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 firstSheet="7" activeTab="9"/>
  </bookViews>
  <sheets>
    <sheet name="таблица хим. состава" sheetId="29" r:id="rId1"/>
    <sheet name="7-11л. МЕНЮ " sheetId="14" r:id="rId2"/>
    <sheet name="7-11л. РАСКЛАДКА" sheetId="7" r:id="rId3"/>
    <sheet name="7-11л. ВЕДОМОСТЬ завтрак" sheetId="9" r:id="rId4"/>
    <sheet name="7-11л. ВЕДОМОСТЬ  обед" sheetId="24" r:id="rId5"/>
    <sheet name="7-11л. ВЕДОМОСТЬ  полдник" sheetId="26" r:id="rId6"/>
    <sheet name="7-11л. ВЕДОМОСТЬ завтрак обед" sheetId="25" r:id="rId7"/>
    <sheet name="7-11л. ВЕДОМОСТЬ обед  полдник" sheetId="27" r:id="rId8"/>
    <sheet name="7-11л. ВЕДОМОСТЬ единая" sheetId="28" r:id="rId9"/>
    <sheet name="компановка" sheetId="22" r:id="rId10"/>
  </sheets>
  <calcPr calcId="145621"/>
</workbook>
</file>

<file path=xl/calcChain.xml><?xml version="1.0" encoding="utf-8"?>
<calcChain xmlns="http://schemas.openxmlformats.org/spreadsheetml/2006/main">
  <c r="AD526" i="7" l="1"/>
  <c r="AC526" i="7"/>
  <c r="AD419" i="7"/>
  <c r="AC419" i="7"/>
  <c r="AD254" i="7"/>
  <c r="AC254" i="7"/>
  <c r="AA263" i="7"/>
  <c r="AB263" i="7"/>
  <c r="AC263" i="7"/>
  <c r="AB254" i="7"/>
  <c r="AA254" i="7"/>
  <c r="C299" i="14"/>
  <c r="D300" i="29"/>
  <c r="C265" i="7"/>
  <c r="AD527" i="7" l="1"/>
  <c r="AC527" i="7"/>
  <c r="AB527" i="7"/>
  <c r="AA527" i="7"/>
  <c r="AD474" i="7"/>
  <c r="AC474" i="7"/>
  <c r="AD366" i="7"/>
  <c r="AC366" i="7"/>
  <c r="AB366" i="7"/>
  <c r="AA366" i="7"/>
  <c r="AD311" i="7"/>
  <c r="AC311" i="7"/>
  <c r="AB311" i="7"/>
  <c r="AA311" i="7"/>
  <c r="AD142" i="7"/>
  <c r="AC142" i="7"/>
  <c r="AB142" i="7"/>
  <c r="AA142" i="7"/>
  <c r="AF87" i="7"/>
  <c r="AE87" i="7"/>
  <c r="AD87" i="7"/>
  <c r="AC87" i="7"/>
  <c r="AD436" i="7" l="1"/>
  <c r="AC436" i="7"/>
  <c r="R375" i="7" l="1"/>
  <c r="Q375" i="7"/>
  <c r="P473" i="7" l="1"/>
  <c r="O473" i="7"/>
  <c r="C10" i="28" l="1"/>
  <c r="C11" i="28"/>
  <c r="C12" i="28"/>
  <c r="C13" i="28"/>
  <c r="C14" i="28"/>
  <c r="C15" i="28"/>
  <c r="C16" i="28"/>
  <c r="C17" i="28"/>
  <c r="C18" i="28"/>
  <c r="C19" i="28"/>
  <c r="C20" i="28"/>
  <c r="C21" i="28"/>
  <c r="C22" i="28"/>
  <c r="C23" i="28"/>
  <c r="C24" i="28"/>
  <c r="C25" i="28"/>
  <c r="C26" i="28"/>
  <c r="C27" i="28"/>
  <c r="C28" i="28"/>
  <c r="C29" i="28"/>
  <c r="C30" i="28"/>
  <c r="C31" i="28"/>
  <c r="C32" i="28"/>
  <c r="C33" i="28"/>
  <c r="C34" i="28"/>
  <c r="C35" i="28"/>
  <c r="C36" i="28"/>
  <c r="C37" i="28"/>
  <c r="C38" i="28"/>
  <c r="C39" i="28"/>
  <c r="C40" i="28"/>
  <c r="C41" i="28"/>
  <c r="C42" i="28"/>
  <c r="C43" i="28"/>
  <c r="C44" i="28"/>
  <c r="C9" i="28"/>
  <c r="C9" i="27"/>
  <c r="C10" i="27"/>
  <c r="C11" i="27"/>
  <c r="C12" i="27"/>
  <c r="C13" i="27"/>
  <c r="C14" i="27"/>
  <c r="C15" i="27"/>
  <c r="C16" i="27"/>
  <c r="C17" i="27"/>
  <c r="C18" i="27"/>
  <c r="C19" i="27"/>
  <c r="C20" i="27"/>
  <c r="C21" i="27"/>
  <c r="C22" i="27"/>
  <c r="C23" i="27"/>
  <c r="C24" i="27"/>
  <c r="C25" i="27"/>
  <c r="C26" i="27"/>
  <c r="C27" i="27"/>
  <c r="C28" i="27"/>
  <c r="C29" i="27"/>
  <c r="C30" i="27"/>
  <c r="C31" i="27"/>
  <c r="C32" i="27"/>
  <c r="C33" i="27"/>
  <c r="C34" i="27"/>
  <c r="C35" i="27"/>
  <c r="C36" i="27"/>
  <c r="C37" i="27"/>
  <c r="C38" i="27"/>
  <c r="C39" i="27"/>
  <c r="C40" i="27"/>
  <c r="C41" i="27"/>
  <c r="C42" i="27"/>
  <c r="C43" i="27"/>
  <c r="C44" i="27"/>
  <c r="C10" i="25"/>
  <c r="C11" i="25"/>
  <c r="C12" i="25"/>
  <c r="C13" i="25"/>
  <c r="C14" i="25"/>
  <c r="C15" i="25"/>
  <c r="C16" i="25"/>
  <c r="C17" i="25"/>
  <c r="C18" i="25"/>
  <c r="C19" i="25"/>
  <c r="C20" i="25"/>
  <c r="C21" i="25"/>
  <c r="C22" i="25"/>
  <c r="C23" i="25"/>
  <c r="C24" i="25"/>
  <c r="C25" i="25"/>
  <c r="C26" i="25"/>
  <c r="C27" i="25"/>
  <c r="C28" i="25"/>
  <c r="C29" i="25"/>
  <c r="C30" i="25"/>
  <c r="C31" i="25"/>
  <c r="C32" i="25"/>
  <c r="C33" i="25"/>
  <c r="C34" i="25"/>
  <c r="C35" i="25"/>
  <c r="C36" i="25"/>
  <c r="C37" i="25"/>
  <c r="C38" i="25"/>
  <c r="C39" i="25"/>
  <c r="C40" i="25"/>
  <c r="C41" i="25"/>
  <c r="C42" i="25"/>
  <c r="C43" i="25"/>
  <c r="C44" i="25"/>
  <c r="C9" i="25"/>
  <c r="C9" i="26"/>
  <c r="C10" i="26"/>
  <c r="C11" i="26"/>
  <c r="C12" i="26"/>
  <c r="C13" i="26"/>
  <c r="C14" i="26"/>
  <c r="C15" i="26"/>
  <c r="C16" i="26"/>
  <c r="C17" i="26"/>
  <c r="C18" i="26"/>
  <c r="C19" i="26"/>
  <c r="C20" i="26"/>
  <c r="C21" i="26"/>
  <c r="C22" i="26"/>
  <c r="C23" i="26"/>
  <c r="C24" i="26"/>
  <c r="C25" i="26"/>
  <c r="C26" i="26"/>
  <c r="C27" i="26"/>
  <c r="C28" i="26"/>
  <c r="C29" i="26"/>
  <c r="C30" i="26"/>
  <c r="C31" i="26"/>
  <c r="C32" i="26"/>
  <c r="C33" i="26"/>
  <c r="C34" i="26"/>
  <c r="C35" i="26"/>
  <c r="C36" i="26"/>
  <c r="C37" i="26"/>
  <c r="C38" i="26"/>
  <c r="C39" i="26"/>
  <c r="C40" i="26"/>
  <c r="C41" i="26"/>
  <c r="C42" i="26"/>
  <c r="C43" i="26"/>
  <c r="C44" i="26"/>
  <c r="C10" i="24"/>
  <c r="C11" i="24"/>
  <c r="C12" i="24"/>
  <c r="C13" i="24"/>
  <c r="C14" i="24"/>
  <c r="C15" i="24"/>
  <c r="C16" i="24"/>
  <c r="C17" i="24"/>
  <c r="C18" i="24"/>
  <c r="C19" i="24"/>
  <c r="C20" i="24"/>
  <c r="C21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C35" i="24"/>
  <c r="C36" i="24"/>
  <c r="C37" i="24"/>
  <c r="C38" i="24"/>
  <c r="C39" i="24"/>
  <c r="C40" i="24"/>
  <c r="C41" i="24"/>
  <c r="C42" i="24"/>
  <c r="C43" i="24"/>
  <c r="C44" i="24"/>
  <c r="C9" i="24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D336" i="14" l="1"/>
  <c r="G381" i="14"/>
  <c r="F381" i="14"/>
  <c r="E381" i="14"/>
  <c r="D381" i="14"/>
  <c r="D372" i="14"/>
  <c r="G372" i="14"/>
  <c r="F372" i="14"/>
  <c r="E372" i="14"/>
  <c r="D363" i="14"/>
  <c r="G363" i="14"/>
  <c r="F363" i="14"/>
  <c r="E363" i="14"/>
  <c r="G354" i="14"/>
  <c r="F354" i="14"/>
  <c r="E354" i="14"/>
  <c r="D354" i="14"/>
  <c r="G345" i="14"/>
  <c r="F345" i="14"/>
  <c r="E345" i="14"/>
  <c r="D345" i="14"/>
  <c r="G336" i="14"/>
  <c r="F336" i="14"/>
  <c r="E336" i="14"/>
  <c r="G773" i="14"/>
  <c r="F773" i="14"/>
  <c r="E773" i="14"/>
  <c r="D773" i="14"/>
  <c r="G764" i="14"/>
  <c r="F764" i="14"/>
  <c r="E764" i="14"/>
  <c r="D764" i="14"/>
  <c r="G755" i="14"/>
  <c r="F755" i="14"/>
  <c r="E755" i="14"/>
  <c r="D755" i="14"/>
  <c r="G746" i="14"/>
  <c r="F746" i="14"/>
  <c r="E746" i="14"/>
  <c r="D746" i="14"/>
  <c r="G737" i="14"/>
  <c r="F737" i="14"/>
  <c r="E737" i="14"/>
  <c r="D737" i="14"/>
  <c r="G728" i="14"/>
  <c r="F728" i="14"/>
  <c r="E728" i="14"/>
  <c r="D728" i="14"/>
  <c r="G715" i="14"/>
  <c r="F715" i="14"/>
  <c r="E715" i="14"/>
  <c r="D715" i="14"/>
  <c r="G706" i="14"/>
  <c r="F706" i="14"/>
  <c r="E706" i="14"/>
  <c r="D706" i="14"/>
  <c r="D697" i="14"/>
  <c r="G697" i="14"/>
  <c r="F697" i="14"/>
  <c r="E697" i="14"/>
  <c r="G688" i="14"/>
  <c r="F688" i="14"/>
  <c r="E688" i="14"/>
  <c r="D688" i="14"/>
  <c r="G679" i="14"/>
  <c r="F679" i="14"/>
  <c r="E679" i="14"/>
  <c r="D679" i="14"/>
  <c r="G670" i="14"/>
  <c r="F670" i="14"/>
  <c r="E670" i="14"/>
  <c r="D670" i="14"/>
  <c r="P380" i="29"/>
  <c r="O380" i="29"/>
  <c r="N380" i="29"/>
  <c r="M380" i="29"/>
  <c r="L380" i="29"/>
  <c r="K380" i="29"/>
  <c r="J380" i="29"/>
  <c r="I380" i="29"/>
  <c r="H380" i="29"/>
  <c r="G380" i="29"/>
  <c r="F380" i="29"/>
  <c r="E380" i="29"/>
  <c r="P372" i="29"/>
  <c r="O372" i="29"/>
  <c r="N372" i="29"/>
  <c r="M372" i="29"/>
  <c r="L372" i="29"/>
  <c r="K372" i="29"/>
  <c r="J372" i="29"/>
  <c r="I372" i="29"/>
  <c r="H372" i="29"/>
  <c r="G372" i="29"/>
  <c r="F372" i="29"/>
  <c r="E372" i="29"/>
  <c r="P363" i="29"/>
  <c r="O363" i="29"/>
  <c r="N363" i="29"/>
  <c r="M363" i="29"/>
  <c r="L363" i="29"/>
  <c r="K363" i="29"/>
  <c r="J363" i="29"/>
  <c r="I363" i="29"/>
  <c r="H363" i="29"/>
  <c r="G363" i="29"/>
  <c r="F363" i="29"/>
  <c r="E363" i="29"/>
  <c r="P354" i="29"/>
  <c r="O354" i="29"/>
  <c r="N354" i="29"/>
  <c r="M354" i="29"/>
  <c r="L354" i="29"/>
  <c r="K354" i="29"/>
  <c r="J354" i="29"/>
  <c r="I354" i="29"/>
  <c r="H354" i="29"/>
  <c r="G354" i="29"/>
  <c r="F354" i="29"/>
  <c r="E354" i="29"/>
  <c r="P345" i="29"/>
  <c r="O345" i="29"/>
  <c r="N345" i="29"/>
  <c r="M345" i="29"/>
  <c r="L345" i="29"/>
  <c r="K345" i="29"/>
  <c r="J345" i="29"/>
  <c r="I345" i="29"/>
  <c r="H345" i="29"/>
  <c r="G345" i="29"/>
  <c r="F345" i="29"/>
  <c r="E345" i="29"/>
  <c r="P335" i="29"/>
  <c r="O335" i="29"/>
  <c r="N335" i="29"/>
  <c r="M335" i="29"/>
  <c r="L335" i="29"/>
  <c r="K335" i="29"/>
  <c r="J335" i="29"/>
  <c r="I335" i="29"/>
  <c r="H335" i="29"/>
  <c r="G335" i="29"/>
  <c r="F335" i="29"/>
  <c r="E335" i="29"/>
  <c r="P772" i="29"/>
  <c r="O772" i="29"/>
  <c r="N772" i="29"/>
  <c r="M772" i="29"/>
  <c r="L772" i="29"/>
  <c r="K772" i="29"/>
  <c r="J772" i="29"/>
  <c r="I772" i="29"/>
  <c r="H772" i="29"/>
  <c r="G772" i="29"/>
  <c r="F772" i="29"/>
  <c r="E772" i="29"/>
  <c r="P763" i="29"/>
  <c r="O763" i="29"/>
  <c r="N763" i="29"/>
  <c r="M763" i="29"/>
  <c r="L763" i="29"/>
  <c r="K763" i="29"/>
  <c r="J763" i="29"/>
  <c r="I763" i="29"/>
  <c r="H763" i="29"/>
  <c r="G763" i="29"/>
  <c r="F763" i="29"/>
  <c r="E763" i="29"/>
  <c r="P754" i="29"/>
  <c r="O754" i="29"/>
  <c r="N754" i="29"/>
  <c r="M754" i="29"/>
  <c r="L754" i="29"/>
  <c r="K754" i="29"/>
  <c r="J754" i="29"/>
  <c r="I754" i="29"/>
  <c r="H754" i="29"/>
  <c r="G754" i="29"/>
  <c r="F754" i="29"/>
  <c r="E754" i="29"/>
  <c r="P745" i="29"/>
  <c r="O745" i="29"/>
  <c r="N745" i="29"/>
  <c r="M745" i="29"/>
  <c r="L745" i="29"/>
  <c r="K745" i="29"/>
  <c r="J745" i="29"/>
  <c r="I745" i="29"/>
  <c r="H745" i="29"/>
  <c r="G745" i="29"/>
  <c r="F745" i="29"/>
  <c r="E745" i="29"/>
  <c r="P736" i="29"/>
  <c r="O736" i="29"/>
  <c r="N736" i="29"/>
  <c r="M736" i="29"/>
  <c r="L736" i="29"/>
  <c r="K736" i="29"/>
  <c r="J736" i="29"/>
  <c r="I736" i="29"/>
  <c r="H736" i="29"/>
  <c r="G736" i="29"/>
  <c r="F736" i="29"/>
  <c r="E736" i="29"/>
  <c r="P727" i="29"/>
  <c r="O727" i="29"/>
  <c r="N727" i="29"/>
  <c r="M727" i="29"/>
  <c r="L727" i="29"/>
  <c r="K727" i="29"/>
  <c r="J727" i="29"/>
  <c r="I727" i="29"/>
  <c r="H727" i="29"/>
  <c r="G727" i="29"/>
  <c r="F727" i="29"/>
  <c r="E727" i="29"/>
  <c r="P714" i="29"/>
  <c r="O714" i="29"/>
  <c r="N714" i="29"/>
  <c r="M714" i="29"/>
  <c r="L714" i="29"/>
  <c r="K714" i="29"/>
  <c r="J714" i="29"/>
  <c r="I714" i="29"/>
  <c r="H714" i="29"/>
  <c r="G714" i="29"/>
  <c r="F714" i="29"/>
  <c r="E714" i="29"/>
  <c r="P705" i="29"/>
  <c r="O705" i="29"/>
  <c r="N705" i="29"/>
  <c r="M705" i="29"/>
  <c r="L705" i="29"/>
  <c r="K705" i="29"/>
  <c r="J705" i="29"/>
  <c r="I705" i="29"/>
  <c r="H705" i="29"/>
  <c r="G705" i="29"/>
  <c r="F705" i="29"/>
  <c r="E705" i="29"/>
  <c r="P696" i="29"/>
  <c r="O696" i="29"/>
  <c r="N696" i="29"/>
  <c r="M696" i="29"/>
  <c r="L696" i="29"/>
  <c r="K696" i="29"/>
  <c r="J696" i="29"/>
  <c r="I696" i="29"/>
  <c r="H696" i="29"/>
  <c r="G696" i="29"/>
  <c r="F696" i="29"/>
  <c r="E696" i="29"/>
  <c r="O687" i="29"/>
  <c r="E687" i="29"/>
  <c r="P687" i="29"/>
  <c r="N687" i="29"/>
  <c r="M687" i="29"/>
  <c r="L687" i="29"/>
  <c r="K687" i="29"/>
  <c r="J687" i="29"/>
  <c r="I687" i="29"/>
  <c r="H687" i="29"/>
  <c r="G687" i="29"/>
  <c r="F687" i="29"/>
  <c r="P678" i="29"/>
  <c r="O678" i="29"/>
  <c r="N678" i="29"/>
  <c r="M678" i="29"/>
  <c r="L678" i="29"/>
  <c r="K678" i="29"/>
  <c r="J678" i="29"/>
  <c r="I678" i="29"/>
  <c r="H678" i="29"/>
  <c r="G678" i="29"/>
  <c r="F678" i="29"/>
  <c r="E678" i="29"/>
  <c r="E669" i="29"/>
  <c r="O669" i="29"/>
  <c r="P669" i="29"/>
  <c r="M669" i="29"/>
  <c r="N669" i="29"/>
  <c r="I669" i="29"/>
  <c r="J669" i="29"/>
  <c r="K669" i="29"/>
  <c r="L669" i="29"/>
  <c r="F669" i="29"/>
  <c r="G669" i="29"/>
  <c r="H669" i="29"/>
  <c r="D639" i="29"/>
  <c r="H144" i="29"/>
  <c r="G144" i="29"/>
  <c r="F144" i="29"/>
  <c r="E144" i="29"/>
  <c r="C639" i="14" l="1"/>
  <c r="C631" i="14"/>
  <c r="C619" i="14"/>
  <c r="C585" i="14"/>
  <c r="C578" i="14"/>
  <c r="C566" i="14"/>
  <c r="C529" i="14"/>
  <c r="C522" i="14"/>
  <c r="C511" i="14"/>
  <c r="C474" i="14"/>
  <c r="C466" i="14"/>
  <c r="C454" i="14"/>
  <c r="C418" i="14"/>
  <c r="C411" i="14"/>
  <c r="C400" i="14"/>
  <c r="C306" i="14"/>
  <c r="C287" i="14"/>
  <c r="C252" i="14"/>
  <c r="C244" i="14"/>
  <c r="D200" i="14"/>
  <c r="D202" i="14" s="1"/>
  <c r="C200" i="14"/>
  <c r="C192" i="14"/>
  <c r="G180" i="14"/>
  <c r="G182" i="14" s="1"/>
  <c r="C180" i="14"/>
  <c r="C142" i="14"/>
  <c r="C134" i="14"/>
  <c r="C123" i="14"/>
  <c r="D90" i="14"/>
  <c r="D92" i="14" s="1"/>
  <c r="C90" i="14"/>
  <c r="C83" i="14"/>
  <c r="D72" i="14"/>
  <c r="D74" i="14" s="1"/>
  <c r="C72" i="14"/>
  <c r="D233" i="29"/>
  <c r="H181" i="14" l="1"/>
  <c r="C75" i="7"/>
  <c r="C549" i="7" l="1"/>
  <c r="C539" i="7"/>
  <c r="C521" i="7"/>
  <c r="C492" i="7"/>
  <c r="C483" i="7"/>
  <c r="C466" i="7"/>
  <c r="C439" i="7"/>
  <c r="C432" i="7"/>
  <c r="C411" i="7"/>
  <c r="C382" i="7"/>
  <c r="C373" i="7"/>
  <c r="D467" i="29"/>
  <c r="D413" i="29"/>
  <c r="C358" i="7"/>
  <c r="C326" i="7"/>
  <c r="C319" i="7"/>
  <c r="C304" i="7"/>
  <c r="C274" i="7"/>
  <c r="C246" i="7"/>
  <c r="C210" i="7"/>
  <c r="C203" i="7"/>
  <c r="C188" i="7"/>
  <c r="C166" i="7"/>
  <c r="C154" i="7"/>
  <c r="C136" i="7"/>
  <c r="C102" i="7"/>
  <c r="C92" i="7"/>
  <c r="C40" i="7"/>
  <c r="C34" i="7"/>
  <c r="C17" i="7"/>
  <c r="C232" i="14"/>
  <c r="D631" i="29"/>
  <c r="D619" i="29"/>
  <c r="D586" i="29"/>
  <c r="D578" i="29"/>
  <c r="D566" i="29"/>
  <c r="D529" i="29"/>
  <c r="D522" i="29"/>
  <c r="D511" i="29"/>
  <c r="D475" i="29"/>
  <c r="D455" i="29"/>
  <c r="D420" i="29"/>
  <c r="D402" i="29"/>
  <c r="D308" i="29"/>
  <c r="D288" i="29"/>
  <c r="D253" i="29"/>
  <c r="D245" i="29"/>
  <c r="D201" i="29"/>
  <c r="D193" i="29"/>
  <c r="D181" i="29"/>
  <c r="D144" i="29"/>
  <c r="D136" i="29"/>
  <c r="D125" i="29"/>
  <c r="D74" i="29"/>
  <c r="R524" i="7" l="1"/>
  <c r="Q417" i="7"/>
  <c r="Q308" i="7"/>
  <c r="P252" i="7"/>
  <c r="S195" i="7"/>
  <c r="P139" i="7"/>
  <c r="H566" i="29" l="1"/>
  <c r="G566" i="29"/>
  <c r="F566" i="29"/>
  <c r="E566" i="29"/>
  <c r="AB139" i="7"/>
  <c r="AA139" i="7"/>
  <c r="AB138" i="7"/>
  <c r="AA138" i="7"/>
  <c r="P149" i="7" l="1"/>
  <c r="R91" i="7"/>
  <c r="Q91" i="7"/>
  <c r="I245" i="29" l="1"/>
  <c r="J245" i="29"/>
  <c r="K245" i="29"/>
  <c r="L245" i="29"/>
  <c r="M245" i="29"/>
  <c r="N245" i="29"/>
  <c r="O245" i="29"/>
  <c r="P245" i="29"/>
  <c r="G80" i="14"/>
  <c r="T94" i="7" l="1"/>
  <c r="Q94" i="7"/>
  <c r="O94" i="7"/>
  <c r="S36" i="7"/>
  <c r="O36" i="7"/>
  <c r="O481" i="7"/>
  <c r="AE42" i="7"/>
  <c r="J348" i="7"/>
  <c r="AB252" i="7" l="1"/>
  <c r="E233" i="29"/>
  <c r="F233" i="29"/>
  <c r="G233" i="29"/>
  <c r="H233" i="29"/>
  <c r="I233" i="29"/>
  <c r="J233" i="29"/>
  <c r="K233" i="29"/>
  <c r="L233" i="29"/>
  <c r="M233" i="29"/>
  <c r="N233" i="29"/>
  <c r="O233" i="29"/>
  <c r="P233" i="29"/>
  <c r="D232" i="14"/>
  <c r="D234" i="14" s="1"/>
  <c r="E232" i="14"/>
  <c r="E234" i="14" s="1"/>
  <c r="F232" i="14"/>
  <c r="F234" i="14" s="1"/>
  <c r="AB213" i="7" l="1"/>
  <c r="AA213" i="7"/>
  <c r="AB210" i="7"/>
  <c r="AA210" i="7"/>
  <c r="AB192" i="7"/>
  <c r="AA192" i="7"/>
  <c r="AB194" i="7"/>
  <c r="AA194" i="7"/>
  <c r="AB195" i="7"/>
  <c r="AA195" i="7"/>
  <c r="P260" i="7"/>
  <c r="O260" i="7"/>
  <c r="R261" i="7"/>
  <c r="Q261" i="7" s="1"/>
  <c r="P261" i="7"/>
  <c r="O261" i="7" s="1"/>
  <c r="P273" i="7"/>
  <c r="O273" i="7"/>
  <c r="AA252" i="7"/>
  <c r="P16" i="28" l="1"/>
  <c r="P17" i="28"/>
  <c r="P15" i="27"/>
  <c r="P16" i="27"/>
  <c r="P17" i="27"/>
  <c r="P16" i="25"/>
  <c r="P16" i="26"/>
  <c r="P16" i="24"/>
  <c r="P15" i="24"/>
  <c r="P15" i="9"/>
  <c r="L511" i="29" l="1"/>
  <c r="I511" i="29"/>
  <c r="AB306" i="7" l="1"/>
  <c r="AA306" i="7"/>
  <c r="AC305" i="7"/>
  <c r="AB305" i="7"/>
  <c r="AA305" i="7"/>
  <c r="K413" i="29" l="1"/>
  <c r="E413" i="29"/>
  <c r="AF535" i="7"/>
  <c r="T518" i="7" s="1"/>
  <c r="M16" i="26" s="1"/>
  <c r="AE535" i="7"/>
  <c r="S518" i="7" s="1"/>
  <c r="AP537" i="7"/>
  <c r="AQ537" i="7"/>
  <c r="AA543" i="7"/>
  <c r="AB543" i="7"/>
  <c r="AJ538" i="7"/>
  <c r="AI538" i="7"/>
  <c r="AH538" i="7"/>
  <c r="AG538" i="7"/>
  <c r="AF481" i="7"/>
  <c r="T465" i="7" s="1"/>
  <c r="L16" i="26" s="1"/>
  <c r="AE481" i="7"/>
  <c r="S465" i="7" s="1"/>
  <c r="AB481" i="7"/>
  <c r="P465" i="7" s="1"/>
  <c r="AA481" i="7"/>
  <c r="O465" i="7" s="1"/>
  <c r="AP426" i="7"/>
  <c r="AP419" i="7"/>
  <c r="AF427" i="7"/>
  <c r="T411" i="7" s="1"/>
  <c r="K16" i="26" s="1"/>
  <c r="AE427" i="7"/>
  <c r="S411" i="7" s="1"/>
  <c r="AB427" i="7"/>
  <c r="P411" i="7" s="1"/>
  <c r="AA427" i="7"/>
  <c r="O411" i="7" s="1"/>
  <c r="AF421" i="7"/>
  <c r="T410" i="7" s="1"/>
  <c r="AE421" i="7"/>
  <c r="S410" i="7" s="1"/>
  <c r="AB421" i="7"/>
  <c r="P410" i="7" s="1"/>
  <c r="AA421" i="7"/>
  <c r="O410" i="7" s="1"/>
  <c r="AE435" i="7"/>
  <c r="AF435" i="7"/>
  <c r="AP430" i="7"/>
  <c r="AQ430" i="7"/>
  <c r="AJ430" i="7"/>
  <c r="AI430" i="7"/>
  <c r="AH430" i="7"/>
  <c r="AG430" i="7"/>
  <c r="AP377" i="7"/>
  <c r="AP366" i="7"/>
  <c r="AF373" i="7"/>
  <c r="T358" i="7" s="1"/>
  <c r="J16" i="26" s="1"/>
  <c r="AE373" i="7"/>
  <c r="AF367" i="7"/>
  <c r="T357" i="7" s="1"/>
  <c r="AE367" i="7"/>
  <c r="S357" i="7" s="1"/>
  <c r="AQ377" i="7"/>
  <c r="AA381" i="7"/>
  <c r="AB381" i="7"/>
  <c r="AE381" i="7"/>
  <c r="AF381" i="7"/>
  <c r="AJ376" i="7"/>
  <c r="AI376" i="7"/>
  <c r="AH376" i="7"/>
  <c r="AG376" i="7"/>
  <c r="AF319" i="7"/>
  <c r="T302" i="7" s="1"/>
  <c r="I16" i="26" s="1"/>
  <c r="AE319" i="7"/>
  <c r="S302" i="7" s="1"/>
  <c r="AB307" i="7"/>
  <c r="AA307" i="7"/>
  <c r="AP322" i="7"/>
  <c r="AQ322" i="7"/>
  <c r="AJ322" i="7"/>
  <c r="AI322" i="7"/>
  <c r="AH322" i="7"/>
  <c r="AG322" i="7"/>
  <c r="AF263" i="7"/>
  <c r="T246" i="7" s="1"/>
  <c r="H16" i="26" s="1"/>
  <c r="AE263" i="7"/>
  <c r="S246" i="7" s="1"/>
  <c r="AE271" i="7"/>
  <c r="AF271" i="7"/>
  <c r="AP266" i="7"/>
  <c r="AQ266" i="7"/>
  <c r="AJ266" i="7"/>
  <c r="AI266" i="7"/>
  <c r="AH266" i="7"/>
  <c r="AG266" i="7"/>
  <c r="AP209" i="7"/>
  <c r="AQ209" i="7"/>
  <c r="AP198" i="7"/>
  <c r="AA215" i="7"/>
  <c r="AB215" i="7"/>
  <c r="AA158" i="7"/>
  <c r="AJ209" i="7"/>
  <c r="AI209" i="7"/>
  <c r="AH209" i="7"/>
  <c r="AG209" i="7"/>
  <c r="AF206" i="7"/>
  <c r="T189" i="7" s="1"/>
  <c r="G16" i="26" s="1"/>
  <c r="AE206" i="7"/>
  <c r="S189" i="7" s="1"/>
  <c r="AD206" i="7"/>
  <c r="R189" i="7" s="1"/>
  <c r="AC206" i="7"/>
  <c r="Q189" i="7" s="1"/>
  <c r="AQ153" i="7"/>
  <c r="AP153" i="7"/>
  <c r="AB158" i="7"/>
  <c r="AJ153" i="7"/>
  <c r="AI153" i="7"/>
  <c r="AH153" i="7"/>
  <c r="AG153" i="7"/>
  <c r="AF150" i="7"/>
  <c r="T133" i="7" s="1"/>
  <c r="F16" i="26" s="1"/>
  <c r="AE150" i="7"/>
  <c r="S133" i="7" s="1"/>
  <c r="AP135" i="7"/>
  <c r="AP133" i="7"/>
  <c r="AP132" i="7"/>
  <c r="AP131" i="7"/>
  <c r="AB88" i="7"/>
  <c r="P77" i="7" s="1"/>
  <c r="E14" i="9" s="1"/>
  <c r="AF88" i="7"/>
  <c r="T77" i="7" s="1"/>
  <c r="AA95" i="7"/>
  <c r="O78" i="7" s="1"/>
  <c r="AP79" i="7"/>
  <c r="AP78" i="7"/>
  <c r="AP76" i="7"/>
  <c r="AP75" i="7"/>
  <c r="K15" i="9" l="1"/>
  <c r="L15" i="9"/>
  <c r="AE374" i="7"/>
  <c r="S358" i="7"/>
  <c r="W189" i="7"/>
  <c r="G16" i="24"/>
  <c r="X189" i="7"/>
  <c r="G16" i="27" s="1"/>
  <c r="AF374" i="7"/>
  <c r="AA428" i="7"/>
  <c r="AB428" i="7"/>
  <c r="AE428" i="7"/>
  <c r="AF428" i="7"/>
  <c r="AI206" i="7"/>
  <c r="AJ206" i="7"/>
  <c r="AP87" i="7"/>
  <c r="AB95" i="7"/>
  <c r="AP93" i="7"/>
  <c r="AP92" i="7"/>
  <c r="AP91" i="7"/>
  <c r="AP90" i="7"/>
  <c r="AJ75" i="7"/>
  <c r="AA88" i="7"/>
  <c r="AE88" i="7"/>
  <c r="S77" i="7" s="1"/>
  <c r="AJ98" i="7"/>
  <c r="AI98" i="7"/>
  <c r="AC45" i="7"/>
  <c r="AD45" i="7"/>
  <c r="AJ39" i="7"/>
  <c r="AH39" i="7"/>
  <c r="AI39" i="7"/>
  <c r="AG39" i="7"/>
  <c r="AJ40" i="7"/>
  <c r="AI40" i="7"/>
  <c r="AH40" i="7"/>
  <c r="AG40" i="7"/>
  <c r="AG41" i="7"/>
  <c r="AP36" i="7"/>
  <c r="AP35" i="7"/>
  <c r="AP33" i="7"/>
  <c r="AP32" i="7"/>
  <c r="AA30" i="7"/>
  <c r="O19" i="7" s="1"/>
  <c r="AP29" i="7"/>
  <c r="AP19" i="7"/>
  <c r="AH33" i="7"/>
  <c r="AH32" i="7"/>
  <c r="AG32" i="7"/>
  <c r="AJ16" i="7"/>
  <c r="AH16" i="7"/>
  <c r="AG16" i="7"/>
  <c r="AA37" i="7"/>
  <c r="O20" i="7" s="1"/>
  <c r="AB37" i="7"/>
  <c r="P20" i="7" s="1"/>
  <c r="AE37" i="7"/>
  <c r="S20" i="7" s="1"/>
  <c r="AF37" i="7"/>
  <c r="T20" i="7" s="1"/>
  <c r="D16" i="26" s="1"/>
  <c r="AB30" i="7"/>
  <c r="P19" i="7" s="1"/>
  <c r="AE30" i="7"/>
  <c r="S19" i="7" s="1"/>
  <c r="AF30" i="7"/>
  <c r="T19" i="7" s="1"/>
  <c r="O619" i="29"/>
  <c r="E619" i="29"/>
  <c r="E621" i="29" s="1"/>
  <c r="F619" i="29"/>
  <c r="F621" i="29" s="1"/>
  <c r="G619" i="29"/>
  <c r="G621" i="29" s="1"/>
  <c r="H619" i="29"/>
  <c r="H621" i="29" s="1"/>
  <c r="I619" i="29"/>
  <c r="I621" i="29" s="1"/>
  <c r="J619" i="29"/>
  <c r="J621" i="29" s="1"/>
  <c r="K619" i="29"/>
  <c r="L619" i="29"/>
  <c r="M619" i="29"/>
  <c r="N619" i="29"/>
  <c r="P619" i="29"/>
  <c r="P621" i="29" s="1"/>
  <c r="J639" i="29"/>
  <c r="J641" i="29" s="1"/>
  <c r="P639" i="29"/>
  <c r="P641" i="29" s="1"/>
  <c r="H639" i="29"/>
  <c r="H641" i="29" s="1"/>
  <c r="F639" i="29"/>
  <c r="F641" i="29" s="1"/>
  <c r="I639" i="29"/>
  <c r="I641" i="29" s="1"/>
  <c r="K639" i="29"/>
  <c r="K641" i="29" s="1"/>
  <c r="L639" i="29"/>
  <c r="L641" i="29" s="1"/>
  <c r="M639" i="29"/>
  <c r="M641" i="29" s="1"/>
  <c r="N639" i="29"/>
  <c r="N641" i="29" s="1"/>
  <c r="O639" i="29"/>
  <c r="O641" i="29" s="1"/>
  <c r="G639" i="29"/>
  <c r="G641" i="29" s="1"/>
  <c r="E639" i="29"/>
  <c r="E641" i="29" s="1"/>
  <c r="L631" i="29"/>
  <c r="L633" i="29" s="1"/>
  <c r="N631" i="29"/>
  <c r="N633" i="29" s="1"/>
  <c r="H631" i="29"/>
  <c r="H633" i="29" s="1"/>
  <c r="G631" i="29"/>
  <c r="G633" i="29" s="1"/>
  <c r="F631" i="29"/>
  <c r="F633" i="29" s="1"/>
  <c r="E631" i="29"/>
  <c r="E633" i="29" s="1"/>
  <c r="AA96" i="7" l="1"/>
  <c r="O77" i="7"/>
  <c r="AB96" i="7"/>
  <c r="P78" i="7"/>
  <c r="D15" i="9"/>
  <c r="AF38" i="7"/>
  <c r="AE38" i="7"/>
  <c r="AB38" i="7"/>
  <c r="AA38" i="7"/>
  <c r="G586" i="29"/>
  <c r="G588" i="29" s="1"/>
  <c r="K586" i="29"/>
  <c r="F586" i="29"/>
  <c r="F588" i="29" s="1"/>
  <c r="E586" i="29"/>
  <c r="E588" i="29" s="1"/>
  <c r="H586" i="29"/>
  <c r="H588" i="29" s="1"/>
  <c r="P578" i="29"/>
  <c r="P580" i="29" s="1"/>
  <c r="H578" i="29"/>
  <c r="H580" i="29" s="1"/>
  <c r="I578" i="29"/>
  <c r="I580" i="29" s="1"/>
  <c r="J578" i="29"/>
  <c r="J580" i="29" s="1"/>
  <c r="K578" i="29"/>
  <c r="K580" i="29" s="1"/>
  <c r="L578" i="29"/>
  <c r="L580" i="29" s="1"/>
  <c r="M578" i="29"/>
  <c r="M580" i="29" s="1"/>
  <c r="N578" i="29"/>
  <c r="N580" i="29" s="1"/>
  <c r="O578" i="29"/>
  <c r="O580" i="29" s="1"/>
  <c r="G578" i="29"/>
  <c r="G580" i="29" s="1"/>
  <c r="F578" i="29"/>
  <c r="F580" i="29" s="1"/>
  <c r="E578" i="29"/>
  <c r="E580" i="29" s="1"/>
  <c r="P566" i="29"/>
  <c r="P568" i="29" s="1"/>
  <c r="F568" i="29"/>
  <c r="H568" i="29"/>
  <c r="I566" i="29"/>
  <c r="I568" i="29" s="1"/>
  <c r="N566" i="29"/>
  <c r="N568" i="29" s="1"/>
  <c r="G568" i="29"/>
  <c r="E568" i="29"/>
  <c r="H529" i="29"/>
  <c r="H531" i="29" s="1"/>
  <c r="P529" i="29"/>
  <c r="P531" i="29" s="1"/>
  <c r="J529" i="29"/>
  <c r="J531" i="29" s="1"/>
  <c r="G529" i="29"/>
  <c r="G531" i="29" s="1"/>
  <c r="F529" i="29"/>
  <c r="F531" i="29" s="1"/>
  <c r="E529" i="29"/>
  <c r="E531" i="29" s="1"/>
  <c r="N522" i="29"/>
  <c r="N524" i="29" s="1"/>
  <c r="E522" i="29"/>
  <c r="I522" i="29"/>
  <c r="I524" i="29" s="1"/>
  <c r="G522" i="29"/>
  <c r="G524" i="29" s="1"/>
  <c r="F522" i="29"/>
  <c r="F524" i="29" s="1"/>
  <c r="H522" i="29"/>
  <c r="H524" i="29" s="1"/>
  <c r="H511" i="29"/>
  <c r="H513" i="29" s="1"/>
  <c r="P511" i="29"/>
  <c r="P513" i="29" s="1"/>
  <c r="G511" i="29"/>
  <c r="G513" i="29" s="1"/>
  <c r="K511" i="29"/>
  <c r="K513" i="29" s="1"/>
  <c r="I513" i="29"/>
  <c r="J511" i="29"/>
  <c r="J513" i="29" s="1"/>
  <c r="L513" i="29"/>
  <c r="M511" i="29"/>
  <c r="M513" i="29" s="1"/>
  <c r="N511" i="29"/>
  <c r="N513" i="29" s="1"/>
  <c r="O511" i="29"/>
  <c r="O513" i="29" s="1"/>
  <c r="F511" i="29"/>
  <c r="F513" i="29" s="1"/>
  <c r="E511" i="29"/>
  <c r="E513" i="29" s="1"/>
  <c r="P475" i="29"/>
  <c r="P477" i="29" s="1"/>
  <c r="H475" i="29"/>
  <c r="H477" i="29" s="1"/>
  <c r="J475" i="29"/>
  <c r="J477" i="29" s="1"/>
  <c r="E475" i="29"/>
  <c r="E477" i="29" s="1"/>
  <c r="I475" i="29"/>
  <c r="I477" i="29" s="1"/>
  <c r="K475" i="29"/>
  <c r="K477" i="29" s="1"/>
  <c r="L475" i="29"/>
  <c r="L477" i="29" s="1"/>
  <c r="M475" i="29"/>
  <c r="M477" i="29" s="1"/>
  <c r="N475" i="29"/>
  <c r="N477" i="29" s="1"/>
  <c r="O475" i="29"/>
  <c r="O477" i="29" s="1"/>
  <c r="G475" i="29"/>
  <c r="G477" i="29" s="1"/>
  <c r="F475" i="29"/>
  <c r="F477" i="29" s="1"/>
  <c r="P467" i="29"/>
  <c r="P469" i="29" s="1"/>
  <c r="H467" i="29"/>
  <c r="H469" i="29" s="1"/>
  <c r="F467" i="29"/>
  <c r="F469" i="29" s="1"/>
  <c r="G467" i="29"/>
  <c r="G469" i="29" s="1"/>
  <c r="E467" i="29"/>
  <c r="E469" i="29" s="1"/>
  <c r="K467" i="29"/>
  <c r="K469" i="29" s="1"/>
  <c r="L467" i="29"/>
  <c r="L469" i="29" s="1"/>
  <c r="H455" i="29"/>
  <c r="H457" i="29" s="1"/>
  <c r="P455" i="29"/>
  <c r="P457" i="29" s="1"/>
  <c r="I455" i="29"/>
  <c r="I457" i="29" s="1"/>
  <c r="J455" i="29"/>
  <c r="J457" i="29" s="1"/>
  <c r="K455" i="29"/>
  <c r="K457" i="29" s="1"/>
  <c r="L455" i="29"/>
  <c r="L457" i="29" s="1"/>
  <c r="M455" i="29"/>
  <c r="M457" i="29" s="1"/>
  <c r="N455" i="29"/>
  <c r="N457" i="29" s="1"/>
  <c r="O455" i="29"/>
  <c r="O457" i="29" s="1"/>
  <c r="G455" i="29"/>
  <c r="G457" i="29" s="1"/>
  <c r="F455" i="29"/>
  <c r="F457" i="29" s="1"/>
  <c r="E455" i="29"/>
  <c r="P420" i="29"/>
  <c r="P422" i="29" s="1"/>
  <c r="H420" i="29"/>
  <c r="H422" i="29" s="1"/>
  <c r="O420" i="29"/>
  <c r="O422" i="29" s="1"/>
  <c r="H402" i="29"/>
  <c r="G413" i="29"/>
  <c r="G415" i="29" s="1"/>
  <c r="J413" i="29"/>
  <c r="P413" i="29"/>
  <c r="P402" i="29"/>
  <c r="J402" i="29"/>
  <c r="N420" i="29"/>
  <c r="N422" i="29" s="1"/>
  <c r="E420" i="29"/>
  <c r="E422" i="29" s="1"/>
  <c r="I420" i="29"/>
  <c r="I422" i="29" s="1"/>
  <c r="M420" i="29"/>
  <c r="M422" i="29" s="1"/>
  <c r="J420" i="29"/>
  <c r="J422" i="29" s="1"/>
  <c r="K420" i="29"/>
  <c r="K422" i="29" s="1"/>
  <c r="L420" i="29"/>
  <c r="L422" i="29" s="1"/>
  <c r="G420" i="29"/>
  <c r="G422" i="29" s="1"/>
  <c r="F420" i="29"/>
  <c r="F422" i="29" s="1"/>
  <c r="L413" i="29"/>
  <c r="L415" i="29" s="1"/>
  <c r="H413" i="29"/>
  <c r="H415" i="29" s="1"/>
  <c r="I413" i="29"/>
  <c r="I415" i="29" s="1"/>
  <c r="F413" i="29"/>
  <c r="F415" i="29" s="1"/>
  <c r="F402" i="29"/>
  <c r="I402" i="29"/>
  <c r="K402" i="29"/>
  <c r="L402" i="29"/>
  <c r="M402" i="29"/>
  <c r="N402" i="29"/>
  <c r="O402" i="29"/>
  <c r="G402" i="29"/>
  <c r="E402" i="29"/>
  <c r="E670" i="29" s="1"/>
  <c r="M308" i="29"/>
  <c r="E308" i="29"/>
  <c r="E310" i="29" s="1"/>
  <c r="P308" i="29"/>
  <c r="P310" i="29" s="1"/>
  <c r="J308" i="29"/>
  <c r="J310" i="29" s="1"/>
  <c r="F308" i="29"/>
  <c r="F310" i="29" s="1"/>
  <c r="G308" i="29"/>
  <c r="G310" i="29" s="1"/>
  <c r="H308" i="29"/>
  <c r="H310" i="29" s="1"/>
  <c r="N288" i="29"/>
  <c r="N290" i="29" s="1"/>
  <c r="P288" i="29"/>
  <c r="P290" i="29" s="1"/>
  <c r="J288" i="29"/>
  <c r="J290" i="29" s="1"/>
  <c r="P300" i="29"/>
  <c r="P302" i="29" s="1"/>
  <c r="M300" i="29"/>
  <c r="M302" i="29" s="1"/>
  <c r="I300" i="29"/>
  <c r="I302" i="29" s="1"/>
  <c r="J300" i="29"/>
  <c r="J302" i="29" s="1"/>
  <c r="K300" i="29"/>
  <c r="K302" i="29" s="1"/>
  <c r="L300" i="29"/>
  <c r="L302" i="29" s="1"/>
  <c r="N300" i="29"/>
  <c r="N302" i="29" s="1"/>
  <c r="O300" i="29"/>
  <c r="O302" i="29" s="1"/>
  <c r="I288" i="29"/>
  <c r="I290" i="29" s="1"/>
  <c r="F300" i="29"/>
  <c r="F302" i="29" s="1"/>
  <c r="G300" i="29"/>
  <c r="G302" i="29" s="1"/>
  <c r="E300" i="29"/>
  <c r="E302" i="29" s="1"/>
  <c r="H300" i="29"/>
  <c r="H302" i="29" s="1"/>
  <c r="H288" i="29"/>
  <c r="H290" i="29" s="1"/>
  <c r="K288" i="29"/>
  <c r="K290" i="29" s="1"/>
  <c r="G288" i="29"/>
  <c r="G290" i="29" s="1"/>
  <c r="F288" i="29"/>
  <c r="F290" i="29" s="1"/>
  <c r="E288" i="29"/>
  <c r="E290" i="29" s="1"/>
  <c r="F253" i="29"/>
  <c r="F255" i="29" s="1"/>
  <c r="H253" i="29"/>
  <c r="H255" i="29" s="1"/>
  <c r="M253" i="29"/>
  <c r="M255" i="29" s="1"/>
  <c r="I253" i="29"/>
  <c r="I255" i="29" s="1"/>
  <c r="J253" i="29"/>
  <c r="J255" i="29" s="1"/>
  <c r="K253" i="29"/>
  <c r="K255" i="29" s="1"/>
  <c r="L253" i="29"/>
  <c r="L255" i="29" s="1"/>
  <c r="N253" i="29"/>
  <c r="N255" i="29" s="1"/>
  <c r="O253" i="29"/>
  <c r="O255" i="29" s="1"/>
  <c r="P253" i="29"/>
  <c r="P255" i="29" s="1"/>
  <c r="G253" i="29"/>
  <c r="G255" i="29" s="1"/>
  <c r="E253" i="29"/>
  <c r="E255" i="29" s="1"/>
  <c r="E245" i="29"/>
  <c r="E247" i="29" s="1"/>
  <c r="F245" i="29"/>
  <c r="F247" i="29" s="1"/>
  <c r="G245" i="29"/>
  <c r="G247" i="29" s="1"/>
  <c r="H245" i="29"/>
  <c r="H247" i="29" s="1"/>
  <c r="E235" i="29"/>
  <c r="H235" i="29"/>
  <c r="G235" i="29"/>
  <c r="F235" i="29"/>
  <c r="H201" i="29"/>
  <c r="H203" i="29" s="1"/>
  <c r="G201" i="29"/>
  <c r="G203" i="29" s="1"/>
  <c r="F201" i="29"/>
  <c r="F203" i="29" s="1"/>
  <c r="E201" i="29"/>
  <c r="E203" i="29" s="1"/>
  <c r="L201" i="29"/>
  <c r="L203" i="29" s="1"/>
  <c r="E193" i="29"/>
  <c r="E195" i="29" s="1"/>
  <c r="F193" i="29"/>
  <c r="F195" i="29" s="1"/>
  <c r="G193" i="29"/>
  <c r="G195" i="29" s="1"/>
  <c r="H193" i="29"/>
  <c r="H195" i="29" s="1"/>
  <c r="E181" i="29"/>
  <c r="E183" i="29" s="1"/>
  <c r="F181" i="29"/>
  <c r="F183" i="29" s="1"/>
  <c r="G181" i="29"/>
  <c r="G183" i="29" s="1"/>
  <c r="H181" i="29"/>
  <c r="H183" i="29" s="1"/>
  <c r="O125" i="29"/>
  <c r="K125" i="29"/>
  <c r="E15" i="9" l="1"/>
  <c r="I670" i="29"/>
  <c r="I671" i="29" s="1"/>
  <c r="E679" i="29"/>
  <c r="E680" i="29" s="1"/>
  <c r="G670" i="29"/>
  <c r="G671" i="29" s="1"/>
  <c r="K404" i="29"/>
  <c r="L404" i="29"/>
  <c r="H404" i="29"/>
  <c r="H670" i="29"/>
  <c r="H671" i="29" s="1"/>
  <c r="F404" i="29"/>
  <c r="F670" i="29"/>
  <c r="F671" i="29" s="1"/>
  <c r="M404" i="29"/>
  <c r="E671" i="29"/>
  <c r="O404" i="29"/>
  <c r="J404" i="29"/>
  <c r="N404" i="29"/>
  <c r="N670" i="29"/>
  <c r="N671" i="29" s="1"/>
  <c r="P404" i="29"/>
  <c r="P670" i="29"/>
  <c r="P671" i="29" s="1"/>
  <c r="E542" i="29"/>
  <c r="E544" i="29" s="1"/>
  <c r="I433" i="29"/>
  <c r="I435" i="29" s="1"/>
  <c r="E429" i="29"/>
  <c r="E425" i="29"/>
  <c r="G433" i="29"/>
  <c r="G435" i="29" s="1"/>
  <c r="E480" i="29"/>
  <c r="E482" i="29" s="1"/>
  <c r="E524" i="29"/>
  <c r="E457" i="29"/>
  <c r="J433" i="29"/>
  <c r="J435" i="29" s="1"/>
  <c r="E484" i="29"/>
  <c r="E486" i="29" s="1"/>
  <c r="E488" i="29"/>
  <c r="E490" i="29" s="1"/>
  <c r="J415" i="29"/>
  <c r="F433" i="29"/>
  <c r="F435" i="29" s="1"/>
  <c r="E534" i="29"/>
  <c r="E536" i="29" s="1"/>
  <c r="E538" i="29"/>
  <c r="E540" i="29" s="1"/>
  <c r="I404" i="29"/>
  <c r="G404" i="29"/>
  <c r="E415" i="29"/>
  <c r="E433" i="29"/>
  <c r="L433" i="29"/>
  <c r="L435" i="29" s="1"/>
  <c r="P433" i="29"/>
  <c r="P435" i="29" s="1"/>
  <c r="E404" i="29"/>
  <c r="P429" i="29"/>
  <c r="P431" i="29" s="1"/>
  <c r="H433" i="29"/>
  <c r="H435" i="29" s="1"/>
  <c r="P415" i="29"/>
  <c r="D92" i="29"/>
  <c r="E435" i="29" l="1"/>
  <c r="E427" i="29"/>
  <c r="E431" i="29"/>
  <c r="J144" i="29" l="1"/>
  <c r="N125" i="29"/>
  <c r="H125" i="29"/>
  <c r="J92" i="29"/>
  <c r="H92" i="29"/>
  <c r="H74" i="29"/>
  <c r="H85" i="29"/>
  <c r="H728" i="29" l="1"/>
  <c r="H337" i="29"/>
  <c r="H338" i="29" s="1"/>
  <c r="K144" i="29"/>
  <c r="K146" i="29" s="1"/>
  <c r="D85" i="29"/>
  <c r="H94" i="29"/>
  <c r="J94" i="29"/>
  <c r="I92" i="29"/>
  <c r="K92" i="29"/>
  <c r="L92" i="29"/>
  <c r="M92" i="29"/>
  <c r="N92" i="29"/>
  <c r="O92" i="29"/>
  <c r="P92" i="29"/>
  <c r="J85" i="29"/>
  <c r="E92" i="29"/>
  <c r="F92" i="29"/>
  <c r="G92" i="29"/>
  <c r="H87" i="29"/>
  <c r="G626" i="14"/>
  <c r="E631" i="14"/>
  <c r="E633" i="14" s="1"/>
  <c r="D578" i="14"/>
  <c r="D580" i="14" s="1"/>
  <c r="E578" i="14"/>
  <c r="E580" i="14" s="1"/>
  <c r="F578" i="14"/>
  <c r="F580" i="14" s="1"/>
  <c r="E566" i="14"/>
  <c r="E568" i="14" s="1"/>
  <c r="D566" i="14"/>
  <c r="D568" i="14" s="1"/>
  <c r="F566" i="14"/>
  <c r="F568" i="14" s="1"/>
  <c r="D511" i="14"/>
  <c r="D513" i="14" s="1"/>
  <c r="E511" i="14"/>
  <c r="E513" i="14" s="1"/>
  <c r="F511" i="14"/>
  <c r="F513" i="14" s="1"/>
  <c r="D454" i="14"/>
  <c r="E454" i="14"/>
  <c r="E456" i="14" s="1"/>
  <c r="F454" i="14"/>
  <c r="F456" i="14" s="1"/>
  <c r="F411" i="14"/>
  <c r="F413" i="14" s="1"/>
  <c r="F418" i="14"/>
  <c r="F420" i="14" s="1"/>
  <c r="D411" i="14"/>
  <c r="D413" i="14" s="1"/>
  <c r="T329" i="7"/>
  <c r="T318" i="7"/>
  <c r="AE329" i="7"/>
  <c r="AF329" i="7"/>
  <c r="S318" i="7"/>
  <c r="S329" i="7"/>
  <c r="F400" i="14"/>
  <c r="F402" i="14" s="1"/>
  <c r="F134" i="14"/>
  <c r="F136" i="14" s="1"/>
  <c r="D83" i="14"/>
  <c r="D85" i="14" s="1"/>
  <c r="E299" i="14"/>
  <c r="E301" i="14" s="1"/>
  <c r="D299" i="14"/>
  <c r="D301" i="14" s="1"/>
  <c r="F299" i="14"/>
  <c r="F301" i="14" s="1"/>
  <c r="E287" i="14"/>
  <c r="E289" i="14" s="1"/>
  <c r="D456" i="14" l="1"/>
  <c r="J87" i="29"/>
  <c r="O94" i="29"/>
  <c r="M94" i="29"/>
  <c r="N94" i="29"/>
  <c r="L94" i="29"/>
  <c r="P94" i="29"/>
  <c r="K94" i="29"/>
  <c r="I94" i="29"/>
  <c r="F94" i="29"/>
  <c r="G94" i="29"/>
  <c r="E94" i="29"/>
  <c r="H746" i="29"/>
  <c r="G566" i="14"/>
  <c r="G511" i="14"/>
  <c r="G578" i="14"/>
  <c r="G580" i="14" s="1"/>
  <c r="G411" i="14"/>
  <c r="G454" i="14"/>
  <c r="G456" i="14" s="1"/>
  <c r="G299" i="14"/>
  <c r="G301" i="14" s="1"/>
  <c r="H567" i="14" l="1"/>
  <c r="G568" i="14"/>
  <c r="H412" i="14"/>
  <c r="G413" i="14"/>
  <c r="H512" i="14"/>
  <c r="G513" i="14"/>
  <c r="H579" i="14"/>
  <c r="H146" i="29"/>
  <c r="H355" i="29"/>
  <c r="H356" i="29" s="1"/>
  <c r="D287" i="14" l="1"/>
  <c r="D289" i="14" s="1"/>
  <c r="F287" i="14"/>
  <c r="F289" i="14" s="1"/>
  <c r="G287" i="14"/>
  <c r="G289" i="14" s="1"/>
  <c r="D252" i="14"/>
  <c r="D254" i="14" s="1"/>
  <c r="E252" i="14"/>
  <c r="E254" i="14" s="1"/>
  <c r="F252" i="14"/>
  <c r="F254" i="14" s="1"/>
  <c r="G252" i="14"/>
  <c r="G254" i="14" s="1"/>
  <c r="D244" i="14"/>
  <c r="D246" i="14" s="1"/>
  <c r="E244" i="14"/>
  <c r="E246" i="14" s="1"/>
  <c r="F244" i="14"/>
  <c r="F246" i="14" s="1"/>
  <c r="F72" i="14"/>
  <c r="F74" i="14" s="1"/>
  <c r="F83" i="14"/>
  <c r="F85" i="14" s="1"/>
  <c r="G90" i="14"/>
  <c r="G92" i="14" s="1"/>
  <c r="F123" i="14"/>
  <c r="F125" i="14" s="1"/>
  <c r="D180" i="14"/>
  <c r="D182" i="14" s="1"/>
  <c r="D134" i="14"/>
  <c r="D136" i="14" s="1"/>
  <c r="E134" i="14"/>
  <c r="E136" i="14" s="1"/>
  <c r="H253" i="14" l="1"/>
  <c r="H288" i="14"/>
  <c r="H91" i="14"/>
  <c r="G244" i="14"/>
  <c r="G246" i="14" s="1"/>
  <c r="H245" i="14" l="1"/>
  <c r="G134" i="14"/>
  <c r="G136" i="14" s="1"/>
  <c r="AF42" i="7" l="1"/>
  <c r="AF45" i="7" s="1"/>
  <c r="AJ45" i="7" s="1"/>
  <c r="AE45" i="7"/>
  <c r="G83" i="14" l="1"/>
  <c r="G85" i="14" s="1"/>
  <c r="T255" i="7"/>
  <c r="S255" i="7"/>
  <c r="AB323" i="7"/>
  <c r="H84" i="14" l="1"/>
  <c r="T160" i="7"/>
  <c r="S160" i="7"/>
  <c r="T156" i="7"/>
  <c r="S156" i="7"/>
  <c r="T149" i="7"/>
  <c r="AE154" i="7"/>
  <c r="AE158" i="7" s="1"/>
  <c r="AF154" i="7"/>
  <c r="AF158" i="7" s="1"/>
  <c r="T146" i="7" l="1"/>
  <c r="S146" i="7"/>
  <c r="T141" i="7"/>
  <c r="S141" i="7"/>
  <c r="T374" i="7"/>
  <c r="S374" i="7"/>
  <c r="T380" i="7"/>
  <c r="S380" i="7"/>
  <c r="T386" i="7"/>
  <c r="S386" i="7"/>
  <c r="T353" i="7"/>
  <c r="S353" i="7"/>
  <c r="T371" i="7"/>
  <c r="S371" i="7"/>
  <c r="T366" i="7"/>
  <c r="S366" i="7"/>
  <c r="AC431" i="7"/>
  <c r="AC435" i="7" s="1"/>
  <c r="AD431" i="7"/>
  <c r="AD435" i="7" s="1"/>
  <c r="Q366" i="7"/>
  <c r="R366" i="7"/>
  <c r="R434" i="7" l="1"/>
  <c r="P269" i="7"/>
  <c r="R46" i="7"/>
  <c r="Q46" i="7"/>
  <c r="R104" i="7"/>
  <c r="Q104" i="7"/>
  <c r="T296" i="7"/>
  <c r="S296" i="7"/>
  <c r="S511" i="7"/>
  <c r="S536" i="7"/>
  <c r="AE539" i="7"/>
  <c r="AE543" i="7" s="1"/>
  <c r="AE541" i="7"/>
  <c r="S540" i="7"/>
  <c r="S543" i="7"/>
  <c r="S513" i="7"/>
  <c r="S530" i="7"/>
  <c r="S532" i="7"/>
  <c r="S531" i="7"/>
  <c r="AE523" i="7"/>
  <c r="AE528" i="7" s="1"/>
  <c r="AE506" i="7"/>
  <c r="S525" i="7"/>
  <c r="S459" i="7"/>
  <c r="S481" i="7"/>
  <c r="S487" i="7"/>
  <c r="S493" i="7"/>
  <c r="S460" i="7"/>
  <c r="S478" i="7"/>
  <c r="S473" i="7"/>
  <c r="S494" i="7"/>
  <c r="AE470" i="7"/>
  <c r="AE475" i="7" s="1"/>
  <c r="AE458" i="7"/>
  <c r="S474" i="7"/>
  <c r="S414" i="7"/>
  <c r="S404" i="7"/>
  <c r="S433" i="7"/>
  <c r="S436" i="7"/>
  <c r="S406" i="7"/>
  <c r="S419" i="7"/>
  <c r="S425" i="7"/>
  <c r="S440" i="7"/>
  <c r="S405" i="7"/>
  <c r="AE444" i="7"/>
  <c r="AE440" i="7"/>
  <c r="S352" i="7"/>
  <c r="S367" i="7"/>
  <c r="S372" i="7"/>
  <c r="S387" i="7"/>
  <c r="S368" i="7"/>
  <c r="S356" i="7"/>
  <c r="T300" i="7"/>
  <c r="S324" i="7"/>
  <c r="S316" i="7"/>
  <c r="S331" i="7"/>
  <c r="AE305" i="7"/>
  <c r="S300" i="7"/>
  <c r="AE307" i="7"/>
  <c r="S240" i="7"/>
  <c r="S268" i="7"/>
  <c r="S271" i="7"/>
  <c r="S241" i="7"/>
  <c r="S254" i="7"/>
  <c r="S259" i="7"/>
  <c r="S275" i="7"/>
  <c r="AE251" i="7"/>
  <c r="AE250" i="7"/>
  <c r="AE256" i="7" s="1"/>
  <c r="S244" i="7"/>
  <c r="S206" i="7"/>
  <c r="T182" i="7"/>
  <c r="S182" i="7"/>
  <c r="AE213" i="7"/>
  <c r="AE215" i="7" s="1"/>
  <c r="S205" i="7"/>
  <c r="S207" i="7"/>
  <c r="S211" i="7"/>
  <c r="S203" i="7"/>
  <c r="S184" i="7"/>
  <c r="AE193" i="7"/>
  <c r="AE199" i="7" s="1"/>
  <c r="S127" i="7"/>
  <c r="S149" i="7"/>
  <c r="S147" i="7"/>
  <c r="S162" i="7"/>
  <c r="S143" i="7"/>
  <c r="AE121" i="7"/>
  <c r="AE138" i="7"/>
  <c r="AE143" i="7" s="1"/>
  <c r="S142" i="7"/>
  <c r="S71" i="7"/>
  <c r="S100" i="7"/>
  <c r="S103" i="7"/>
  <c r="AE95" i="7"/>
  <c r="S73" i="7"/>
  <c r="S90" i="7"/>
  <c r="S92" i="7"/>
  <c r="S107" i="7"/>
  <c r="S91" i="7"/>
  <c r="S75" i="7"/>
  <c r="S86" i="7"/>
  <c r="S72" i="7"/>
  <c r="AE108" i="7"/>
  <c r="S96" i="7"/>
  <c r="AE99" i="7"/>
  <c r="S94" i="7"/>
  <c r="S14" i="7"/>
  <c r="S31" i="7"/>
  <c r="S28" i="7"/>
  <c r="S40" i="7"/>
  <c r="T240" i="7"/>
  <c r="T352" i="7"/>
  <c r="T405" i="7"/>
  <c r="T127" i="7"/>
  <c r="Q538" i="7"/>
  <c r="O430" i="7"/>
  <c r="P322" i="7"/>
  <c r="Q265" i="7"/>
  <c r="Q153" i="7"/>
  <c r="T147" i="7"/>
  <c r="T478" i="7"/>
  <c r="R147" i="7"/>
  <c r="T259" i="7"/>
  <c r="O479" i="7"/>
  <c r="P419" i="7"/>
  <c r="Q419" i="7"/>
  <c r="Q473" i="7"/>
  <c r="R473" i="7"/>
  <c r="R526" i="7"/>
  <c r="AE151" i="7" l="1"/>
  <c r="S132" i="7"/>
  <c r="AE536" i="7"/>
  <c r="S517" i="7"/>
  <c r="AE482" i="7"/>
  <c r="S464" i="7"/>
  <c r="AE96" i="7"/>
  <c r="S78" i="7"/>
  <c r="AE264" i="7"/>
  <c r="S245" i="7"/>
  <c r="AE207" i="7"/>
  <c r="S188" i="7"/>
  <c r="AE312" i="7"/>
  <c r="AE320" i="7" l="1"/>
  <c r="S301" i="7"/>
  <c r="AF506" i="7"/>
  <c r="Q15" i="7"/>
  <c r="Q73" i="7"/>
  <c r="O128" i="7"/>
  <c r="Q184" i="7"/>
  <c r="Q241" i="7"/>
  <c r="O241" i="7"/>
  <c r="Q297" i="7"/>
  <c r="Q353" i="7"/>
  <c r="Q406" i="7"/>
  <c r="O460" i="7"/>
  <c r="O513" i="7"/>
  <c r="T513" i="7"/>
  <c r="R297" i="7"/>
  <c r="P241" i="7"/>
  <c r="AB66" i="7"/>
  <c r="AA66" i="7"/>
  <c r="T324" i="7"/>
  <c r="T316" i="7"/>
  <c r="T331" i="7"/>
  <c r="T317" i="7"/>
  <c r="S317" i="7" s="1"/>
  <c r="AF305" i="7"/>
  <c r="AF307" i="7"/>
  <c r="T206" i="7"/>
  <c r="T28" i="7"/>
  <c r="T40" i="7"/>
  <c r="T36" i="7"/>
  <c r="AF213" i="7"/>
  <c r="AF215" i="7" s="1"/>
  <c r="T205" i="7"/>
  <c r="T207" i="7"/>
  <c r="T414" i="7"/>
  <c r="T459" i="7"/>
  <c r="T481" i="7"/>
  <c r="T487" i="7"/>
  <c r="T493" i="7"/>
  <c r="T460" i="7"/>
  <c r="T473" i="7"/>
  <c r="T494" i="7"/>
  <c r="T480" i="7"/>
  <c r="S480" i="7" s="1"/>
  <c r="AF470" i="7"/>
  <c r="AF475" i="7" s="1"/>
  <c r="AF458" i="7"/>
  <c r="T474" i="7"/>
  <c r="T404" i="7"/>
  <c r="T433" i="7"/>
  <c r="T436" i="7"/>
  <c r="T406" i="7"/>
  <c r="T419" i="7"/>
  <c r="T425" i="7"/>
  <c r="T440" i="7"/>
  <c r="AF444" i="7"/>
  <c r="AF440" i="7"/>
  <c r="T254" i="7"/>
  <c r="AF251" i="7"/>
  <c r="AF250" i="7"/>
  <c r="T261" i="7"/>
  <c r="S261" i="7" s="1"/>
  <c r="T211" i="7"/>
  <c r="T203" i="7"/>
  <c r="T184" i="7"/>
  <c r="T204" i="7"/>
  <c r="S204" i="7" s="1"/>
  <c r="AF193" i="7"/>
  <c r="AF199" i="7" s="1"/>
  <c r="T195" i="7"/>
  <c r="T162" i="7"/>
  <c r="T143" i="7"/>
  <c r="T148" i="7"/>
  <c r="S148" i="7" s="1"/>
  <c r="AF121" i="7"/>
  <c r="AF138" i="7"/>
  <c r="AF143" i="7" s="1"/>
  <c r="T142" i="7"/>
  <c r="T71" i="7"/>
  <c r="T100" i="7"/>
  <c r="T103" i="7"/>
  <c r="T73" i="7"/>
  <c r="T90" i="7"/>
  <c r="T92" i="7"/>
  <c r="T107" i="7"/>
  <c r="T93" i="7"/>
  <c r="S93" i="7" s="1"/>
  <c r="T91" i="7"/>
  <c r="T75" i="7"/>
  <c r="T86" i="7"/>
  <c r="T72" i="7"/>
  <c r="AF108" i="7"/>
  <c r="T96" i="7"/>
  <c r="AF99" i="7"/>
  <c r="AF256" i="7" l="1"/>
  <c r="T245" i="7" s="1"/>
  <c r="AF151" i="7"/>
  <c r="T132" i="7"/>
  <c r="AF207" i="7"/>
  <c r="T188" i="7"/>
  <c r="AF482" i="7"/>
  <c r="T464" i="7"/>
  <c r="AF312" i="7"/>
  <c r="AF95" i="7"/>
  <c r="T367" i="7"/>
  <c r="T372" i="7"/>
  <c r="T387" i="7"/>
  <c r="T373" i="7"/>
  <c r="S373" i="7" s="1"/>
  <c r="T368" i="7"/>
  <c r="T356" i="7"/>
  <c r="T268" i="7"/>
  <c r="T271" i="7"/>
  <c r="T241" i="7"/>
  <c r="T275" i="7"/>
  <c r="T244" i="7"/>
  <c r="T511" i="7"/>
  <c r="T536" i="7"/>
  <c r="AF539" i="7"/>
  <c r="AF541" i="7"/>
  <c r="T540" i="7"/>
  <c r="T543" i="7"/>
  <c r="T530" i="7"/>
  <c r="T532" i="7"/>
  <c r="T531" i="7"/>
  <c r="AF523" i="7"/>
  <c r="AF528" i="7" s="1"/>
  <c r="T533" i="7"/>
  <c r="S533" i="7" s="1"/>
  <c r="T525" i="7"/>
  <c r="AF264" i="7" l="1"/>
  <c r="AF96" i="7"/>
  <c r="T78" i="7"/>
  <c r="E16" i="26" s="1"/>
  <c r="N16" i="26" s="1"/>
  <c r="AF536" i="7"/>
  <c r="T517" i="7"/>
  <c r="AF320" i="7"/>
  <c r="T301" i="7"/>
  <c r="AF543" i="7"/>
  <c r="E74" i="29"/>
  <c r="M10" i="26"/>
  <c r="M11" i="26"/>
  <c r="M13" i="26"/>
  <c r="M14" i="26"/>
  <c r="M19" i="26"/>
  <c r="M22" i="26"/>
  <c r="M23" i="26"/>
  <c r="M24" i="26"/>
  <c r="M25" i="26"/>
  <c r="M26" i="26"/>
  <c r="M27" i="26"/>
  <c r="M28" i="26"/>
  <c r="M29" i="26"/>
  <c r="M30" i="26"/>
  <c r="M31" i="26"/>
  <c r="M32" i="26"/>
  <c r="M33" i="26"/>
  <c r="M34" i="26"/>
  <c r="M35" i="26"/>
  <c r="M36" i="26"/>
  <c r="M37" i="26"/>
  <c r="M38" i="26"/>
  <c r="M39" i="26"/>
  <c r="M9" i="26"/>
  <c r="L10" i="26"/>
  <c r="L11" i="26"/>
  <c r="L13" i="26"/>
  <c r="L14" i="26"/>
  <c r="L19" i="26"/>
  <c r="L22" i="26"/>
  <c r="L23" i="26"/>
  <c r="L24" i="26"/>
  <c r="L25" i="26"/>
  <c r="L26" i="26"/>
  <c r="L27" i="26"/>
  <c r="L28" i="26"/>
  <c r="L29" i="26"/>
  <c r="L30" i="26"/>
  <c r="L31" i="26"/>
  <c r="L32" i="26"/>
  <c r="L33" i="26"/>
  <c r="L34" i="26"/>
  <c r="L35" i="26"/>
  <c r="L36" i="26"/>
  <c r="L37" i="26"/>
  <c r="L38" i="26"/>
  <c r="L39" i="26"/>
  <c r="L9" i="26"/>
  <c r="K10" i="26"/>
  <c r="K11" i="26"/>
  <c r="K13" i="26"/>
  <c r="K14" i="26"/>
  <c r="K19" i="26"/>
  <c r="K22" i="26"/>
  <c r="K23" i="26"/>
  <c r="K24" i="26"/>
  <c r="K25" i="26"/>
  <c r="K26" i="26"/>
  <c r="K27" i="26"/>
  <c r="K28" i="26"/>
  <c r="K29" i="26"/>
  <c r="K30" i="26"/>
  <c r="K31" i="26"/>
  <c r="K32" i="26"/>
  <c r="K33" i="26"/>
  <c r="K34" i="26"/>
  <c r="K35" i="26"/>
  <c r="K36" i="26"/>
  <c r="K37" i="26"/>
  <c r="K38" i="26"/>
  <c r="K39" i="26"/>
  <c r="K9" i="26"/>
  <c r="J10" i="26"/>
  <c r="J11" i="26"/>
  <c r="J13" i="26"/>
  <c r="J14" i="26"/>
  <c r="J19" i="26"/>
  <c r="J22" i="26"/>
  <c r="J23" i="26"/>
  <c r="J24" i="26"/>
  <c r="J25" i="26"/>
  <c r="J26" i="26"/>
  <c r="J27" i="26"/>
  <c r="J28" i="26"/>
  <c r="J29" i="26"/>
  <c r="J30" i="26"/>
  <c r="J31" i="26"/>
  <c r="J32" i="26"/>
  <c r="J33" i="26"/>
  <c r="J34" i="26"/>
  <c r="J35" i="26"/>
  <c r="J36" i="26"/>
  <c r="J37" i="26"/>
  <c r="J38" i="26"/>
  <c r="J39" i="26"/>
  <c r="J9" i="26"/>
  <c r="I10" i="26"/>
  <c r="I11" i="26"/>
  <c r="I13" i="26"/>
  <c r="I14" i="26"/>
  <c r="I19" i="26"/>
  <c r="I22" i="26"/>
  <c r="I23" i="26"/>
  <c r="I24" i="26"/>
  <c r="I25" i="26"/>
  <c r="I26" i="26"/>
  <c r="I27" i="26"/>
  <c r="I28" i="26"/>
  <c r="I29" i="26"/>
  <c r="I30" i="26"/>
  <c r="I31" i="26"/>
  <c r="I32" i="26"/>
  <c r="I33" i="26"/>
  <c r="I34" i="26"/>
  <c r="I35" i="26"/>
  <c r="I36" i="26"/>
  <c r="I37" i="26"/>
  <c r="I38" i="26"/>
  <c r="I39" i="26"/>
  <c r="I9" i="26"/>
  <c r="H10" i="26"/>
  <c r="H11" i="26"/>
  <c r="H13" i="26"/>
  <c r="H14" i="26"/>
  <c r="H19" i="26"/>
  <c r="H22" i="26"/>
  <c r="H23" i="26"/>
  <c r="H24" i="26"/>
  <c r="H25" i="26"/>
  <c r="H26" i="26"/>
  <c r="H27" i="26"/>
  <c r="H28" i="26"/>
  <c r="H29" i="26"/>
  <c r="H30" i="26"/>
  <c r="H31" i="26"/>
  <c r="H32" i="26"/>
  <c r="H33" i="26"/>
  <c r="H34" i="26"/>
  <c r="H35" i="26"/>
  <c r="H36" i="26"/>
  <c r="H37" i="26"/>
  <c r="H38" i="26"/>
  <c r="H39" i="26"/>
  <c r="H9" i="26"/>
  <c r="G10" i="26"/>
  <c r="G11" i="26"/>
  <c r="G13" i="26"/>
  <c r="G14" i="26"/>
  <c r="G19" i="26"/>
  <c r="G22" i="26"/>
  <c r="G23" i="26"/>
  <c r="G24" i="26"/>
  <c r="G25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G39" i="26"/>
  <c r="G9" i="26"/>
  <c r="F10" i="26"/>
  <c r="F11" i="26"/>
  <c r="F13" i="26"/>
  <c r="F14" i="26"/>
  <c r="F19" i="26"/>
  <c r="F22" i="26"/>
  <c r="F23" i="26"/>
  <c r="F24" i="26"/>
  <c r="F25" i="26"/>
  <c r="F26" i="26"/>
  <c r="F27" i="26"/>
  <c r="F28" i="26"/>
  <c r="F29" i="26"/>
  <c r="F30" i="26"/>
  <c r="F31" i="26"/>
  <c r="F32" i="26"/>
  <c r="F33" i="26"/>
  <c r="F34" i="26"/>
  <c r="F35" i="26"/>
  <c r="F36" i="26"/>
  <c r="F37" i="26"/>
  <c r="F38" i="26"/>
  <c r="F39" i="26"/>
  <c r="F9" i="26"/>
  <c r="E10" i="26"/>
  <c r="E11" i="26"/>
  <c r="E13" i="26"/>
  <c r="E14" i="26"/>
  <c r="E19" i="26"/>
  <c r="E22" i="26"/>
  <c r="E23" i="26"/>
  <c r="E24" i="26"/>
  <c r="E25" i="26"/>
  <c r="E26" i="26"/>
  <c r="E27" i="26"/>
  <c r="E28" i="26"/>
  <c r="E29" i="26"/>
  <c r="E30" i="26"/>
  <c r="E31" i="26"/>
  <c r="E32" i="26"/>
  <c r="E33" i="26"/>
  <c r="E34" i="26"/>
  <c r="E35" i="26"/>
  <c r="E36" i="26"/>
  <c r="E37" i="26"/>
  <c r="E38" i="26"/>
  <c r="E39" i="26"/>
  <c r="E9" i="26"/>
  <c r="D11" i="26"/>
  <c r="D13" i="26"/>
  <c r="D14" i="26"/>
  <c r="D19" i="26"/>
  <c r="D22" i="26"/>
  <c r="D23" i="26"/>
  <c r="D24" i="26"/>
  <c r="D25" i="26"/>
  <c r="D26" i="26"/>
  <c r="D28" i="26"/>
  <c r="D29" i="26"/>
  <c r="D30" i="26"/>
  <c r="D31" i="26"/>
  <c r="D33" i="26"/>
  <c r="D35" i="26"/>
  <c r="D36" i="26"/>
  <c r="D37" i="26"/>
  <c r="D38" i="26"/>
  <c r="D39" i="26"/>
  <c r="D9" i="26"/>
  <c r="T14" i="7"/>
  <c r="D10" i="26" s="1"/>
  <c r="T31" i="7"/>
  <c r="D27" i="26" s="1"/>
  <c r="D32" i="26"/>
  <c r="D34" i="26"/>
  <c r="O16" i="26" l="1"/>
  <c r="E76" i="29"/>
  <c r="N396" i="7"/>
  <c r="Z395" i="7" s="1"/>
  <c r="N343" i="7"/>
  <c r="Z341" i="7" s="1"/>
  <c r="N174" i="7"/>
  <c r="Z172" i="7" s="1"/>
  <c r="N450" i="7"/>
  <c r="R254" i="7"/>
  <c r="R141" i="7"/>
  <c r="R28" i="7"/>
  <c r="Q532" i="7"/>
  <c r="Q425" i="7"/>
  <c r="R372" i="7"/>
  <c r="Q372" i="7"/>
  <c r="Q316" i="7"/>
  <c r="Q260" i="7"/>
  <c r="Q203" i="7"/>
  <c r="Q147" i="7"/>
  <c r="Q34" i="7"/>
  <c r="Q327" i="7"/>
  <c r="R327" i="7"/>
  <c r="R437" i="7"/>
  <c r="Q437" i="7"/>
  <c r="R159" i="7"/>
  <c r="Q159" i="7"/>
  <c r="R384" i="7"/>
  <c r="Q384" i="7"/>
  <c r="R540" i="7"/>
  <c r="R534" i="7"/>
  <c r="Q534" i="7"/>
  <c r="R533" i="7"/>
  <c r="Q533" i="7" s="1"/>
  <c r="R532" i="7"/>
  <c r="R516" i="7"/>
  <c r="Q512" i="7"/>
  <c r="Q511" i="7"/>
  <c r="AD519" i="7"/>
  <c r="AD516" i="7"/>
  <c r="Q540" i="7"/>
  <c r="Q545" i="7"/>
  <c r="AC522" i="7"/>
  <c r="AC516" i="7"/>
  <c r="Q526" i="7"/>
  <c r="AC540" i="7"/>
  <c r="AC543" i="7" s="1"/>
  <c r="Q531" i="7"/>
  <c r="AC509" i="7"/>
  <c r="Q513" i="7"/>
  <c r="Q528" i="7"/>
  <c r="Q524" i="7"/>
  <c r="Q544" i="7"/>
  <c r="Q543" i="7"/>
  <c r="AC519" i="7"/>
  <c r="AP518" i="7" s="1"/>
  <c r="AC523" i="7"/>
  <c r="AC521" i="7"/>
  <c r="AP520" i="7" s="1"/>
  <c r="Q516" i="7"/>
  <c r="AC524" i="7"/>
  <c r="Q463" i="7"/>
  <c r="R463" i="7"/>
  <c r="Q458" i="7"/>
  <c r="Q487" i="7"/>
  <c r="Q478" i="7"/>
  <c r="R480" i="7"/>
  <c r="Q480" i="7" s="1"/>
  <c r="Q492" i="7"/>
  <c r="Q481" i="7"/>
  <c r="Q479" i="7"/>
  <c r="AC469" i="7"/>
  <c r="AC481" i="7"/>
  <c r="Q465" i="7" s="1"/>
  <c r="AC470" i="7"/>
  <c r="AC489" i="7"/>
  <c r="Q459" i="7"/>
  <c r="Q494" i="7"/>
  <c r="AC494" i="7"/>
  <c r="AC493" i="7"/>
  <c r="AC484" i="7"/>
  <c r="Q491" i="7"/>
  <c r="Q490" i="7"/>
  <c r="AC462" i="7"/>
  <c r="AC468" i="7"/>
  <c r="R433" i="7"/>
  <c r="R426" i="7"/>
  <c r="Q426" i="7" s="1"/>
  <c r="R421" i="7"/>
  <c r="R417" i="7"/>
  <c r="AC408" i="7"/>
  <c r="AC414" i="7"/>
  <c r="AD415" i="7"/>
  <c r="AC415" i="7"/>
  <c r="AD416" i="7"/>
  <c r="AC416" i="7"/>
  <c r="R409" i="7"/>
  <c r="Q409" i="7"/>
  <c r="Q405" i="7"/>
  <c r="Q404" i="7"/>
  <c r="Q433" i="7"/>
  <c r="AC417" i="7"/>
  <c r="AC427" i="7"/>
  <c r="Q411" i="7" s="1"/>
  <c r="AM407" i="7" s="1"/>
  <c r="Q424" i="7"/>
  <c r="Q427" i="7"/>
  <c r="Q421" i="7"/>
  <c r="Q434" i="7"/>
  <c r="Q414" i="7"/>
  <c r="Q436" i="7"/>
  <c r="AC411" i="7"/>
  <c r="AP410" i="7" s="1"/>
  <c r="AC398" i="7"/>
  <c r="R380" i="7"/>
  <c r="Q380" i="7"/>
  <c r="Q352" i="7"/>
  <c r="Q351" i="7"/>
  <c r="AC373" i="7"/>
  <c r="Q358" i="7" s="1"/>
  <c r="AC362" i="7"/>
  <c r="AC361" i="7"/>
  <c r="Q371" i="7"/>
  <c r="AC350" i="7"/>
  <c r="AC391" i="7"/>
  <c r="Q374" i="7"/>
  <c r="Q376" i="7"/>
  <c r="AC378" i="7"/>
  <c r="AC381" i="7" s="1"/>
  <c r="Q383" i="7"/>
  <c r="AC358" i="7"/>
  <c r="AC360" i="7"/>
  <c r="R324" i="7"/>
  <c r="R310" i="7"/>
  <c r="Q310" i="7"/>
  <c r="Q300" i="7"/>
  <c r="R300" i="7"/>
  <c r="AD293" i="7"/>
  <c r="Q305" i="7"/>
  <c r="Q295" i="7"/>
  <c r="Q318" i="7"/>
  <c r="AC306" i="7"/>
  <c r="AC315" i="7"/>
  <c r="AC319" i="7" s="1"/>
  <c r="Q315" i="7"/>
  <c r="Q331" i="7"/>
  <c r="Q324" i="7"/>
  <c r="Q296" i="7"/>
  <c r="AC293" i="7"/>
  <c r="AC307" i="7"/>
  <c r="Q299" i="7"/>
  <c r="R274" i="7"/>
  <c r="AD276" i="7"/>
  <c r="Q240" i="7"/>
  <c r="Q239" i="7"/>
  <c r="Q262" i="7"/>
  <c r="Q254" i="7"/>
  <c r="Q268" i="7"/>
  <c r="Q273" i="7"/>
  <c r="AC250" i="7"/>
  <c r="AC244" i="7"/>
  <c r="Q274" i="7"/>
  <c r="Q258" i="7"/>
  <c r="Q256" i="7"/>
  <c r="Q259" i="7"/>
  <c r="Q257" i="7"/>
  <c r="Q243" i="7"/>
  <c r="AC269" i="7"/>
  <c r="AC271" i="7" s="1"/>
  <c r="AC276" i="7"/>
  <c r="Q271" i="7"/>
  <c r="AC247" i="7"/>
  <c r="AP247" i="7" s="1"/>
  <c r="AC251" i="7"/>
  <c r="AC236" i="7"/>
  <c r="R187" i="7"/>
  <c r="R35" i="7"/>
  <c r="Q35" i="7" s="1"/>
  <c r="Q155" i="7"/>
  <c r="R204" i="7"/>
  <c r="Q204" i="7" s="1"/>
  <c r="Q192" i="7"/>
  <c r="Q187" i="7"/>
  <c r="Q182" i="7"/>
  <c r="AC210" i="7"/>
  <c r="AC215" i="7" s="1"/>
  <c r="Q211" i="7"/>
  <c r="AC191" i="7"/>
  <c r="AC193" i="7"/>
  <c r="Q218" i="7"/>
  <c r="Q183" i="7"/>
  <c r="Q197" i="7"/>
  <c r="AC220" i="7"/>
  <c r="Q202" i="7"/>
  <c r="AC194" i="7"/>
  <c r="Q214" i="7"/>
  <c r="R146" i="7"/>
  <c r="Q146" i="7"/>
  <c r="Q127" i="7"/>
  <c r="Q126" i="7"/>
  <c r="AC127" i="7"/>
  <c r="Q160" i="7"/>
  <c r="Q149" i="7"/>
  <c r="AC137" i="7"/>
  <c r="AC150" i="7"/>
  <c r="AC139" i="7"/>
  <c r="Q141" i="7"/>
  <c r="Q158" i="7"/>
  <c r="Q128" i="7"/>
  <c r="AC163" i="7"/>
  <c r="AC155" i="7"/>
  <c r="AC158" i="7" s="1"/>
  <c r="AC134" i="7"/>
  <c r="AC138" i="7"/>
  <c r="AC136" i="7"/>
  <c r="Q76" i="7"/>
  <c r="R76" i="7"/>
  <c r="Q72" i="7"/>
  <c r="Q71" i="7"/>
  <c r="Q100" i="7"/>
  <c r="AC83" i="7"/>
  <c r="AC77" i="7"/>
  <c r="AP77" i="7" s="1"/>
  <c r="AC104" i="7"/>
  <c r="Q103" i="7"/>
  <c r="Q90" i="7"/>
  <c r="Q85" i="7"/>
  <c r="Q105" i="7"/>
  <c r="Q92" i="7"/>
  <c r="AC82" i="7"/>
  <c r="AC84" i="7"/>
  <c r="R45" i="7"/>
  <c r="Q45" i="7"/>
  <c r="Q18" i="7"/>
  <c r="R18" i="7"/>
  <c r="Q23" i="7"/>
  <c r="Q14" i="7"/>
  <c r="Q13" i="7"/>
  <c r="Q42" i="7"/>
  <c r="AC22" i="7"/>
  <c r="Q28" i="7"/>
  <c r="Q49" i="7"/>
  <c r="Q31" i="7"/>
  <c r="AC24" i="7"/>
  <c r="Q26" i="7"/>
  <c r="AC55" i="7"/>
  <c r="Q32" i="7"/>
  <c r="Q33" i="7"/>
  <c r="AC25" i="7"/>
  <c r="AC20" i="7"/>
  <c r="AP20" i="7" s="1"/>
  <c r="AC23" i="7"/>
  <c r="AC34" i="7"/>
  <c r="AC21" i="7"/>
  <c r="AP21" i="7" s="1"/>
  <c r="AC17" i="7"/>
  <c r="W465" i="7" l="1"/>
  <c r="AM461" i="7"/>
  <c r="U465" i="7"/>
  <c r="AI263" i="7"/>
  <c r="Q246" i="7"/>
  <c r="W246" i="7" s="1"/>
  <c r="AI150" i="7"/>
  <c r="Q133" i="7"/>
  <c r="W133" i="7" s="1"/>
  <c r="W358" i="7"/>
  <c r="W411" i="7"/>
  <c r="U411" i="7"/>
  <c r="AP515" i="7"/>
  <c r="AC528" i="7"/>
  <c r="Q517" i="7" s="1"/>
  <c r="W517" i="7" s="1"/>
  <c r="AC535" i="7"/>
  <c r="AG481" i="7"/>
  <c r="AI481" i="7"/>
  <c r="AP482" i="7"/>
  <c r="AI543" i="7"/>
  <c r="AG543" i="7"/>
  <c r="AC475" i="7"/>
  <c r="AI373" i="7"/>
  <c r="AC312" i="7"/>
  <c r="Q301" i="7" s="1"/>
  <c r="W301" i="7" s="1"/>
  <c r="AP358" i="7"/>
  <c r="AC367" i="7"/>
  <c r="AC421" i="7"/>
  <c r="AP407" i="7"/>
  <c r="AI427" i="7"/>
  <c r="AG427" i="7"/>
  <c r="AP427" i="7"/>
  <c r="AP244" i="7"/>
  <c r="AC256" i="7"/>
  <c r="Q245" i="7" s="1"/>
  <c r="W245" i="7" s="1"/>
  <c r="AI215" i="7"/>
  <c r="AP214" i="7"/>
  <c r="AG215" i="7"/>
  <c r="AP191" i="7"/>
  <c r="AC199" i="7"/>
  <c r="Q188" i="7" s="1"/>
  <c r="W188" i="7" s="1"/>
  <c r="AP134" i="7"/>
  <c r="AC143" i="7"/>
  <c r="Q132" i="7" s="1"/>
  <c r="W132" i="7" s="1"/>
  <c r="AP94" i="7"/>
  <c r="AC95" i="7"/>
  <c r="AC88" i="7"/>
  <c r="Q77" i="7" s="1"/>
  <c r="AC30" i="7"/>
  <c r="AI34" i="7"/>
  <c r="AG34" i="7"/>
  <c r="AC37" i="7"/>
  <c r="Q20" i="7" s="1"/>
  <c r="AP34" i="7"/>
  <c r="Q270" i="7"/>
  <c r="R92" i="7"/>
  <c r="R202" i="7"/>
  <c r="R203" i="7"/>
  <c r="R316" i="7"/>
  <c r="R315" i="7"/>
  <c r="R371" i="7"/>
  <c r="R478" i="7"/>
  <c r="R479" i="7"/>
  <c r="R90" i="7"/>
  <c r="R32" i="7"/>
  <c r="R31" i="7"/>
  <c r="AD540" i="7"/>
  <c r="AD543" i="7" s="1"/>
  <c r="I539" i="7"/>
  <c r="AD484" i="7"/>
  <c r="AD269" i="7"/>
  <c r="AD271" i="7" s="1"/>
  <c r="AD155" i="7"/>
  <c r="AD158" i="7" s="1"/>
  <c r="L202" i="7"/>
  <c r="AD210" i="7" s="1"/>
  <c r="AD215" i="7" s="1"/>
  <c r="AD378" i="7"/>
  <c r="AD381" i="7" s="1"/>
  <c r="R374" i="7"/>
  <c r="R376" i="7"/>
  <c r="AD489" i="7"/>
  <c r="R318" i="7"/>
  <c r="AD307" i="7"/>
  <c r="AD306" i="7"/>
  <c r="AD315" i="7"/>
  <c r="AI475" i="7" l="1"/>
  <c r="Q464" i="7"/>
  <c r="W464" i="7" s="1"/>
  <c r="AI30" i="7"/>
  <c r="Q19" i="7"/>
  <c r="AM19" i="7" s="1"/>
  <c r="AI535" i="7"/>
  <c r="Q518" i="7"/>
  <c r="W518" i="7" s="1"/>
  <c r="AC428" i="7"/>
  <c r="AG428" i="7" s="1"/>
  <c r="Q410" i="7"/>
  <c r="AI319" i="7"/>
  <c r="Q302" i="7"/>
  <c r="W302" i="7" s="1"/>
  <c r="AP95" i="7"/>
  <c r="Q78" i="7"/>
  <c r="W20" i="7"/>
  <c r="U20" i="7"/>
  <c r="AM20" i="7"/>
  <c r="W77" i="7"/>
  <c r="U77" i="7"/>
  <c r="AI367" i="7"/>
  <c r="Q357" i="7"/>
  <c r="AI528" i="7"/>
  <c r="AC536" i="7"/>
  <c r="AI536" i="7" s="1"/>
  <c r="AC320" i="7"/>
  <c r="AI320" i="7" s="1"/>
  <c r="AI312" i="7"/>
  <c r="AJ543" i="7"/>
  <c r="AH543" i="7"/>
  <c r="AC482" i="7"/>
  <c r="AI482" i="7" s="1"/>
  <c r="AI421" i="7"/>
  <c r="AP420" i="7"/>
  <c r="AG421" i="7"/>
  <c r="AC374" i="7"/>
  <c r="AI374" i="7" s="1"/>
  <c r="AC264" i="7"/>
  <c r="AI264" i="7" s="1"/>
  <c r="AI256" i="7"/>
  <c r="AJ215" i="7"/>
  <c r="AH215" i="7"/>
  <c r="AC207" i="7"/>
  <c r="AI207" i="7" s="1"/>
  <c r="AI199" i="7"/>
  <c r="AP30" i="7"/>
  <c r="AG30" i="7"/>
  <c r="AI143" i="7"/>
  <c r="AC151" i="7"/>
  <c r="AI151" i="7" s="1"/>
  <c r="AC96" i="7"/>
  <c r="AP96" i="7" s="1"/>
  <c r="AP88" i="7"/>
  <c r="AI95" i="7"/>
  <c r="AG95" i="7"/>
  <c r="AI88" i="7"/>
  <c r="AG88" i="7"/>
  <c r="AI37" i="7"/>
  <c r="AG37" i="7"/>
  <c r="AP37" i="7"/>
  <c r="AC38" i="7"/>
  <c r="R331" i="7"/>
  <c r="R296" i="7"/>
  <c r="R308" i="7"/>
  <c r="AD305" i="7"/>
  <c r="AD312" i="7" s="1"/>
  <c r="R301" i="7" s="1"/>
  <c r="X301" i="7" s="1"/>
  <c r="W78" i="7" l="1"/>
  <c r="AM74" i="7"/>
  <c r="U78" i="7"/>
  <c r="U410" i="7"/>
  <c r="W410" i="7"/>
  <c r="AM406" i="7"/>
  <c r="AP428" i="7"/>
  <c r="AI428" i="7"/>
  <c r="W357" i="7"/>
  <c r="AJ312" i="7"/>
  <c r="AI96" i="7"/>
  <c r="AG96" i="7"/>
  <c r="AI38" i="7"/>
  <c r="AG38" i="7"/>
  <c r="AP38" i="7"/>
  <c r="R545" i="7"/>
  <c r="AD522" i="7"/>
  <c r="AD77" i="7"/>
  <c r="R94" i="7"/>
  <c r="AD82" i="7"/>
  <c r="AD362" i="7"/>
  <c r="AD361" i="7"/>
  <c r="R100" i="7"/>
  <c r="R105" i="7"/>
  <c r="R268" i="7"/>
  <c r="R262" i="7"/>
  <c r="AD263" i="7"/>
  <c r="R260" i="7"/>
  <c r="R273" i="7"/>
  <c r="AD250" i="7"/>
  <c r="AD244" i="7"/>
  <c r="R259" i="7"/>
  <c r="P259" i="7"/>
  <c r="P380" i="7"/>
  <c r="O380" i="7"/>
  <c r="P374" i="7"/>
  <c r="O374" i="7"/>
  <c r="P385" i="7"/>
  <c r="O385" i="7"/>
  <c r="P372" i="7"/>
  <c r="O372" i="7"/>
  <c r="AA360" i="7"/>
  <c r="AB360" i="7"/>
  <c r="AB362" i="7"/>
  <c r="AA362" i="7"/>
  <c r="P383" i="7"/>
  <c r="O383" i="7"/>
  <c r="P371" i="7"/>
  <c r="O371" i="7"/>
  <c r="AB373" i="7"/>
  <c r="P358" i="7" s="1"/>
  <c r="J15" i="9" s="1"/>
  <c r="AB361" i="7"/>
  <c r="AA361" i="7"/>
  <c r="P356" i="7"/>
  <c r="O356" i="7"/>
  <c r="AB387" i="7"/>
  <c r="AA387" i="7"/>
  <c r="P268" i="7"/>
  <c r="O259" i="7"/>
  <c r="P254" i="7"/>
  <c r="O254" i="7"/>
  <c r="P258" i="7"/>
  <c r="O258" i="7"/>
  <c r="P272" i="7"/>
  <c r="O268" i="7"/>
  <c r="P257" i="7"/>
  <c r="O257" i="7"/>
  <c r="P244" i="7"/>
  <c r="O244" i="7"/>
  <c r="O275" i="7"/>
  <c r="P275" i="7"/>
  <c r="P246" i="7"/>
  <c r="AB250" i="7"/>
  <c r="AB256" i="7" s="1"/>
  <c r="P245" i="7" s="1"/>
  <c r="AA250" i="7"/>
  <c r="AA256" i="7" s="1"/>
  <c r="O245" i="7" s="1"/>
  <c r="O252" i="7"/>
  <c r="P262" i="7"/>
  <c r="O262" i="7"/>
  <c r="P544" i="7"/>
  <c r="O544" i="7"/>
  <c r="P543" i="7"/>
  <c r="O543" i="7"/>
  <c r="P540" i="7"/>
  <c r="O540" i="7"/>
  <c r="P513" i="7"/>
  <c r="P532" i="7"/>
  <c r="O532" i="7"/>
  <c r="P531" i="7"/>
  <c r="O531" i="7"/>
  <c r="AB535" i="7"/>
  <c r="P518" i="7" s="1"/>
  <c r="AA535" i="7"/>
  <c r="O518" i="7" s="1"/>
  <c r="AB522" i="7"/>
  <c r="AA522" i="7"/>
  <c r="AB523" i="7"/>
  <c r="AA523" i="7"/>
  <c r="P516" i="7"/>
  <c r="O516" i="7"/>
  <c r="AB553" i="7"/>
  <c r="AA553" i="7"/>
  <c r="R383" i="7"/>
  <c r="AD373" i="7"/>
  <c r="R358" i="7" s="1"/>
  <c r="R353" i="7"/>
  <c r="AD358" i="7"/>
  <c r="AD360" i="7"/>
  <c r="R299" i="7"/>
  <c r="AD319" i="7"/>
  <c r="R491" i="7"/>
  <c r="AD462" i="7"/>
  <c r="AD481" i="7"/>
  <c r="R465" i="7" s="1"/>
  <c r="AD468" i="7"/>
  <c r="AD247" i="7"/>
  <c r="AD251" i="7"/>
  <c r="AD236" i="7"/>
  <c r="AJ263" i="7" l="1"/>
  <c r="R246" i="7"/>
  <c r="AN242" i="7" s="1"/>
  <c r="H16" i="28" s="1"/>
  <c r="AJ319" i="7"/>
  <c r="R302" i="7"/>
  <c r="L16" i="24"/>
  <c r="X465" i="7"/>
  <c r="L16" i="27" s="1"/>
  <c r="V465" i="7"/>
  <c r="L16" i="25" s="1"/>
  <c r="AN461" i="7"/>
  <c r="L16" i="28" s="1"/>
  <c r="J16" i="24"/>
  <c r="AN354" i="7"/>
  <c r="J16" i="28" s="1"/>
  <c r="X358" i="7"/>
  <c r="J16" i="27" s="1"/>
  <c r="V358" i="7"/>
  <c r="J16" i="25" s="1"/>
  <c r="U518" i="7"/>
  <c r="AM514" i="7"/>
  <c r="M15" i="9"/>
  <c r="H14" i="9"/>
  <c r="U245" i="7"/>
  <c r="AM241" i="7"/>
  <c r="H15" i="9"/>
  <c r="V246" i="7"/>
  <c r="H16" i="25" s="1"/>
  <c r="AA367" i="7"/>
  <c r="O357" i="7" s="1"/>
  <c r="AP534" i="7"/>
  <c r="AG535" i="7"/>
  <c r="AQ482" i="7"/>
  <c r="AJ481" i="7"/>
  <c r="AH481" i="7"/>
  <c r="AD367" i="7"/>
  <c r="AJ373" i="7"/>
  <c r="AQ374" i="7"/>
  <c r="AH373" i="7"/>
  <c r="AA373" i="7"/>
  <c r="O358" i="7" s="1"/>
  <c r="AP373" i="7"/>
  <c r="AB367" i="7"/>
  <c r="AD320" i="7"/>
  <c r="AJ320" i="7" s="1"/>
  <c r="AP263" i="7"/>
  <c r="AD256" i="7"/>
  <c r="AH263" i="7"/>
  <c r="AQ263" i="7"/>
  <c r="AB264" i="7"/>
  <c r="AP256" i="7"/>
  <c r="AG256" i="7"/>
  <c r="R490" i="7"/>
  <c r="R487" i="7"/>
  <c r="AD469" i="7"/>
  <c r="AD470" i="7"/>
  <c r="R103" i="7"/>
  <c r="AD95" i="7"/>
  <c r="AD83" i="7"/>
  <c r="AP367" i="7" l="1"/>
  <c r="AG367" i="7"/>
  <c r="AJ256" i="7"/>
  <c r="R245" i="7"/>
  <c r="I16" i="24"/>
  <c r="X302" i="7"/>
  <c r="I16" i="27" s="1"/>
  <c r="AQ95" i="7"/>
  <c r="R78" i="7"/>
  <c r="AB374" i="7"/>
  <c r="P357" i="7"/>
  <c r="J14" i="9" s="1"/>
  <c r="AM354" i="7"/>
  <c r="U358" i="7"/>
  <c r="U357" i="7"/>
  <c r="AM353" i="7"/>
  <c r="X246" i="7"/>
  <c r="H16" i="27" s="1"/>
  <c r="H16" i="24"/>
  <c r="AD475" i="7"/>
  <c r="R464" i="7" s="1"/>
  <c r="X464" i="7" s="1"/>
  <c r="L15" i="27" s="1"/>
  <c r="AJ367" i="7"/>
  <c r="R357" i="7"/>
  <c r="AG263" i="7"/>
  <c r="O246" i="7"/>
  <c r="AH256" i="7"/>
  <c r="AQ256" i="7"/>
  <c r="AD264" i="7"/>
  <c r="AJ264" i="7" s="1"/>
  <c r="AA264" i="7"/>
  <c r="AG264" i="7" s="1"/>
  <c r="AD374" i="7"/>
  <c r="AJ374" i="7" s="1"/>
  <c r="AG373" i="7"/>
  <c r="AA374" i="7"/>
  <c r="AP374" i="7"/>
  <c r="AH367" i="7"/>
  <c r="AQ367" i="7"/>
  <c r="AJ95" i="7"/>
  <c r="AH95" i="7"/>
  <c r="AD482" i="7" l="1"/>
  <c r="AJ482" i="7" s="1"/>
  <c r="X245" i="7"/>
  <c r="AN241" i="7"/>
  <c r="V245" i="7"/>
  <c r="H15" i="25" s="1"/>
  <c r="X78" i="7"/>
  <c r="E16" i="27" s="1"/>
  <c r="E16" i="24"/>
  <c r="AN74" i="7"/>
  <c r="E16" i="28" s="1"/>
  <c r="V78" i="7"/>
  <c r="E16" i="25" s="1"/>
  <c r="AJ475" i="7"/>
  <c r="X357" i="7"/>
  <c r="V357" i="7"/>
  <c r="J15" i="25" s="1"/>
  <c r="AN353" i="7"/>
  <c r="AM242" i="7"/>
  <c r="U246" i="7"/>
  <c r="AH264" i="7"/>
  <c r="AQ264" i="7"/>
  <c r="AP264" i="7"/>
  <c r="AH374" i="7"/>
  <c r="AP375" i="7"/>
  <c r="AG374" i="7"/>
  <c r="AQ375" i="7"/>
  <c r="R459" i="7"/>
  <c r="R494" i="7"/>
  <c r="AD494" i="7"/>
  <c r="R184" i="7"/>
  <c r="R197" i="7"/>
  <c r="R211" i="7"/>
  <c r="AD20" i="7" l="1"/>
  <c r="R42" i="7"/>
  <c r="R15" i="7"/>
  <c r="R34" i="7"/>
  <c r="R214" i="7"/>
  <c r="AD193" i="7"/>
  <c r="AD194" i="7"/>
  <c r="M24" i="24" l="1"/>
  <c r="M32" i="24"/>
  <c r="R538" i="7"/>
  <c r="R531" i="7"/>
  <c r="M29" i="24" s="1"/>
  <c r="AD509" i="7"/>
  <c r="M13" i="24"/>
  <c r="M19" i="24"/>
  <c r="M23" i="24"/>
  <c r="M25" i="24"/>
  <c r="M27" i="24"/>
  <c r="M28" i="24"/>
  <c r="M33" i="24"/>
  <c r="M34" i="24"/>
  <c r="M35" i="24"/>
  <c r="M36" i="24"/>
  <c r="M37" i="24"/>
  <c r="M39" i="24"/>
  <c r="L11" i="24"/>
  <c r="L13" i="24"/>
  <c r="L19" i="24"/>
  <c r="L22" i="24"/>
  <c r="L23" i="24"/>
  <c r="L25" i="24"/>
  <c r="L26" i="24"/>
  <c r="L27" i="24"/>
  <c r="L33" i="24"/>
  <c r="L34" i="24"/>
  <c r="L35" i="24"/>
  <c r="L36" i="24"/>
  <c r="L37" i="24"/>
  <c r="L39" i="24"/>
  <c r="K13" i="24"/>
  <c r="K23" i="24"/>
  <c r="K25" i="24"/>
  <c r="K27" i="24"/>
  <c r="K28" i="24"/>
  <c r="K33" i="24"/>
  <c r="K34" i="24"/>
  <c r="K35" i="24"/>
  <c r="K36" i="24"/>
  <c r="K37" i="24"/>
  <c r="J13" i="24"/>
  <c r="J19" i="24"/>
  <c r="J22" i="24"/>
  <c r="J23" i="24"/>
  <c r="J25" i="24"/>
  <c r="J26" i="24"/>
  <c r="J27" i="24"/>
  <c r="J28" i="24"/>
  <c r="J33" i="24"/>
  <c r="J34" i="24"/>
  <c r="J35" i="24"/>
  <c r="J36" i="24"/>
  <c r="J37" i="24"/>
  <c r="J39" i="24"/>
  <c r="I13" i="24"/>
  <c r="I23" i="24"/>
  <c r="I25" i="24"/>
  <c r="I26" i="24"/>
  <c r="I27" i="24"/>
  <c r="I28" i="24"/>
  <c r="I31" i="24"/>
  <c r="I33" i="24"/>
  <c r="I34" i="24"/>
  <c r="I35" i="24"/>
  <c r="I36" i="24"/>
  <c r="I37" i="24"/>
  <c r="I39" i="24"/>
  <c r="H19" i="24"/>
  <c r="H23" i="24"/>
  <c r="H25" i="24"/>
  <c r="H33" i="24"/>
  <c r="H34" i="24"/>
  <c r="H36" i="24"/>
  <c r="H37" i="24"/>
  <c r="H39" i="24"/>
  <c r="G13" i="24"/>
  <c r="G22" i="24"/>
  <c r="G23" i="24"/>
  <c r="G25" i="24"/>
  <c r="G26" i="24"/>
  <c r="G27" i="24"/>
  <c r="G32" i="24"/>
  <c r="G33" i="24"/>
  <c r="G34" i="24"/>
  <c r="G35" i="24"/>
  <c r="G36" i="24"/>
  <c r="G37" i="24"/>
  <c r="G39" i="24"/>
  <c r="F13" i="24"/>
  <c r="F14" i="24"/>
  <c r="F19" i="24"/>
  <c r="F22" i="24"/>
  <c r="F23" i="24"/>
  <c r="F25" i="24"/>
  <c r="F26" i="24"/>
  <c r="F27" i="24"/>
  <c r="F28" i="24"/>
  <c r="F31" i="24"/>
  <c r="F33" i="24"/>
  <c r="F34" i="24"/>
  <c r="F35" i="24"/>
  <c r="F37" i="24"/>
  <c r="F39" i="24"/>
  <c r="E13" i="24"/>
  <c r="E19" i="24"/>
  <c r="E22" i="24"/>
  <c r="E24" i="24"/>
  <c r="E25" i="24"/>
  <c r="E26" i="24"/>
  <c r="E27" i="24"/>
  <c r="E33" i="24"/>
  <c r="E34" i="24"/>
  <c r="E35" i="24"/>
  <c r="E36" i="24"/>
  <c r="E37" i="24"/>
  <c r="E39" i="24"/>
  <c r="D13" i="24"/>
  <c r="D23" i="24"/>
  <c r="D25" i="24"/>
  <c r="D26" i="24"/>
  <c r="D28" i="24"/>
  <c r="D32" i="24"/>
  <c r="D33" i="24"/>
  <c r="D34" i="24"/>
  <c r="D35" i="24"/>
  <c r="D36" i="24"/>
  <c r="D37" i="24"/>
  <c r="D39" i="24"/>
  <c r="I29" i="24"/>
  <c r="I30" i="24"/>
  <c r="AD23" i="7"/>
  <c r="L28" i="24"/>
  <c r="L38" i="24"/>
  <c r="L29" i="24"/>
  <c r="AD493" i="7"/>
  <c r="L30" i="24"/>
  <c r="L24" i="24"/>
  <c r="L31" i="24"/>
  <c r="L14" i="24"/>
  <c r="R544" i="7"/>
  <c r="R543" i="7"/>
  <c r="M38" i="24"/>
  <c r="M30" i="24"/>
  <c r="AD535" i="7"/>
  <c r="R518" i="7" s="1"/>
  <c r="AD523" i="7"/>
  <c r="AD521" i="7"/>
  <c r="M14" i="24"/>
  <c r="AD524" i="7"/>
  <c r="R481" i="7"/>
  <c r="L32" i="24" s="1"/>
  <c r="R492" i="7"/>
  <c r="R512" i="7"/>
  <c r="M10" i="24" s="1"/>
  <c r="R511" i="7"/>
  <c r="M9" i="24" s="1"/>
  <c r="J11" i="24"/>
  <c r="I11" i="24"/>
  <c r="R241" i="7"/>
  <c r="H11" i="24" s="1"/>
  <c r="G11" i="24"/>
  <c r="R128" i="7"/>
  <c r="F11" i="24" s="1"/>
  <c r="R73" i="7"/>
  <c r="E11" i="24" s="1"/>
  <c r="D11" i="24"/>
  <c r="R513" i="7"/>
  <c r="M11" i="24" s="1"/>
  <c r="M31" i="24"/>
  <c r="R528" i="7"/>
  <c r="M26" i="24" s="1"/>
  <c r="M22" i="24"/>
  <c r="L10" i="24"/>
  <c r="R458" i="7"/>
  <c r="L9" i="24" s="1"/>
  <c r="AD427" i="7"/>
  <c r="R411" i="7" s="1"/>
  <c r="R404" i="7"/>
  <c r="K9" i="24" s="1"/>
  <c r="K38" i="24"/>
  <c r="R406" i="7"/>
  <c r="K11" i="24" s="1"/>
  <c r="R424" i="7"/>
  <c r="K29" i="24" s="1"/>
  <c r="R419" i="7"/>
  <c r="K24" i="24" s="1"/>
  <c r="R427" i="7"/>
  <c r="K32" i="24" s="1"/>
  <c r="AD408" i="7"/>
  <c r="K14" i="24"/>
  <c r="AD414" i="7"/>
  <c r="R425" i="7"/>
  <c r="K30" i="24" s="1"/>
  <c r="AD417" i="7"/>
  <c r="K31" i="24"/>
  <c r="R405" i="7"/>
  <c r="K10" i="24" s="1"/>
  <c r="K22" i="24"/>
  <c r="K26" i="24"/>
  <c r="K39" i="24"/>
  <c r="R414" i="7"/>
  <c r="K19" i="24" s="1"/>
  <c r="R436" i="7"/>
  <c r="AD411" i="7"/>
  <c r="AD398" i="7"/>
  <c r="R352" i="7"/>
  <c r="J10" i="24" s="1"/>
  <c r="R351" i="7"/>
  <c r="J9" i="24" s="1"/>
  <c r="J38" i="24"/>
  <c r="J30" i="24"/>
  <c r="AD350" i="7"/>
  <c r="AD391" i="7"/>
  <c r="J32" i="24"/>
  <c r="J31" i="24"/>
  <c r="J29" i="24"/>
  <c r="J24" i="24"/>
  <c r="J14" i="24"/>
  <c r="R305" i="7"/>
  <c r="I19" i="24" s="1"/>
  <c r="I10" i="24"/>
  <c r="R295" i="7"/>
  <c r="I9" i="24" s="1"/>
  <c r="I38" i="24"/>
  <c r="I32" i="24"/>
  <c r="I22" i="24"/>
  <c r="I24" i="24"/>
  <c r="I14" i="24"/>
  <c r="R256" i="7"/>
  <c r="H26" i="24" s="1"/>
  <c r="G31" i="24"/>
  <c r="F30" i="24"/>
  <c r="O459" i="7"/>
  <c r="O458" i="7"/>
  <c r="AA470" i="7"/>
  <c r="O487" i="7"/>
  <c r="O478" i="7"/>
  <c r="O462" i="7"/>
  <c r="AA487" i="7"/>
  <c r="O483" i="7"/>
  <c r="AA464" i="7"/>
  <c r="AA469" i="7"/>
  <c r="O490" i="7"/>
  <c r="O477" i="7"/>
  <c r="O472" i="7"/>
  <c r="O405" i="7"/>
  <c r="O404" i="7"/>
  <c r="O427" i="7"/>
  <c r="O419" i="7"/>
  <c r="AA433" i="7"/>
  <c r="AA435" i="7" s="1"/>
  <c r="O424" i="7"/>
  <c r="O433" i="7"/>
  <c r="AA399" i="7"/>
  <c r="O352" i="7"/>
  <c r="O351" i="7"/>
  <c r="AA382" i="7"/>
  <c r="O384" i="7"/>
  <c r="P405" i="7"/>
  <c r="P404" i="7"/>
  <c r="P459" i="7"/>
  <c r="P458" i="7"/>
  <c r="P478" i="7"/>
  <c r="AB470" i="7"/>
  <c r="P487" i="7"/>
  <c r="P462" i="7"/>
  <c r="AB487" i="7"/>
  <c r="P481" i="7"/>
  <c r="P483" i="7"/>
  <c r="AB464" i="7"/>
  <c r="AB469" i="7"/>
  <c r="P490" i="7"/>
  <c r="P460" i="7"/>
  <c r="P477" i="7"/>
  <c r="P479" i="7"/>
  <c r="P472" i="7"/>
  <c r="P427" i="7"/>
  <c r="P430" i="7"/>
  <c r="AB433" i="7"/>
  <c r="AB435" i="7" s="1"/>
  <c r="P424" i="7"/>
  <c r="P433" i="7"/>
  <c r="AB399" i="7"/>
  <c r="P352" i="7"/>
  <c r="P351" i="7"/>
  <c r="AB382" i="7"/>
  <c r="P384" i="7"/>
  <c r="O373" i="7"/>
  <c r="P324" i="7"/>
  <c r="P315" i="7"/>
  <c r="P310" i="7"/>
  <c r="AB206" i="7"/>
  <c r="P189" i="7" s="1"/>
  <c r="P155" i="7"/>
  <c r="P147" i="7"/>
  <c r="P146" i="7"/>
  <c r="P158" i="7"/>
  <c r="AB150" i="7"/>
  <c r="P133" i="7" s="1"/>
  <c r="P128" i="7"/>
  <c r="AB137" i="7"/>
  <c r="P141" i="7"/>
  <c r="P127" i="7"/>
  <c r="P86" i="7"/>
  <c r="P94" i="7"/>
  <c r="AB98" i="7"/>
  <c r="AH98" i="7" s="1"/>
  <c r="P90" i="7"/>
  <c r="P107" i="7"/>
  <c r="P91" i="7"/>
  <c r="P33" i="7"/>
  <c r="P36" i="7"/>
  <c r="AD528" i="7" l="1"/>
  <c r="R517" i="7" s="1"/>
  <c r="X517" i="7" s="1"/>
  <c r="M15" i="27" s="1"/>
  <c r="K16" i="24"/>
  <c r="AN407" i="7"/>
  <c r="K16" i="28" s="1"/>
  <c r="F15" i="9"/>
  <c r="X518" i="7"/>
  <c r="M16" i="27" s="1"/>
  <c r="M16" i="24"/>
  <c r="AN514" i="7"/>
  <c r="M16" i="28" s="1"/>
  <c r="V518" i="7"/>
  <c r="M16" i="25" s="1"/>
  <c r="AN185" i="7"/>
  <c r="G16" i="28" s="1"/>
  <c r="G15" i="9"/>
  <c r="V189" i="7"/>
  <c r="G16" i="25" s="1"/>
  <c r="X411" i="7"/>
  <c r="K16" i="27" s="1"/>
  <c r="V411" i="7"/>
  <c r="K16" i="25" s="1"/>
  <c r="AJ528" i="7"/>
  <c r="AJ535" i="7"/>
  <c r="AQ534" i="7"/>
  <c r="AH535" i="7"/>
  <c r="AB475" i="7"/>
  <c r="P464" i="7" s="1"/>
  <c r="AP464" i="7"/>
  <c r="AA475" i="7"/>
  <c r="O464" i="7" s="1"/>
  <c r="AJ427" i="7"/>
  <c r="AH427" i="7"/>
  <c r="AQ427" i="7"/>
  <c r="AD421" i="7"/>
  <c r="R410" i="7" s="1"/>
  <c r="AQ206" i="7"/>
  <c r="AH206" i="7"/>
  <c r="AA150" i="7"/>
  <c r="O133" i="7" s="1"/>
  <c r="AP149" i="7"/>
  <c r="AD536" i="7" l="1"/>
  <c r="AJ536" i="7" s="1"/>
  <c r="AN460" i="7"/>
  <c r="L14" i="9"/>
  <c r="V464" i="7"/>
  <c r="L15" i="25" s="1"/>
  <c r="AM460" i="7"/>
  <c r="U464" i="7"/>
  <c r="X410" i="7"/>
  <c r="AN406" i="7"/>
  <c r="V410" i="7"/>
  <c r="K15" i="25" s="1"/>
  <c r="U133" i="7"/>
  <c r="AM129" i="7"/>
  <c r="AG475" i="7"/>
  <c r="AP475" i="7"/>
  <c r="AA482" i="7"/>
  <c r="AB482" i="7"/>
  <c r="AQ475" i="7"/>
  <c r="AH475" i="7"/>
  <c r="AJ421" i="7"/>
  <c r="AQ420" i="7"/>
  <c r="AH421" i="7"/>
  <c r="AD428" i="7"/>
  <c r="AG150" i="7"/>
  <c r="AP150" i="7"/>
  <c r="AB13" i="7"/>
  <c r="AA13" i="7"/>
  <c r="AG482" i="7" l="1"/>
  <c r="AP483" i="7"/>
  <c r="AH482" i="7"/>
  <c r="AQ483" i="7"/>
  <c r="AH428" i="7"/>
  <c r="AJ428" i="7"/>
  <c r="AQ428" i="7"/>
  <c r="AB299" i="7"/>
  <c r="AB312" i="7" s="1"/>
  <c r="P301" i="7" s="1"/>
  <c r="I14" i="9" l="1"/>
  <c r="AN297" i="7"/>
  <c r="V301" i="7"/>
  <c r="I15" i="25" s="1"/>
  <c r="AH312" i="7"/>
  <c r="AQ312" i="7"/>
  <c r="R240" i="7"/>
  <c r="H10" i="24" s="1"/>
  <c r="R239" i="7"/>
  <c r="H9" i="24" s="1"/>
  <c r="H32" i="24"/>
  <c r="H24" i="24"/>
  <c r="R265" i="7"/>
  <c r="H35" i="24" s="1"/>
  <c r="H38" i="24"/>
  <c r="H29" i="24"/>
  <c r="H30" i="24"/>
  <c r="H31" i="24"/>
  <c r="R258" i="7"/>
  <c r="H28" i="24" s="1"/>
  <c r="R257" i="7"/>
  <c r="H27" i="24" s="1"/>
  <c r="R243" i="7"/>
  <c r="H13" i="24" s="1"/>
  <c r="H22" i="24"/>
  <c r="R271" i="7"/>
  <c r="R270" i="7" s="1"/>
  <c r="H14" i="24"/>
  <c r="G14" i="24"/>
  <c r="D14" i="24"/>
  <c r="R192" i="7"/>
  <c r="G19" i="24" s="1"/>
  <c r="R183" i="7"/>
  <c r="G10" i="24" s="1"/>
  <c r="R182" i="7"/>
  <c r="G9" i="24" s="1"/>
  <c r="G29" i="24"/>
  <c r="G38" i="24"/>
  <c r="AD191" i="7"/>
  <c r="AD199" i="7" s="1"/>
  <c r="R188" i="7" s="1"/>
  <c r="X188" i="7" s="1"/>
  <c r="G30" i="24"/>
  <c r="R218" i="7"/>
  <c r="G24" i="24"/>
  <c r="AD220" i="7"/>
  <c r="G28" i="24"/>
  <c r="R155" i="7"/>
  <c r="F38" i="24" s="1"/>
  <c r="F29" i="24"/>
  <c r="AD127" i="7"/>
  <c r="R160" i="7"/>
  <c r="R149" i="7"/>
  <c r="F32" i="24" s="1"/>
  <c r="AD137" i="7"/>
  <c r="AD150" i="7"/>
  <c r="AD139" i="7"/>
  <c r="F24" i="24"/>
  <c r="R153" i="7"/>
  <c r="F36" i="24" s="1"/>
  <c r="R158" i="7"/>
  <c r="AD134" i="7"/>
  <c r="AD138" i="7"/>
  <c r="AD136" i="7"/>
  <c r="R72" i="7"/>
  <c r="E10" i="24" s="1"/>
  <c r="R71" i="7"/>
  <c r="E9" i="24" s="1"/>
  <c r="E38" i="24"/>
  <c r="E29" i="24"/>
  <c r="E14" i="24"/>
  <c r="E32" i="24"/>
  <c r="E30" i="24"/>
  <c r="E31" i="24"/>
  <c r="E28" i="24"/>
  <c r="R85" i="7"/>
  <c r="E23" i="24" s="1"/>
  <c r="AD104" i="7"/>
  <c r="AD84" i="7"/>
  <c r="D30" i="24"/>
  <c r="R33" i="7"/>
  <c r="D29" i="24" s="1"/>
  <c r="D31" i="24"/>
  <c r="D38" i="24"/>
  <c r="AD22" i="7"/>
  <c r="D24" i="24"/>
  <c r="AD24" i="7"/>
  <c r="AD25" i="7"/>
  <c r="AD34" i="7"/>
  <c r="AD21" i="7"/>
  <c r="AD17" i="7"/>
  <c r="P317" i="7"/>
  <c r="O317" i="7" s="1"/>
  <c r="P545" i="7"/>
  <c r="P534" i="7"/>
  <c r="AB524" i="7"/>
  <c r="AB528" i="7" s="1"/>
  <c r="P517" i="7" s="1"/>
  <c r="AB319" i="7"/>
  <c r="P302" i="7" s="1"/>
  <c r="P249" i="7"/>
  <c r="AB271" i="7"/>
  <c r="P215" i="7"/>
  <c r="O215" i="7"/>
  <c r="P136" i="7"/>
  <c r="AB130" i="7"/>
  <c r="AB143" i="7" s="1"/>
  <c r="O91" i="7"/>
  <c r="O33" i="7"/>
  <c r="D123" i="14"/>
  <c r="D125" i="14" s="1"/>
  <c r="E123" i="14"/>
  <c r="E125" i="14" s="1"/>
  <c r="O31" i="7"/>
  <c r="P31" i="7"/>
  <c r="P42" i="7"/>
  <c r="P28" i="7"/>
  <c r="AQ150" i="7" l="1"/>
  <c r="R133" i="7"/>
  <c r="I15" i="9"/>
  <c r="N15" i="9" s="1"/>
  <c r="O15" i="9" s="1"/>
  <c r="AN298" i="7"/>
  <c r="I16" i="28" s="1"/>
  <c r="V302" i="7"/>
  <c r="I16" i="25" s="1"/>
  <c r="AB151" i="7"/>
  <c r="P132" i="7"/>
  <c r="G232" i="14"/>
  <c r="G234" i="14" s="1"/>
  <c r="M14" i="9"/>
  <c r="V517" i="7"/>
  <c r="M15" i="25" s="1"/>
  <c r="AN513" i="7"/>
  <c r="AH528" i="7"/>
  <c r="AB536" i="7"/>
  <c r="AQ527" i="7"/>
  <c r="AQ319" i="7"/>
  <c r="AH319" i="7"/>
  <c r="AB320" i="7"/>
  <c r="AJ199" i="7"/>
  <c r="AD207" i="7"/>
  <c r="AJ207" i="7" s="1"/>
  <c r="AJ150" i="7"/>
  <c r="AH150" i="7"/>
  <c r="AD143" i="7"/>
  <c r="AD88" i="7"/>
  <c r="AD30" i="7"/>
  <c r="R19" i="7" s="1"/>
  <c r="AN19" i="7" s="1"/>
  <c r="AJ34" i="7"/>
  <c r="AD37" i="7"/>
  <c r="R20" i="7" s="1"/>
  <c r="AH34" i="7"/>
  <c r="G123" i="14"/>
  <c r="G125" i="14" s="1"/>
  <c r="AH143" i="7" l="1"/>
  <c r="R132" i="7"/>
  <c r="X132" i="7" s="1"/>
  <c r="D16" i="24"/>
  <c r="X20" i="7"/>
  <c r="D16" i="27" s="1"/>
  <c r="V20" i="7"/>
  <c r="D16" i="25" s="1"/>
  <c r="AN20" i="7"/>
  <c r="D16" i="28" s="1"/>
  <c r="F16" i="24"/>
  <c r="X133" i="7"/>
  <c r="F16" i="27" s="1"/>
  <c r="AN129" i="7"/>
  <c r="F16" i="28" s="1"/>
  <c r="V133" i="7"/>
  <c r="F16" i="25" s="1"/>
  <c r="F14" i="9"/>
  <c r="AQ88" i="7"/>
  <c r="R77" i="7"/>
  <c r="AQ535" i="7"/>
  <c r="AH536" i="7"/>
  <c r="AQ320" i="7"/>
  <c r="AH320" i="7"/>
  <c r="AJ143" i="7"/>
  <c r="AD151" i="7"/>
  <c r="AQ143" i="7"/>
  <c r="AH88" i="7"/>
  <c r="AJ88" i="7"/>
  <c r="AD96" i="7"/>
  <c r="AJ37" i="7"/>
  <c r="AH37" i="7"/>
  <c r="AQ37" i="7"/>
  <c r="AJ30" i="7"/>
  <c r="AD38" i="7"/>
  <c r="AQ30" i="7"/>
  <c r="AH30" i="7"/>
  <c r="AB99" i="7"/>
  <c r="AB103" i="7" s="1"/>
  <c r="AB43" i="7"/>
  <c r="AB45" i="7" s="1"/>
  <c r="AH45" i="7" s="1"/>
  <c r="AA43" i="7"/>
  <c r="AA45" i="7" s="1"/>
  <c r="P183" i="7"/>
  <c r="O183" i="7"/>
  <c r="O182" i="7"/>
  <c r="P182" i="7"/>
  <c r="P216" i="7"/>
  <c r="O216" i="7"/>
  <c r="P205" i="7"/>
  <c r="O205" i="7"/>
  <c r="AB217" i="7"/>
  <c r="AA217" i="7"/>
  <c r="N16" i="24" l="1"/>
  <c r="N16" i="25"/>
  <c r="N16" i="28"/>
  <c r="AN128" i="7"/>
  <c r="N16" i="27"/>
  <c r="V132" i="7"/>
  <c r="F15" i="25" s="1"/>
  <c r="AN73" i="7"/>
  <c r="X77" i="7"/>
  <c r="V77" i="7"/>
  <c r="E15" i="25" s="1"/>
  <c r="E15" i="24"/>
  <c r="AJ151" i="7"/>
  <c r="AQ151" i="7"/>
  <c r="AH151" i="7"/>
  <c r="AQ96" i="7"/>
  <c r="AJ96" i="7"/>
  <c r="AH96" i="7"/>
  <c r="AJ38" i="7"/>
  <c r="AQ38" i="7"/>
  <c r="AH38" i="7"/>
  <c r="AA206" i="7"/>
  <c r="O189" i="7" s="1"/>
  <c r="P211" i="7"/>
  <c r="O211" i="7"/>
  <c r="AB193" i="7"/>
  <c r="AB199" i="7" s="1"/>
  <c r="P188" i="7" s="1"/>
  <c r="AA193" i="7"/>
  <c r="P203" i="7"/>
  <c r="O203" i="7"/>
  <c r="AB182" i="7"/>
  <c r="AA182" i="7"/>
  <c r="AB220" i="7"/>
  <c r="AA220" i="7"/>
  <c r="P72" i="7"/>
  <c r="O72" i="7"/>
  <c r="O86" i="7"/>
  <c r="P96" i="7"/>
  <c r="O96" i="7"/>
  <c r="AA99" i="7"/>
  <c r="AA98" i="7"/>
  <c r="AG98" i="7" s="1"/>
  <c r="O90" i="7"/>
  <c r="O107" i="7"/>
  <c r="P93" i="7"/>
  <c r="O93" i="7" s="1"/>
  <c r="O88" i="7"/>
  <c r="P88" i="7"/>
  <c r="P102" i="7"/>
  <c r="O16" i="27" l="1"/>
  <c r="O16" i="28"/>
  <c r="O16" i="25"/>
  <c r="O16" i="24"/>
  <c r="G14" i="9"/>
  <c r="V188" i="7"/>
  <c r="G15" i="25" s="1"/>
  <c r="AN184" i="7"/>
  <c r="U189" i="7"/>
  <c r="AM185" i="7"/>
  <c r="AP206" i="7"/>
  <c r="AG206" i="7"/>
  <c r="AP193" i="7"/>
  <c r="AA199" i="7"/>
  <c r="O188" i="7" s="1"/>
  <c r="AB207" i="7"/>
  <c r="AH199" i="7"/>
  <c r="AQ199" i="7"/>
  <c r="AA103" i="7"/>
  <c r="AM184" i="7" l="1"/>
  <c r="U188" i="7"/>
  <c r="AQ207" i="7"/>
  <c r="AH207" i="7"/>
  <c r="AA207" i="7"/>
  <c r="AG199" i="7"/>
  <c r="AP199" i="7"/>
  <c r="R126" i="7"/>
  <c r="F9" i="24" s="1"/>
  <c r="R127" i="7"/>
  <c r="F10" i="24" s="1"/>
  <c r="AD163" i="7"/>
  <c r="AP207" i="7" l="1"/>
  <c r="AG207" i="7"/>
  <c r="R23" i="7"/>
  <c r="D19" i="24" s="1"/>
  <c r="R14" i="7"/>
  <c r="D10" i="24" s="1"/>
  <c r="R13" i="7"/>
  <c r="D9" i="24" s="1"/>
  <c r="R49" i="7"/>
  <c r="D27" i="24"/>
  <c r="R26" i="7"/>
  <c r="D22" i="24" s="1"/>
  <c r="AD55" i="7"/>
  <c r="O521" i="7" l="1"/>
  <c r="O512" i="7"/>
  <c r="O511" i="7"/>
  <c r="O545" i="7"/>
  <c r="O534" i="7"/>
  <c r="AA524" i="7"/>
  <c r="AA528" i="7" s="1"/>
  <c r="O517" i="7" s="1"/>
  <c r="O296" i="7"/>
  <c r="O295" i="7"/>
  <c r="AA323" i="7"/>
  <c r="O318" i="7"/>
  <c r="O322" i="7"/>
  <c r="O310" i="7"/>
  <c r="O327" i="7"/>
  <c r="O324" i="7"/>
  <c r="O315" i="7"/>
  <c r="AA319" i="7"/>
  <c r="O302" i="7" s="1"/>
  <c r="AA332" i="7"/>
  <c r="AA299" i="7"/>
  <c r="O240" i="7"/>
  <c r="O239" i="7"/>
  <c r="O269" i="7"/>
  <c r="O249" i="7"/>
  <c r="AA272" i="7"/>
  <c r="AA271" i="7"/>
  <c r="O272" i="7"/>
  <c r="O218" i="7"/>
  <c r="O158" i="7"/>
  <c r="P131" i="7"/>
  <c r="O136" i="7"/>
  <c r="O126" i="7"/>
  <c r="O155" i="7"/>
  <c r="O149" i="7"/>
  <c r="O147" i="7"/>
  <c r="AA137" i="7"/>
  <c r="O146" i="7"/>
  <c r="O141" i="7"/>
  <c r="O131" i="7"/>
  <c r="O145" i="7"/>
  <c r="AA130" i="7"/>
  <c r="O127" i="7"/>
  <c r="O139" i="7"/>
  <c r="O14" i="7"/>
  <c r="O13" i="7"/>
  <c r="AM13" i="7" s="1"/>
  <c r="O37" i="7"/>
  <c r="O42" i="7"/>
  <c r="D619" i="14"/>
  <c r="D621" i="14" s="1"/>
  <c r="U302" i="7" l="1"/>
  <c r="AM298" i="7"/>
  <c r="AM513" i="7"/>
  <c r="U517" i="7"/>
  <c r="AG528" i="7"/>
  <c r="AA536" i="7"/>
  <c r="AP527" i="7"/>
  <c r="AA312" i="7"/>
  <c r="O301" i="7" s="1"/>
  <c r="AP299" i="7"/>
  <c r="AP319" i="7"/>
  <c r="AG319" i="7"/>
  <c r="AA143" i="7"/>
  <c r="AP130" i="7"/>
  <c r="AM297" i="7" l="1"/>
  <c r="U301" i="7"/>
  <c r="AA151" i="7"/>
  <c r="AP151" i="7" s="1"/>
  <c r="O132" i="7"/>
  <c r="AG536" i="7"/>
  <c r="AP535" i="7"/>
  <c r="AA320" i="7"/>
  <c r="AG312" i="7"/>
  <c r="AP312" i="7"/>
  <c r="AG151" i="7"/>
  <c r="AG143" i="7"/>
  <c r="AP143" i="7"/>
  <c r="P521" i="7"/>
  <c r="U132" i="7" l="1"/>
  <c r="AM128" i="7"/>
  <c r="AP320" i="7"/>
  <c r="AG320" i="7"/>
  <c r="P511" i="7"/>
  <c r="P512" i="7"/>
  <c r="E619" i="14"/>
  <c r="E621" i="14" s="1"/>
  <c r="F619" i="14"/>
  <c r="F621" i="14" s="1"/>
  <c r="D400" i="14"/>
  <c r="D402" i="14" s="1"/>
  <c r="E400" i="14"/>
  <c r="E402" i="14" s="1"/>
  <c r="G400" i="14"/>
  <c r="G402" i="14" s="1"/>
  <c r="AI214" i="7"/>
  <c r="AG214" i="7"/>
  <c r="P296" i="7"/>
  <c r="H401" i="14" l="1"/>
  <c r="D671" i="14"/>
  <c r="D672" i="14" s="1"/>
  <c r="G619" i="14"/>
  <c r="H620" i="14" l="1"/>
  <c r="G621" i="14"/>
  <c r="O38" i="7"/>
  <c r="O28" i="7"/>
  <c r="G72" i="14" l="1"/>
  <c r="G74" i="14" s="1"/>
  <c r="H73" i="14" l="1"/>
  <c r="P13" i="7"/>
  <c r="AN13" i="7" s="1"/>
  <c r="AB273" i="7" l="1"/>
  <c r="P126" i="7"/>
  <c r="P295" i="7"/>
  <c r="P318" i="7"/>
  <c r="P327" i="7"/>
  <c r="P218" i="7"/>
  <c r="P145" i="7"/>
  <c r="P14" i="7"/>
  <c r="F180" i="14"/>
  <c r="F182" i="14" s="1"/>
  <c r="AB332" i="7" l="1"/>
  <c r="P240" i="7"/>
  <c r="P239" i="7"/>
  <c r="G142" i="14" l="1"/>
  <c r="E90" i="14"/>
  <c r="E92" i="14" s="1"/>
  <c r="F90" i="14"/>
  <c r="F92" i="14" s="1"/>
  <c r="H143" i="14" l="1"/>
  <c r="G144" i="14"/>
  <c r="P8" i="9"/>
  <c r="T542" i="7" l="1"/>
  <c r="M40" i="26" s="1"/>
  <c r="S542" i="7"/>
  <c r="R542" i="7"/>
  <c r="M40" i="24" s="1"/>
  <c r="Q542" i="7"/>
  <c r="O542" i="7"/>
  <c r="X546" i="7"/>
  <c r="W546" i="7"/>
  <c r="V546" i="7"/>
  <c r="U546" i="7"/>
  <c r="O489" i="7"/>
  <c r="X494" i="7"/>
  <c r="W494" i="7"/>
  <c r="V494" i="7"/>
  <c r="U494" i="7"/>
  <c r="X493" i="7"/>
  <c r="W493" i="7"/>
  <c r="V493" i="7"/>
  <c r="U493" i="7"/>
  <c r="X492" i="7"/>
  <c r="W492" i="7"/>
  <c r="V492" i="7"/>
  <c r="U492" i="7"/>
  <c r="X491" i="7"/>
  <c r="W491" i="7"/>
  <c r="V491" i="7"/>
  <c r="U491" i="7"/>
  <c r="X490" i="7"/>
  <c r="W490" i="7"/>
  <c r="U490" i="7"/>
  <c r="P489" i="7"/>
  <c r="T489" i="7"/>
  <c r="L40" i="26" s="1"/>
  <c r="S489" i="7"/>
  <c r="R489" i="7"/>
  <c r="L40" i="24" s="1"/>
  <c r="Q489" i="7"/>
  <c r="T435" i="7"/>
  <c r="K40" i="26" s="1"/>
  <c r="S435" i="7"/>
  <c r="R435" i="7"/>
  <c r="K40" i="24" s="1"/>
  <c r="Q435" i="7"/>
  <c r="O435" i="7"/>
  <c r="X439" i="7"/>
  <c r="W439" i="7"/>
  <c r="V439" i="7"/>
  <c r="U439" i="7"/>
  <c r="T382" i="7"/>
  <c r="J40" i="26" s="1"/>
  <c r="S382" i="7"/>
  <c r="R382" i="7"/>
  <c r="J40" i="24" s="1"/>
  <c r="Q382" i="7"/>
  <c r="O382" i="7"/>
  <c r="X386" i="7"/>
  <c r="W386" i="7"/>
  <c r="V386" i="7"/>
  <c r="U386" i="7"/>
  <c r="O213" i="7"/>
  <c r="O326" i="7"/>
  <c r="P326" i="7"/>
  <c r="X331" i="7"/>
  <c r="W331" i="7"/>
  <c r="U331" i="7"/>
  <c r="V331" i="7"/>
  <c r="X330" i="7"/>
  <c r="W330" i="7"/>
  <c r="U330" i="7"/>
  <c r="X329" i="7"/>
  <c r="W329" i="7"/>
  <c r="V329" i="7"/>
  <c r="U329" i="7"/>
  <c r="X328" i="7"/>
  <c r="W328" i="7"/>
  <c r="V328" i="7"/>
  <c r="U328" i="7"/>
  <c r="X327" i="7"/>
  <c r="W327" i="7"/>
  <c r="V327" i="7"/>
  <c r="U327" i="7"/>
  <c r="T326" i="7"/>
  <c r="I40" i="26" s="1"/>
  <c r="S326" i="7"/>
  <c r="R326" i="7"/>
  <c r="I40" i="24" s="1"/>
  <c r="Q326" i="7"/>
  <c r="T270" i="7"/>
  <c r="H40" i="26" s="1"/>
  <c r="S270" i="7"/>
  <c r="H40" i="24"/>
  <c r="O270" i="7"/>
  <c r="X274" i="7"/>
  <c r="W274" i="7"/>
  <c r="U274" i="7"/>
  <c r="V274" i="7"/>
  <c r="V271" i="7"/>
  <c r="U271" i="7"/>
  <c r="W271" i="7"/>
  <c r="X271" i="7"/>
  <c r="V272" i="7"/>
  <c r="U272" i="7"/>
  <c r="W272" i="7"/>
  <c r="X272" i="7"/>
  <c r="U273" i="7"/>
  <c r="V273" i="7"/>
  <c r="W273" i="7"/>
  <c r="X273" i="7"/>
  <c r="V275" i="7"/>
  <c r="U275" i="7"/>
  <c r="W275" i="7"/>
  <c r="X275" i="7"/>
  <c r="V383" i="7"/>
  <c r="U383" i="7"/>
  <c r="W383" i="7"/>
  <c r="X383" i="7"/>
  <c r="U384" i="7"/>
  <c r="V384" i="7"/>
  <c r="W384" i="7"/>
  <c r="X384" i="7"/>
  <c r="U385" i="7"/>
  <c r="V385" i="7"/>
  <c r="W385" i="7"/>
  <c r="X385" i="7"/>
  <c r="V387" i="7"/>
  <c r="U387" i="7"/>
  <c r="W387" i="7"/>
  <c r="X387" i="7"/>
  <c r="V436" i="7"/>
  <c r="U436" i="7"/>
  <c r="W436" i="7"/>
  <c r="X436" i="7"/>
  <c r="U437" i="7"/>
  <c r="V437" i="7"/>
  <c r="W437" i="7"/>
  <c r="X437" i="7"/>
  <c r="V438" i="7"/>
  <c r="U438" i="7"/>
  <c r="W438" i="7"/>
  <c r="X438" i="7"/>
  <c r="V440" i="7"/>
  <c r="U440" i="7"/>
  <c r="W440" i="7"/>
  <c r="X440" i="7"/>
  <c r="V543" i="7"/>
  <c r="U543" i="7"/>
  <c r="W543" i="7"/>
  <c r="X543" i="7"/>
  <c r="V544" i="7"/>
  <c r="U544" i="7"/>
  <c r="W544" i="7"/>
  <c r="X544" i="7"/>
  <c r="U545" i="7"/>
  <c r="V545" i="7"/>
  <c r="W545" i="7"/>
  <c r="X545" i="7"/>
  <c r="U547" i="7"/>
  <c r="V547" i="7"/>
  <c r="W547" i="7"/>
  <c r="X547" i="7"/>
  <c r="T157" i="7"/>
  <c r="F40" i="26" s="1"/>
  <c r="S157" i="7"/>
  <c r="R157" i="7"/>
  <c r="F40" i="24" s="1"/>
  <c r="Q157" i="7"/>
  <c r="T102" i="7"/>
  <c r="E40" i="26" s="1"/>
  <c r="S102" i="7"/>
  <c r="R102" i="7"/>
  <c r="E40" i="24" s="1"/>
  <c r="Q102" i="7"/>
  <c r="T44" i="7"/>
  <c r="D40" i="26" s="1"/>
  <c r="S44" i="7"/>
  <c r="R44" i="7"/>
  <c r="D40" i="24" s="1"/>
  <c r="Q44" i="7"/>
  <c r="O44" i="7"/>
  <c r="X48" i="7"/>
  <c r="W48" i="7"/>
  <c r="U48" i="7"/>
  <c r="V48" i="7"/>
  <c r="X106" i="7"/>
  <c r="W106" i="7"/>
  <c r="U106" i="7"/>
  <c r="V106" i="7"/>
  <c r="X161" i="7"/>
  <c r="W161" i="7"/>
  <c r="U161" i="7"/>
  <c r="V161" i="7"/>
  <c r="X217" i="7"/>
  <c r="W217" i="7"/>
  <c r="U217" i="7"/>
  <c r="T213" i="7"/>
  <c r="G40" i="26" s="1"/>
  <c r="S213" i="7"/>
  <c r="R213" i="7"/>
  <c r="G40" i="24" s="1"/>
  <c r="Q213" i="7"/>
  <c r="V217" i="7"/>
  <c r="X542" i="7" l="1"/>
  <c r="M40" i="27" s="1"/>
  <c r="U270" i="7"/>
  <c r="X435" i="7"/>
  <c r="K40" i="27" s="1"/>
  <c r="V489" i="7"/>
  <c r="L40" i="25" s="1"/>
  <c r="W489" i="7"/>
  <c r="V326" i="7"/>
  <c r="I40" i="25" s="1"/>
  <c r="P213" i="7"/>
  <c r="U213" i="7"/>
  <c r="X489" i="7"/>
  <c r="L40" i="27" s="1"/>
  <c r="P542" i="7"/>
  <c r="V542" i="7" s="1"/>
  <c r="M40" i="25" s="1"/>
  <c r="P435" i="7"/>
  <c r="V435" i="7" s="1"/>
  <c r="K40" i="25" s="1"/>
  <c r="U435" i="7"/>
  <c r="W326" i="7"/>
  <c r="P270" i="7"/>
  <c r="V270" i="7" s="1"/>
  <c r="H40" i="25" s="1"/>
  <c r="P382" i="7"/>
  <c r="V382" i="7" s="1"/>
  <c r="J40" i="25" s="1"/>
  <c r="U542" i="7"/>
  <c r="U382" i="7"/>
  <c r="P44" i="7"/>
  <c r="W542" i="7"/>
  <c r="U326" i="7"/>
  <c r="X326" i="7"/>
  <c r="I40" i="27" s="1"/>
  <c r="U489" i="7"/>
  <c r="V490" i="7"/>
  <c r="W435" i="7"/>
  <c r="X382" i="7"/>
  <c r="J40" i="27" s="1"/>
  <c r="W382" i="7"/>
  <c r="V330" i="7"/>
  <c r="X270" i="7"/>
  <c r="H40" i="27" s="1"/>
  <c r="W270" i="7"/>
  <c r="M10" i="9" l="1"/>
  <c r="M12" i="9"/>
  <c r="M18" i="9"/>
  <c r="M21" i="9"/>
  <c r="M22" i="9"/>
  <c r="M23" i="9"/>
  <c r="M24" i="9"/>
  <c r="M25" i="9"/>
  <c r="M26" i="9"/>
  <c r="M27" i="9"/>
  <c r="M30" i="9"/>
  <c r="M32" i="9"/>
  <c r="M34" i="9"/>
  <c r="M35" i="9"/>
  <c r="M36" i="9"/>
  <c r="M38" i="9"/>
  <c r="M9" i="9"/>
  <c r="M8" i="9"/>
  <c r="M31" i="9"/>
  <c r="M33" i="9"/>
  <c r="M37" i="9"/>
  <c r="M29" i="9"/>
  <c r="M28" i="9"/>
  <c r="M13" i="9"/>
  <c r="L10" i="9"/>
  <c r="L12" i="9"/>
  <c r="L13" i="9"/>
  <c r="L18" i="9"/>
  <c r="L21" i="9"/>
  <c r="L22" i="9"/>
  <c r="L24" i="9"/>
  <c r="L25" i="9"/>
  <c r="L27" i="9"/>
  <c r="L29" i="9"/>
  <c r="L30" i="9"/>
  <c r="L32" i="9"/>
  <c r="L33" i="9"/>
  <c r="L35" i="9"/>
  <c r="L36" i="9"/>
  <c r="L38" i="9"/>
  <c r="L9" i="9"/>
  <c r="L8" i="9"/>
  <c r="L31" i="9"/>
  <c r="L23" i="9"/>
  <c r="L34" i="9"/>
  <c r="L28" i="9"/>
  <c r="L26" i="9"/>
  <c r="L37" i="9"/>
  <c r="K12" i="9"/>
  <c r="K22" i="9"/>
  <c r="K24" i="9"/>
  <c r="K25" i="9"/>
  <c r="K26" i="9"/>
  <c r="K32" i="9"/>
  <c r="K33" i="9"/>
  <c r="K34" i="9"/>
  <c r="K35" i="9"/>
  <c r="K36" i="9"/>
  <c r="K38" i="9"/>
  <c r="K18" i="9"/>
  <c r="K9" i="9"/>
  <c r="K8" i="9"/>
  <c r="K31" i="9"/>
  <c r="K10" i="9"/>
  <c r="K29" i="9"/>
  <c r="K37" i="9"/>
  <c r="K28" i="9"/>
  <c r="K23" i="9"/>
  <c r="K13" i="9"/>
  <c r="K27" i="9"/>
  <c r="K30" i="9"/>
  <c r="K21" i="9"/>
  <c r="J13" i="9"/>
  <c r="J18" i="9"/>
  <c r="J21" i="9"/>
  <c r="J24" i="9"/>
  <c r="J25" i="9"/>
  <c r="J26" i="9"/>
  <c r="J32" i="9"/>
  <c r="J33" i="9"/>
  <c r="J34" i="9"/>
  <c r="J35" i="9"/>
  <c r="J36" i="9"/>
  <c r="J38" i="9"/>
  <c r="J9" i="9"/>
  <c r="J8" i="9"/>
  <c r="J31" i="9"/>
  <c r="J28" i="9"/>
  <c r="J12" i="9"/>
  <c r="J37" i="9"/>
  <c r="J10" i="9"/>
  <c r="J27" i="9"/>
  <c r="J30" i="9"/>
  <c r="J23" i="9"/>
  <c r="J29" i="9"/>
  <c r="J22" i="9"/>
  <c r="AF395" i="7"/>
  <c r="T396" i="7"/>
  <c r="T450" i="7"/>
  <c r="Z449" i="7"/>
  <c r="AF341" i="7"/>
  <c r="T343" i="7"/>
  <c r="I10" i="9"/>
  <c r="I12" i="9"/>
  <c r="I13" i="9"/>
  <c r="I18" i="9"/>
  <c r="I21" i="9"/>
  <c r="I22" i="9"/>
  <c r="I24" i="9"/>
  <c r="I25" i="9"/>
  <c r="I27" i="9"/>
  <c r="I29" i="9"/>
  <c r="I32" i="9"/>
  <c r="I33" i="9"/>
  <c r="I34" i="9"/>
  <c r="I36" i="9"/>
  <c r="I38" i="9"/>
  <c r="I9" i="9"/>
  <c r="I8" i="9"/>
  <c r="I31" i="9"/>
  <c r="I35" i="9"/>
  <c r="I23" i="9"/>
  <c r="I28" i="9"/>
  <c r="I37" i="9"/>
  <c r="I30" i="9"/>
  <c r="I26" i="9"/>
  <c r="AF285" i="7"/>
  <c r="Z285" i="7"/>
  <c r="N287" i="7"/>
  <c r="H12" i="9"/>
  <c r="H21" i="9"/>
  <c r="H22" i="9"/>
  <c r="H24" i="9"/>
  <c r="H25" i="9"/>
  <c r="H26" i="9"/>
  <c r="H32" i="9"/>
  <c r="H33" i="9"/>
  <c r="H34" i="9"/>
  <c r="H35" i="9"/>
  <c r="H36" i="9"/>
  <c r="H9" i="9"/>
  <c r="H8" i="9"/>
  <c r="H29" i="9"/>
  <c r="H31" i="9"/>
  <c r="H38" i="9"/>
  <c r="H18" i="9"/>
  <c r="H10" i="9"/>
  <c r="H37" i="9"/>
  <c r="H30" i="9"/>
  <c r="H23" i="9"/>
  <c r="H27" i="9"/>
  <c r="H28" i="9"/>
  <c r="H13" i="9"/>
  <c r="Z229" i="7"/>
  <c r="N231" i="7"/>
  <c r="G12" i="9"/>
  <c r="G13" i="9"/>
  <c r="G18" i="9"/>
  <c r="G21" i="9"/>
  <c r="G22" i="9"/>
  <c r="G24" i="9"/>
  <c r="G26" i="9"/>
  <c r="G29" i="9"/>
  <c r="G32" i="9"/>
  <c r="G34" i="9"/>
  <c r="G35" i="9"/>
  <c r="G36" i="9"/>
  <c r="G37" i="9"/>
  <c r="G38" i="9"/>
  <c r="G8" i="9"/>
  <c r="G9" i="9"/>
  <c r="G28" i="9"/>
  <c r="G31" i="9"/>
  <c r="G33" i="9"/>
  <c r="G23" i="9"/>
  <c r="G27" i="9"/>
  <c r="G30" i="9"/>
  <c r="G10" i="9"/>
  <c r="G25" i="9"/>
  <c r="O157" i="7"/>
  <c r="O102" i="7" l="1"/>
  <c r="F12" i="9"/>
  <c r="F22" i="9"/>
  <c r="F24" i="9"/>
  <c r="F25" i="9"/>
  <c r="F26" i="9"/>
  <c r="F31" i="9"/>
  <c r="F32" i="9"/>
  <c r="F33" i="9"/>
  <c r="F34" i="9"/>
  <c r="F35" i="9"/>
  <c r="F36" i="9"/>
  <c r="F38" i="9"/>
  <c r="F28" i="9"/>
  <c r="F18" i="9"/>
  <c r="F8" i="9"/>
  <c r="F37" i="9"/>
  <c r="F23" i="9"/>
  <c r="F13" i="9"/>
  <c r="P157" i="7"/>
  <c r="F27" i="9"/>
  <c r="F10" i="9"/>
  <c r="F29" i="9"/>
  <c r="F30" i="9"/>
  <c r="F9" i="9"/>
  <c r="F21" i="9"/>
  <c r="Z116" i="7"/>
  <c r="E10" i="9"/>
  <c r="E12" i="9"/>
  <c r="E13" i="9"/>
  <c r="E18" i="9"/>
  <c r="E21" i="9"/>
  <c r="E22" i="9"/>
  <c r="E23" i="9"/>
  <c r="E24" i="9"/>
  <c r="E25" i="9"/>
  <c r="E26" i="9"/>
  <c r="E27" i="9"/>
  <c r="E28" i="9"/>
  <c r="E30" i="9"/>
  <c r="E32" i="9"/>
  <c r="E33" i="9"/>
  <c r="E34" i="9"/>
  <c r="E35" i="9"/>
  <c r="E36" i="9"/>
  <c r="E38" i="9"/>
  <c r="E8" i="9"/>
  <c r="E9" i="9"/>
  <c r="E31" i="9"/>
  <c r="Z61" i="7"/>
  <c r="E37" i="9" l="1"/>
  <c r="E29" i="9"/>
  <c r="P37" i="7"/>
  <c r="D32" i="9" s="1"/>
  <c r="D9" i="9"/>
  <c r="D10" i="9"/>
  <c r="D12" i="9"/>
  <c r="D13" i="9"/>
  <c r="D18" i="9"/>
  <c r="D21" i="9"/>
  <c r="D22" i="9"/>
  <c r="D24" i="9"/>
  <c r="D25" i="9"/>
  <c r="D26" i="9"/>
  <c r="D27" i="9"/>
  <c r="D29" i="9"/>
  <c r="D30" i="9"/>
  <c r="D34" i="9"/>
  <c r="D35" i="9"/>
  <c r="D36" i="9"/>
  <c r="D37" i="9"/>
  <c r="D38" i="9"/>
  <c r="D31" i="9"/>
  <c r="P38" i="7"/>
  <c r="D33" i="9" s="1"/>
  <c r="D28" i="9"/>
  <c r="D23" i="9"/>
  <c r="AQ552" i="7"/>
  <c r="AP552" i="7"/>
  <c r="AQ551" i="7"/>
  <c r="AP551" i="7"/>
  <c r="AF554" i="7"/>
  <c r="T523" i="7" s="1"/>
  <c r="M21" i="26" s="1"/>
  <c r="AE554" i="7"/>
  <c r="S523" i="7" s="1"/>
  <c r="AD554" i="7"/>
  <c r="R523" i="7" s="1"/>
  <c r="M21" i="24" s="1"/>
  <c r="AC554" i="7"/>
  <c r="Q523" i="7" s="1"/>
  <c r="AB554" i="7"/>
  <c r="P523" i="7" s="1"/>
  <c r="M20" i="9" s="1"/>
  <c r="AA554" i="7"/>
  <c r="O523" i="7" s="1"/>
  <c r="AQ550" i="7"/>
  <c r="AP550" i="7"/>
  <c r="AJ553" i="7"/>
  <c r="AI553" i="7"/>
  <c r="AH553" i="7"/>
  <c r="AG553" i="7"/>
  <c r="AJ552" i="7"/>
  <c r="AI552" i="7"/>
  <c r="AH552" i="7"/>
  <c r="AG552" i="7"/>
  <c r="AQ548" i="7"/>
  <c r="AP548" i="7"/>
  <c r="AI551" i="7"/>
  <c r="AQ547" i="7"/>
  <c r="AP547" i="7"/>
  <c r="AF550" i="7"/>
  <c r="T522" i="7" s="1"/>
  <c r="M20" i="26" s="1"/>
  <c r="AE550" i="7"/>
  <c r="S522" i="7" s="1"/>
  <c r="AD550" i="7"/>
  <c r="R522" i="7" s="1"/>
  <c r="M20" i="24" s="1"/>
  <c r="AC550" i="7"/>
  <c r="Q522" i="7" s="1"/>
  <c r="AB550" i="7"/>
  <c r="P522" i="7" s="1"/>
  <c r="M19" i="9" s="1"/>
  <c r="AA550" i="7"/>
  <c r="O522" i="7" s="1"/>
  <c r="AJ549" i="7"/>
  <c r="AI549" i="7"/>
  <c r="AH549" i="7"/>
  <c r="AG549" i="7"/>
  <c r="AQ545" i="7"/>
  <c r="AP545" i="7"/>
  <c r="AJ548" i="7"/>
  <c r="AI548" i="7"/>
  <c r="AH548" i="7"/>
  <c r="AQ544" i="7"/>
  <c r="AP544" i="7"/>
  <c r="AF547" i="7"/>
  <c r="T520" i="7" s="1"/>
  <c r="M18" i="26" s="1"/>
  <c r="AE547" i="7"/>
  <c r="S520" i="7" s="1"/>
  <c r="AD547" i="7"/>
  <c r="AC547" i="7"/>
  <c r="AB547" i="7"/>
  <c r="AA547" i="7"/>
  <c r="AQ543" i="7"/>
  <c r="AP543" i="7"/>
  <c r="AJ546" i="7"/>
  <c r="AI546" i="7"/>
  <c r="AH546" i="7"/>
  <c r="AG546" i="7"/>
  <c r="AJ545" i="7"/>
  <c r="AI545" i="7"/>
  <c r="AH545" i="7"/>
  <c r="AG545" i="7"/>
  <c r="AQ541" i="7"/>
  <c r="AP541" i="7"/>
  <c r="AN542" i="7"/>
  <c r="AM542" i="7"/>
  <c r="AI544" i="7"/>
  <c r="M39" i="9"/>
  <c r="AQ540" i="7"/>
  <c r="AP540" i="7"/>
  <c r="AN541" i="7"/>
  <c r="AM541" i="7"/>
  <c r="T519" i="7"/>
  <c r="M17" i="26" s="1"/>
  <c r="S519" i="7"/>
  <c r="R519" i="7"/>
  <c r="M17" i="24" s="1"/>
  <c r="O519" i="7"/>
  <c r="X541" i="7"/>
  <c r="M39" i="27" s="1"/>
  <c r="W541" i="7"/>
  <c r="V541" i="7"/>
  <c r="M39" i="25" s="1"/>
  <c r="U541" i="7"/>
  <c r="AQ539" i="7"/>
  <c r="AP539" i="7"/>
  <c r="AN540" i="7"/>
  <c r="AM540" i="7"/>
  <c r="AI542" i="7"/>
  <c r="AG542" i="7"/>
  <c r="X540" i="7"/>
  <c r="M38" i="27" s="1"/>
  <c r="W540" i="7"/>
  <c r="V540" i="7"/>
  <c r="M38" i="25" s="1"/>
  <c r="U540" i="7"/>
  <c r="AQ538" i="7"/>
  <c r="AP538" i="7"/>
  <c r="AN539" i="7"/>
  <c r="AM539" i="7"/>
  <c r="AJ541" i="7"/>
  <c r="AI541" i="7"/>
  <c r="AH541" i="7"/>
  <c r="AG541" i="7"/>
  <c r="X539" i="7"/>
  <c r="M37" i="27" s="1"/>
  <c r="W539" i="7"/>
  <c r="V539" i="7"/>
  <c r="M37" i="25" s="1"/>
  <c r="U539" i="7"/>
  <c r="AJ540" i="7"/>
  <c r="AI540" i="7"/>
  <c r="AH540" i="7"/>
  <c r="AG540" i="7"/>
  <c r="X538" i="7"/>
  <c r="M36" i="27" s="1"/>
  <c r="W538" i="7"/>
  <c r="V538" i="7"/>
  <c r="M36" i="25" s="1"/>
  <c r="U538" i="7"/>
  <c r="AN537" i="7"/>
  <c r="M39" i="28" s="1"/>
  <c r="AM537" i="7"/>
  <c r="AJ539" i="7"/>
  <c r="AI539" i="7"/>
  <c r="AH539" i="7"/>
  <c r="AG539" i="7"/>
  <c r="X537" i="7"/>
  <c r="M35" i="27" s="1"/>
  <c r="W537" i="7"/>
  <c r="V537" i="7"/>
  <c r="M35" i="25" s="1"/>
  <c r="U537" i="7"/>
  <c r="AN536" i="7"/>
  <c r="M38" i="28" s="1"/>
  <c r="AM536" i="7"/>
  <c r="X536" i="7"/>
  <c r="M34" i="27" s="1"/>
  <c r="W536" i="7"/>
  <c r="V536" i="7"/>
  <c r="M34" i="25" s="1"/>
  <c r="U536" i="7"/>
  <c r="AQ526" i="7"/>
  <c r="AP526" i="7"/>
  <c r="AN535" i="7"/>
  <c r="M37" i="28" s="1"/>
  <c r="AM535" i="7"/>
  <c r="X535" i="7"/>
  <c r="M33" i="27" s="1"/>
  <c r="W535" i="7"/>
  <c r="V535" i="7"/>
  <c r="M33" i="25" s="1"/>
  <c r="U535" i="7"/>
  <c r="AQ531" i="7"/>
  <c r="AP531" i="7"/>
  <c r="AN534" i="7"/>
  <c r="M36" i="28" s="1"/>
  <c r="AM534" i="7"/>
  <c r="M15" i="26"/>
  <c r="X534" i="7"/>
  <c r="M32" i="27" s="1"/>
  <c r="W534" i="7"/>
  <c r="V534" i="7"/>
  <c r="M32" i="25" s="1"/>
  <c r="U534" i="7"/>
  <c r="AQ525" i="7"/>
  <c r="AP525" i="7"/>
  <c r="AN533" i="7"/>
  <c r="M35" i="28" s="1"/>
  <c r="AM533" i="7"/>
  <c r="AJ527" i="7"/>
  <c r="AI527" i="7"/>
  <c r="AH527" i="7"/>
  <c r="AG527" i="7"/>
  <c r="X533" i="7"/>
  <c r="M31" i="27" s="1"/>
  <c r="W533" i="7"/>
  <c r="V533" i="7"/>
  <c r="M31" i="25" s="1"/>
  <c r="U533" i="7"/>
  <c r="AQ532" i="7"/>
  <c r="AP532" i="7"/>
  <c r="AN532" i="7"/>
  <c r="M34" i="28" s="1"/>
  <c r="AM532" i="7"/>
  <c r="AJ532" i="7"/>
  <c r="AI532" i="7"/>
  <c r="AH532" i="7"/>
  <c r="AG532" i="7"/>
  <c r="X532" i="7"/>
  <c r="M30" i="27" s="1"/>
  <c r="W532" i="7"/>
  <c r="V532" i="7"/>
  <c r="M30" i="25" s="1"/>
  <c r="U532" i="7"/>
  <c r="AQ524" i="7"/>
  <c r="AP524" i="7"/>
  <c r="AN531" i="7"/>
  <c r="M33" i="28" s="1"/>
  <c r="AM531" i="7"/>
  <c r="AJ526" i="7"/>
  <c r="AI526" i="7"/>
  <c r="AH526" i="7"/>
  <c r="AG526" i="7"/>
  <c r="X531" i="7"/>
  <c r="M29" i="27" s="1"/>
  <c r="W531" i="7"/>
  <c r="V531" i="7"/>
  <c r="M29" i="25" s="1"/>
  <c r="U531" i="7"/>
  <c r="AQ523" i="7"/>
  <c r="AP523" i="7"/>
  <c r="AN530" i="7"/>
  <c r="M32" i="28" s="1"/>
  <c r="AM530" i="7"/>
  <c r="AJ533" i="7"/>
  <c r="AI533" i="7"/>
  <c r="AH533" i="7"/>
  <c r="AG533" i="7"/>
  <c r="X530" i="7"/>
  <c r="M28" i="27" s="1"/>
  <c r="W530" i="7"/>
  <c r="V530" i="7"/>
  <c r="M28" i="25" s="1"/>
  <c r="U530" i="7"/>
  <c r="AQ522" i="7"/>
  <c r="AP522" i="7"/>
  <c r="AN529" i="7"/>
  <c r="M31" i="28" s="1"/>
  <c r="AM529" i="7"/>
  <c r="AJ525" i="7"/>
  <c r="AI525" i="7"/>
  <c r="AH525" i="7"/>
  <c r="AG525" i="7"/>
  <c r="X529" i="7"/>
  <c r="M27" i="27" s="1"/>
  <c r="W529" i="7"/>
  <c r="V529" i="7"/>
  <c r="M27" i="25" s="1"/>
  <c r="U529" i="7"/>
  <c r="AQ521" i="7"/>
  <c r="AP521" i="7"/>
  <c r="AN528" i="7"/>
  <c r="M30" i="28" s="1"/>
  <c r="AM528" i="7"/>
  <c r="AJ524" i="7"/>
  <c r="AI524" i="7"/>
  <c r="AH524" i="7"/>
  <c r="AG524" i="7"/>
  <c r="X528" i="7"/>
  <c r="M26" i="27" s="1"/>
  <c r="W528" i="7"/>
  <c r="V528" i="7"/>
  <c r="M26" i="25" s="1"/>
  <c r="U528" i="7"/>
  <c r="AQ530" i="7"/>
  <c r="AP530" i="7"/>
  <c r="AN527" i="7"/>
  <c r="M29" i="28" s="1"/>
  <c r="AM527" i="7"/>
  <c r="AJ523" i="7"/>
  <c r="AI523" i="7"/>
  <c r="AH523" i="7"/>
  <c r="AG523" i="7"/>
  <c r="X527" i="7"/>
  <c r="M25" i="27" s="1"/>
  <c r="W527" i="7"/>
  <c r="V527" i="7"/>
  <c r="M25" i="25" s="1"/>
  <c r="U527" i="7"/>
  <c r="AQ520" i="7"/>
  <c r="AN526" i="7"/>
  <c r="M28" i="28" s="1"/>
  <c r="AM526" i="7"/>
  <c r="AJ522" i="7"/>
  <c r="AI522" i="7"/>
  <c r="AH522" i="7"/>
  <c r="AG522" i="7"/>
  <c r="X526" i="7"/>
  <c r="M24" i="27" s="1"/>
  <c r="W526" i="7"/>
  <c r="V526" i="7"/>
  <c r="M24" i="25" s="1"/>
  <c r="U526" i="7"/>
  <c r="AQ529" i="7"/>
  <c r="AP529" i="7"/>
  <c r="AN525" i="7"/>
  <c r="M27" i="28" s="1"/>
  <c r="AM525" i="7"/>
  <c r="AJ531" i="7"/>
  <c r="AI531" i="7"/>
  <c r="AH531" i="7"/>
  <c r="AG531" i="7"/>
  <c r="X525" i="7"/>
  <c r="M23" i="27" s="1"/>
  <c r="W525" i="7"/>
  <c r="V525" i="7"/>
  <c r="M23" i="25" s="1"/>
  <c r="U525" i="7"/>
  <c r="AQ533" i="7"/>
  <c r="AP533" i="7"/>
  <c r="AN524" i="7"/>
  <c r="M26" i="28" s="1"/>
  <c r="AM524" i="7"/>
  <c r="AJ521" i="7"/>
  <c r="AI521" i="7"/>
  <c r="AH521" i="7"/>
  <c r="AG521" i="7"/>
  <c r="X524" i="7"/>
  <c r="M22" i="27" s="1"/>
  <c r="W524" i="7"/>
  <c r="V524" i="7"/>
  <c r="M22" i="25" s="1"/>
  <c r="U524" i="7"/>
  <c r="AQ519" i="7"/>
  <c r="AP519" i="7"/>
  <c r="AN523" i="7"/>
  <c r="M25" i="28" s="1"/>
  <c r="AM523" i="7"/>
  <c r="AJ530" i="7"/>
  <c r="AI530" i="7"/>
  <c r="AH530" i="7"/>
  <c r="AG530" i="7"/>
  <c r="AQ518" i="7"/>
  <c r="AN522" i="7"/>
  <c r="M24" i="28" s="1"/>
  <c r="AM522" i="7"/>
  <c r="AJ534" i="7"/>
  <c r="AI534" i="7"/>
  <c r="AH534" i="7"/>
  <c r="AG534" i="7"/>
  <c r="AQ517" i="7"/>
  <c r="AP517" i="7"/>
  <c r="AN521" i="7"/>
  <c r="M23" i="28" s="1"/>
  <c r="AM521" i="7"/>
  <c r="AJ520" i="7"/>
  <c r="AI520" i="7"/>
  <c r="AH520" i="7"/>
  <c r="AG520" i="7"/>
  <c r="X521" i="7"/>
  <c r="M19" i="27" s="1"/>
  <c r="W521" i="7"/>
  <c r="V521" i="7"/>
  <c r="M19" i="25" s="1"/>
  <c r="U521" i="7"/>
  <c r="AQ516" i="7"/>
  <c r="AP516" i="7"/>
  <c r="AN520" i="7"/>
  <c r="M22" i="28" s="1"/>
  <c r="AM520" i="7"/>
  <c r="AJ519" i="7"/>
  <c r="AI519" i="7"/>
  <c r="AH519" i="7"/>
  <c r="AG519" i="7"/>
  <c r="AQ515" i="7"/>
  <c r="AJ518" i="7"/>
  <c r="AI518" i="7"/>
  <c r="AH518" i="7"/>
  <c r="AG518" i="7"/>
  <c r="Q519" i="7"/>
  <c r="AQ514" i="7"/>
  <c r="AP514" i="7"/>
  <c r="AJ517" i="7"/>
  <c r="AI517" i="7"/>
  <c r="AH517" i="7"/>
  <c r="AG517" i="7"/>
  <c r="AQ513" i="7"/>
  <c r="AP513" i="7"/>
  <c r="AN517" i="7"/>
  <c r="M19" i="28" s="1"/>
  <c r="AM517" i="7"/>
  <c r="AJ516" i="7"/>
  <c r="AI516" i="7"/>
  <c r="AH516" i="7"/>
  <c r="AG516" i="7"/>
  <c r="X516" i="7"/>
  <c r="M14" i="27" s="1"/>
  <c r="W516" i="7"/>
  <c r="V516" i="7"/>
  <c r="M14" i="25" s="1"/>
  <c r="U516" i="7"/>
  <c r="AJ515" i="7"/>
  <c r="AI515" i="7"/>
  <c r="AH515" i="7"/>
  <c r="AG515" i="7"/>
  <c r="X515" i="7"/>
  <c r="M13" i="27" s="1"/>
  <c r="W515" i="7"/>
  <c r="V515" i="7"/>
  <c r="M13" i="25" s="1"/>
  <c r="U515" i="7"/>
  <c r="AQ511" i="7"/>
  <c r="AP511" i="7"/>
  <c r="AJ514" i="7"/>
  <c r="AI514" i="7"/>
  <c r="AH514" i="7"/>
  <c r="AG514" i="7"/>
  <c r="AQ510" i="7"/>
  <c r="AP510" i="7"/>
  <c r="AF513" i="7"/>
  <c r="T514" i="7" s="1"/>
  <c r="M12" i="26" s="1"/>
  <c r="AE513" i="7"/>
  <c r="S514" i="7" s="1"/>
  <c r="AD513" i="7"/>
  <c r="R514" i="7" s="1"/>
  <c r="M12" i="24" s="1"/>
  <c r="AC513" i="7"/>
  <c r="Q514" i="7" s="1"/>
  <c r="AB513" i="7"/>
  <c r="P514" i="7" s="1"/>
  <c r="M11" i="9" s="1"/>
  <c r="AA513" i="7"/>
  <c r="O514" i="7" s="1"/>
  <c r="W513" i="7"/>
  <c r="U513" i="7"/>
  <c r="X513" i="7"/>
  <c r="M11" i="27" s="1"/>
  <c r="AQ509" i="7"/>
  <c r="AP509" i="7"/>
  <c r="AN512" i="7"/>
  <c r="M14" i="28" s="1"/>
  <c r="AM512" i="7"/>
  <c r="AJ512" i="7"/>
  <c r="AI512" i="7"/>
  <c r="AH512" i="7"/>
  <c r="AG512" i="7"/>
  <c r="W512" i="7"/>
  <c r="U512" i="7"/>
  <c r="X512" i="7"/>
  <c r="M10" i="27" s="1"/>
  <c r="AQ508" i="7"/>
  <c r="AP508" i="7"/>
  <c r="AN511" i="7"/>
  <c r="M13" i="28" s="1"/>
  <c r="AM511" i="7"/>
  <c r="AJ511" i="7"/>
  <c r="AI511" i="7"/>
  <c r="AH511" i="7"/>
  <c r="AG511" i="7"/>
  <c r="W511" i="7"/>
  <c r="U511" i="7"/>
  <c r="X511" i="7"/>
  <c r="M9" i="27" s="1"/>
  <c r="AQ507" i="7"/>
  <c r="AP507" i="7"/>
  <c r="AJ510" i="7"/>
  <c r="AI510" i="7"/>
  <c r="AH510" i="7"/>
  <c r="AG510" i="7"/>
  <c r="AQ506" i="7"/>
  <c r="AP506" i="7"/>
  <c r="AM509" i="7"/>
  <c r="AJ509" i="7"/>
  <c r="AI509" i="7"/>
  <c r="AH509" i="7"/>
  <c r="AG509" i="7"/>
  <c r="AQ505" i="7"/>
  <c r="AP505" i="7"/>
  <c r="AM508" i="7"/>
  <c r="AJ508" i="7"/>
  <c r="AI508" i="7"/>
  <c r="AH508" i="7"/>
  <c r="AG508" i="7"/>
  <c r="AQ504" i="7"/>
  <c r="AP504" i="7"/>
  <c r="AM507" i="7"/>
  <c r="AJ507" i="7"/>
  <c r="AI507" i="7"/>
  <c r="AH507" i="7"/>
  <c r="AG507" i="7"/>
  <c r="AJ506" i="7"/>
  <c r="AI506" i="7"/>
  <c r="AH506" i="7"/>
  <c r="AG506" i="7"/>
  <c r="AJ505" i="7"/>
  <c r="AI505" i="7"/>
  <c r="AH505" i="7"/>
  <c r="AG505" i="7"/>
  <c r="AQ499" i="7"/>
  <c r="AP499" i="7"/>
  <c r="AQ498" i="7"/>
  <c r="AP498" i="7"/>
  <c r="AF499" i="7"/>
  <c r="T470" i="7" s="1"/>
  <c r="L21" i="26" s="1"/>
  <c r="AE499" i="7"/>
  <c r="S470" i="7" s="1"/>
  <c r="AD499" i="7"/>
  <c r="R470" i="7" s="1"/>
  <c r="L21" i="24" s="1"/>
  <c r="AC499" i="7"/>
  <c r="Q470" i="7" s="1"/>
  <c r="AB499" i="7"/>
  <c r="P470" i="7" s="1"/>
  <c r="L20" i="9" s="1"/>
  <c r="AA499" i="7"/>
  <c r="O470" i="7" s="1"/>
  <c r="AQ497" i="7"/>
  <c r="AP497" i="7"/>
  <c r="AJ498" i="7"/>
  <c r="AI498" i="7"/>
  <c r="AH498" i="7"/>
  <c r="AG498" i="7"/>
  <c r="AJ497" i="7"/>
  <c r="AI497" i="7"/>
  <c r="AH497" i="7"/>
  <c r="AG497" i="7"/>
  <c r="AQ495" i="7"/>
  <c r="AP495" i="7"/>
  <c r="AI496" i="7"/>
  <c r="AQ494" i="7"/>
  <c r="AP494" i="7"/>
  <c r="AF495" i="7"/>
  <c r="T469" i="7" s="1"/>
  <c r="L20" i="26" s="1"/>
  <c r="AE495" i="7"/>
  <c r="S469" i="7" s="1"/>
  <c r="AD495" i="7"/>
  <c r="R469" i="7" s="1"/>
  <c r="L20" i="24" s="1"/>
  <c r="AC495" i="7"/>
  <c r="Q469" i="7" s="1"/>
  <c r="AB495" i="7"/>
  <c r="AA495" i="7"/>
  <c r="O469" i="7" s="1"/>
  <c r="AJ494" i="7"/>
  <c r="AI494" i="7"/>
  <c r="AH494" i="7"/>
  <c r="AG494" i="7"/>
  <c r="AQ492" i="7"/>
  <c r="AP492" i="7"/>
  <c r="AJ493" i="7"/>
  <c r="AI493" i="7"/>
  <c r="AH493" i="7"/>
  <c r="AQ491" i="7"/>
  <c r="AP491" i="7"/>
  <c r="AF492" i="7"/>
  <c r="T467" i="7" s="1"/>
  <c r="L18" i="26" s="1"/>
  <c r="AE492" i="7"/>
  <c r="AD492" i="7"/>
  <c r="R467" i="7" s="1"/>
  <c r="AC492" i="7"/>
  <c r="AB492" i="7"/>
  <c r="AA492" i="7"/>
  <c r="AQ490" i="7"/>
  <c r="AP490" i="7"/>
  <c r="AJ491" i="7"/>
  <c r="AI491" i="7"/>
  <c r="AH491" i="7"/>
  <c r="AG491" i="7"/>
  <c r="AJ490" i="7"/>
  <c r="AI490" i="7"/>
  <c r="AH490" i="7"/>
  <c r="AG490" i="7"/>
  <c r="AQ488" i="7"/>
  <c r="AP488" i="7"/>
  <c r="AN489" i="7"/>
  <c r="AM489" i="7"/>
  <c r="AI489" i="7"/>
  <c r="L39" i="9"/>
  <c r="AQ487" i="7"/>
  <c r="AP487" i="7"/>
  <c r="AN488" i="7"/>
  <c r="AM488" i="7"/>
  <c r="AF488" i="7"/>
  <c r="T466" i="7" s="1"/>
  <c r="L17" i="26" s="1"/>
  <c r="AE488" i="7"/>
  <c r="S466" i="7" s="1"/>
  <c r="AD488" i="7"/>
  <c r="R466" i="7" s="1"/>
  <c r="L17" i="24" s="1"/>
  <c r="AC488" i="7"/>
  <c r="AB488" i="7"/>
  <c r="AA488" i="7"/>
  <c r="O466" i="7" s="1"/>
  <c r="X488" i="7"/>
  <c r="L39" i="27" s="1"/>
  <c r="W488" i="7"/>
  <c r="V488" i="7"/>
  <c r="L39" i="25" s="1"/>
  <c r="U488" i="7"/>
  <c r="AQ486" i="7"/>
  <c r="AP486" i="7"/>
  <c r="AN487" i="7"/>
  <c r="AM487" i="7"/>
  <c r="AI487" i="7"/>
  <c r="AG487" i="7"/>
  <c r="X487" i="7"/>
  <c r="L38" i="27" s="1"/>
  <c r="W487" i="7"/>
  <c r="V487" i="7"/>
  <c r="L38" i="25" s="1"/>
  <c r="U487" i="7"/>
  <c r="AQ485" i="7"/>
  <c r="AP485" i="7"/>
  <c r="AN486" i="7"/>
  <c r="AM486" i="7"/>
  <c r="AJ486" i="7"/>
  <c r="AI486" i="7"/>
  <c r="AH486" i="7"/>
  <c r="AG486" i="7"/>
  <c r="X486" i="7"/>
  <c r="L37" i="27" s="1"/>
  <c r="W486" i="7"/>
  <c r="V486" i="7"/>
  <c r="L37" i="25" s="1"/>
  <c r="U486" i="7"/>
  <c r="AJ485" i="7"/>
  <c r="AI485" i="7"/>
  <c r="AH485" i="7"/>
  <c r="AG485" i="7"/>
  <c r="X485" i="7"/>
  <c r="L36" i="27" s="1"/>
  <c r="W485" i="7"/>
  <c r="V485" i="7"/>
  <c r="L36" i="25" s="1"/>
  <c r="U485" i="7"/>
  <c r="AN484" i="7"/>
  <c r="L39" i="28" s="1"/>
  <c r="AM484" i="7"/>
  <c r="AJ484" i="7"/>
  <c r="AI484" i="7"/>
  <c r="AH484" i="7"/>
  <c r="AG484" i="7"/>
  <c r="X484" i="7"/>
  <c r="L35" i="27" s="1"/>
  <c r="W484" i="7"/>
  <c r="V484" i="7"/>
  <c r="L35" i="25" s="1"/>
  <c r="U484" i="7"/>
  <c r="AN483" i="7"/>
  <c r="L38" i="28" s="1"/>
  <c r="AM483" i="7"/>
  <c r="X483" i="7"/>
  <c r="L34" i="27" s="1"/>
  <c r="W483" i="7"/>
  <c r="V483" i="7"/>
  <c r="L34" i="25" s="1"/>
  <c r="U483" i="7"/>
  <c r="AQ474" i="7"/>
  <c r="AP474" i="7"/>
  <c r="AN482" i="7"/>
  <c r="L37" i="28" s="1"/>
  <c r="AM482" i="7"/>
  <c r="X482" i="7"/>
  <c r="L33" i="27" s="1"/>
  <c r="W482" i="7"/>
  <c r="V482" i="7"/>
  <c r="L33" i="25" s="1"/>
  <c r="U482" i="7"/>
  <c r="AQ479" i="7"/>
  <c r="AP479" i="7"/>
  <c r="AN481" i="7"/>
  <c r="L36" i="28" s="1"/>
  <c r="AM481" i="7"/>
  <c r="L15" i="26"/>
  <c r="X481" i="7"/>
  <c r="L32" i="27" s="1"/>
  <c r="W481" i="7"/>
  <c r="V481" i="7"/>
  <c r="L32" i="25" s="1"/>
  <c r="U481" i="7"/>
  <c r="AQ473" i="7"/>
  <c r="AP473" i="7"/>
  <c r="AN480" i="7"/>
  <c r="L35" i="28" s="1"/>
  <c r="AM480" i="7"/>
  <c r="AJ474" i="7"/>
  <c r="AI474" i="7"/>
  <c r="AH474" i="7"/>
  <c r="AG474" i="7"/>
  <c r="X480" i="7"/>
  <c r="L31" i="27" s="1"/>
  <c r="W480" i="7"/>
  <c r="V480" i="7"/>
  <c r="L31" i="25" s="1"/>
  <c r="U480" i="7"/>
  <c r="AQ480" i="7"/>
  <c r="AP480" i="7"/>
  <c r="AN479" i="7"/>
  <c r="L34" i="28" s="1"/>
  <c r="AM479" i="7"/>
  <c r="AJ478" i="7"/>
  <c r="AI478" i="7"/>
  <c r="AH478" i="7"/>
  <c r="AG478" i="7"/>
  <c r="X479" i="7"/>
  <c r="L30" i="27" s="1"/>
  <c r="W479" i="7"/>
  <c r="V479" i="7"/>
  <c r="L30" i="25" s="1"/>
  <c r="U479" i="7"/>
  <c r="AQ472" i="7"/>
  <c r="AP472" i="7"/>
  <c r="AN478" i="7"/>
  <c r="L33" i="28" s="1"/>
  <c r="AM478" i="7"/>
  <c r="AJ473" i="7"/>
  <c r="AI473" i="7"/>
  <c r="AH473" i="7"/>
  <c r="AG473" i="7"/>
  <c r="X478" i="7"/>
  <c r="L29" i="27" s="1"/>
  <c r="W478" i="7"/>
  <c r="V478" i="7"/>
  <c r="L29" i="25" s="1"/>
  <c r="U478" i="7"/>
  <c r="AQ471" i="7"/>
  <c r="AP471" i="7"/>
  <c r="AN477" i="7"/>
  <c r="L32" i="28" s="1"/>
  <c r="AM477" i="7"/>
  <c r="AJ479" i="7"/>
  <c r="AI479" i="7"/>
  <c r="AH479" i="7"/>
  <c r="AG479" i="7"/>
  <c r="X477" i="7"/>
  <c r="L28" i="27" s="1"/>
  <c r="W477" i="7"/>
  <c r="V477" i="7"/>
  <c r="L28" i="25" s="1"/>
  <c r="U477" i="7"/>
  <c r="AQ470" i="7"/>
  <c r="AP470" i="7"/>
  <c r="AN476" i="7"/>
  <c r="L31" i="28" s="1"/>
  <c r="AM476" i="7"/>
  <c r="AJ472" i="7"/>
  <c r="AI472" i="7"/>
  <c r="AH472" i="7"/>
  <c r="AG472" i="7"/>
  <c r="X476" i="7"/>
  <c r="L27" i="27" s="1"/>
  <c r="W476" i="7"/>
  <c r="V476" i="7"/>
  <c r="L27" i="25" s="1"/>
  <c r="U476" i="7"/>
  <c r="AQ469" i="7"/>
  <c r="AP469" i="7"/>
  <c r="AN475" i="7"/>
  <c r="L30" i="28" s="1"/>
  <c r="AM475" i="7"/>
  <c r="AJ471" i="7"/>
  <c r="AI471" i="7"/>
  <c r="AH471" i="7"/>
  <c r="AG471" i="7"/>
  <c r="X475" i="7"/>
  <c r="L26" i="27" s="1"/>
  <c r="W475" i="7"/>
  <c r="V475" i="7"/>
  <c r="L26" i="25" s="1"/>
  <c r="U475" i="7"/>
  <c r="AQ478" i="7"/>
  <c r="AP478" i="7"/>
  <c r="AN474" i="7"/>
  <c r="L29" i="28" s="1"/>
  <c r="AM474" i="7"/>
  <c r="AJ470" i="7"/>
  <c r="AI470" i="7"/>
  <c r="AH470" i="7"/>
  <c r="AG470" i="7"/>
  <c r="X474" i="7"/>
  <c r="L25" i="27" s="1"/>
  <c r="W474" i="7"/>
  <c r="V474" i="7"/>
  <c r="L25" i="25" s="1"/>
  <c r="U474" i="7"/>
  <c r="AQ468" i="7"/>
  <c r="AP468" i="7"/>
  <c r="AN473" i="7"/>
  <c r="L28" i="28" s="1"/>
  <c r="AM473" i="7"/>
  <c r="AJ469" i="7"/>
  <c r="AI469" i="7"/>
  <c r="AH469" i="7"/>
  <c r="AG469" i="7"/>
  <c r="X473" i="7"/>
  <c r="L24" i="27" s="1"/>
  <c r="W473" i="7"/>
  <c r="V473" i="7"/>
  <c r="L24" i="25" s="1"/>
  <c r="U473" i="7"/>
  <c r="AQ477" i="7"/>
  <c r="AP477" i="7"/>
  <c r="AN472" i="7"/>
  <c r="L27" i="28" s="1"/>
  <c r="AM472" i="7"/>
  <c r="AJ477" i="7"/>
  <c r="AI477" i="7"/>
  <c r="AH477" i="7"/>
  <c r="AG477" i="7"/>
  <c r="X472" i="7"/>
  <c r="L23" i="27" s="1"/>
  <c r="W472" i="7"/>
  <c r="V472" i="7"/>
  <c r="L23" i="25" s="1"/>
  <c r="U472" i="7"/>
  <c r="AQ481" i="7"/>
  <c r="AP481" i="7"/>
  <c r="AN471" i="7"/>
  <c r="L26" i="28" s="1"/>
  <c r="AM471" i="7"/>
  <c r="AJ468" i="7"/>
  <c r="AI468" i="7"/>
  <c r="AH468" i="7"/>
  <c r="AG468" i="7"/>
  <c r="X471" i="7"/>
  <c r="L22" i="27" s="1"/>
  <c r="W471" i="7"/>
  <c r="V471" i="7"/>
  <c r="L22" i="25" s="1"/>
  <c r="U471" i="7"/>
  <c r="AQ467" i="7"/>
  <c r="AP467" i="7"/>
  <c r="AN470" i="7"/>
  <c r="L25" i="28" s="1"/>
  <c r="AM470" i="7"/>
  <c r="AJ476" i="7"/>
  <c r="AI476" i="7"/>
  <c r="AH476" i="7"/>
  <c r="AG476" i="7"/>
  <c r="AQ466" i="7"/>
  <c r="AP466" i="7"/>
  <c r="AN469" i="7"/>
  <c r="L24" i="28" s="1"/>
  <c r="AM469" i="7"/>
  <c r="AJ480" i="7"/>
  <c r="AI480" i="7"/>
  <c r="AH480" i="7"/>
  <c r="AG480" i="7"/>
  <c r="AQ465" i="7"/>
  <c r="AP465" i="7"/>
  <c r="AN468" i="7"/>
  <c r="L23" i="28" s="1"/>
  <c r="AM468" i="7"/>
  <c r="AJ467" i="7"/>
  <c r="AI467" i="7"/>
  <c r="AH467" i="7"/>
  <c r="AG467" i="7"/>
  <c r="X468" i="7"/>
  <c r="L19" i="27" s="1"/>
  <c r="W468" i="7"/>
  <c r="V468" i="7"/>
  <c r="L19" i="25" s="1"/>
  <c r="U468" i="7"/>
  <c r="AQ464" i="7"/>
  <c r="AN467" i="7"/>
  <c r="L22" i="28" s="1"/>
  <c r="AM467" i="7"/>
  <c r="AJ466" i="7"/>
  <c r="AI466" i="7"/>
  <c r="AH466" i="7"/>
  <c r="AG466" i="7"/>
  <c r="AQ463" i="7"/>
  <c r="AP463" i="7"/>
  <c r="AJ465" i="7"/>
  <c r="AI465" i="7"/>
  <c r="AH465" i="7"/>
  <c r="AG465" i="7"/>
  <c r="AQ462" i="7"/>
  <c r="AP462" i="7"/>
  <c r="AJ464" i="7"/>
  <c r="AI464" i="7"/>
  <c r="AH464" i="7"/>
  <c r="AG464" i="7"/>
  <c r="AQ461" i="7"/>
  <c r="AP461" i="7"/>
  <c r="AN464" i="7"/>
  <c r="L19" i="28" s="1"/>
  <c r="AM464" i="7"/>
  <c r="AJ463" i="7"/>
  <c r="AI463" i="7"/>
  <c r="AH463" i="7"/>
  <c r="AG463" i="7"/>
  <c r="X463" i="7"/>
  <c r="L14" i="27" s="1"/>
  <c r="W463" i="7"/>
  <c r="V463" i="7"/>
  <c r="L14" i="25" s="1"/>
  <c r="U463" i="7"/>
  <c r="AJ462" i="7"/>
  <c r="AI462" i="7"/>
  <c r="AH462" i="7"/>
  <c r="AG462" i="7"/>
  <c r="X462" i="7"/>
  <c r="L13" i="27" s="1"/>
  <c r="W462" i="7"/>
  <c r="V462" i="7"/>
  <c r="L13" i="25" s="1"/>
  <c r="U462" i="7"/>
  <c r="AQ459" i="7"/>
  <c r="AP459" i="7"/>
  <c r="AJ461" i="7"/>
  <c r="AI461" i="7"/>
  <c r="AH461" i="7"/>
  <c r="AG461" i="7"/>
  <c r="AQ458" i="7"/>
  <c r="AP458" i="7"/>
  <c r="AF460" i="7"/>
  <c r="T461" i="7" s="1"/>
  <c r="L12" i="26" s="1"/>
  <c r="AE460" i="7"/>
  <c r="S461" i="7" s="1"/>
  <c r="AD460" i="7"/>
  <c r="R461" i="7" s="1"/>
  <c r="L12" i="24" s="1"/>
  <c r="AC460" i="7"/>
  <c r="Q461" i="7" s="1"/>
  <c r="AB460" i="7"/>
  <c r="P461" i="7" s="1"/>
  <c r="L11" i="9" s="1"/>
  <c r="AA460" i="7"/>
  <c r="O461" i="7" s="1"/>
  <c r="W460" i="7"/>
  <c r="U460" i="7"/>
  <c r="X460" i="7"/>
  <c r="L11" i="27" s="1"/>
  <c r="AQ457" i="7"/>
  <c r="AP457" i="7"/>
  <c r="AN459" i="7"/>
  <c r="L14" i="28" s="1"/>
  <c r="AM459" i="7"/>
  <c r="AJ459" i="7"/>
  <c r="AI459" i="7"/>
  <c r="AH459" i="7"/>
  <c r="AG459" i="7"/>
  <c r="W459" i="7"/>
  <c r="U459" i="7"/>
  <c r="X459" i="7"/>
  <c r="L10" i="27" s="1"/>
  <c r="AQ456" i="7"/>
  <c r="AP456" i="7"/>
  <c r="AN458" i="7"/>
  <c r="L13" i="28" s="1"/>
  <c r="AM458" i="7"/>
  <c r="AJ458" i="7"/>
  <c r="AI458" i="7"/>
  <c r="AH458" i="7"/>
  <c r="AG458" i="7"/>
  <c r="W458" i="7"/>
  <c r="U458" i="7"/>
  <c r="V458" i="7"/>
  <c r="L9" i="25" s="1"/>
  <c r="AQ455" i="7"/>
  <c r="AP455" i="7"/>
  <c r="AJ457" i="7"/>
  <c r="AI457" i="7"/>
  <c r="AH457" i="7"/>
  <c r="AG457" i="7"/>
  <c r="AQ454" i="7"/>
  <c r="AP454" i="7"/>
  <c r="AM456" i="7"/>
  <c r="AJ456" i="7"/>
  <c r="AI456" i="7"/>
  <c r="AH456" i="7"/>
  <c r="AG456" i="7"/>
  <c r="AQ453" i="7"/>
  <c r="AP453" i="7"/>
  <c r="AM455" i="7"/>
  <c r="AJ455" i="7"/>
  <c r="AI455" i="7"/>
  <c r="AH455" i="7"/>
  <c r="AG455" i="7"/>
  <c r="AQ452" i="7"/>
  <c r="AP452" i="7"/>
  <c r="AN454" i="7"/>
  <c r="L9" i="28" s="1"/>
  <c r="AM454" i="7"/>
  <c r="AJ454" i="7"/>
  <c r="AI454" i="7"/>
  <c r="AH454" i="7"/>
  <c r="AG454" i="7"/>
  <c r="AJ453" i="7"/>
  <c r="AI453" i="7"/>
  <c r="AH453" i="7"/>
  <c r="AG453" i="7"/>
  <c r="AJ452" i="7"/>
  <c r="AI452" i="7"/>
  <c r="AH452" i="7"/>
  <c r="AG452" i="7"/>
  <c r="AQ445" i="7"/>
  <c r="AP445" i="7"/>
  <c r="AQ444" i="7"/>
  <c r="AP444" i="7"/>
  <c r="AF446" i="7"/>
  <c r="T416" i="7" s="1"/>
  <c r="K21" i="26" s="1"/>
  <c r="AE446" i="7"/>
  <c r="S416" i="7" s="1"/>
  <c r="AD446" i="7"/>
  <c r="AC446" i="7"/>
  <c r="AB446" i="7"/>
  <c r="P416" i="7" s="1"/>
  <c r="K20" i="9" s="1"/>
  <c r="AA446" i="7"/>
  <c r="O416" i="7" s="1"/>
  <c r="AQ443" i="7"/>
  <c r="AP443" i="7"/>
  <c r="AJ445" i="7"/>
  <c r="AI445" i="7"/>
  <c r="AH445" i="7"/>
  <c r="AG445" i="7"/>
  <c r="AJ444" i="7"/>
  <c r="AI444" i="7"/>
  <c r="AH444" i="7"/>
  <c r="AG444" i="7"/>
  <c r="AQ441" i="7"/>
  <c r="AP441" i="7"/>
  <c r="AI443" i="7"/>
  <c r="AQ440" i="7"/>
  <c r="AP440" i="7"/>
  <c r="AF442" i="7"/>
  <c r="T415" i="7" s="1"/>
  <c r="K20" i="26" s="1"/>
  <c r="AE442" i="7"/>
  <c r="S415" i="7" s="1"/>
  <c r="AD442" i="7"/>
  <c r="R415" i="7" s="1"/>
  <c r="K20" i="24" s="1"/>
  <c r="AC442" i="7"/>
  <c r="Q415" i="7" s="1"/>
  <c r="AB442" i="7"/>
  <c r="P415" i="7" s="1"/>
  <c r="K19" i="9" s="1"/>
  <c r="AA442" i="7"/>
  <c r="AJ441" i="7"/>
  <c r="AI441" i="7"/>
  <c r="AH441" i="7"/>
  <c r="AG441" i="7"/>
  <c r="AQ438" i="7"/>
  <c r="AP438" i="7"/>
  <c r="AJ440" i="7"/>
  <c r="AI440" i="7"/>
  <c r="AH440" i="7"/>
  <c r="AQ437" i="7"/>
  <c r="AP437" i="7"/>
  <c r="AF439" i="7"/>
  <c r="T413" i="7" s="1"/>
  <c r="K18" i="26" s="1"/>
  <c r="AE439" i="7"/>
  <c r="S413" i="7" s="1"/>
  <c r="AD439" i="7"/>
  <c r="R413" i="7" s="1"/>
  <c r="K18" i="24" s="1"/>
  <c r="AC439" i="7"/>
  <c r="AB439" i="7"/>
  <c r="AA439" i="7"/>
  <c r="AQ436" i="7"/>
  <c r="AP436" i="7"/>
  <c r="AJ438" i="7"/>
  <c r="AI438" i="7"/>
  <c r="AH438" i="7"/>
  <c r="AG438" i="7"/>
  <c r="AJ437" i="7"/>
  <c r="AI437" i="7"/>
  <c r="AH437" i="7"/>
  <c r="AG437" i="7"/>
  <c r="AQ434" i="7"/>
  <c r="AP434" i="7"/>
  <c r="AN435" i="7"/>
  <c r="AM435" i="7"/>
  <c r="AI436" i="7"/>
  <c r="K39" i="9"/>
  <c r="AQ433" i="7"/>
  <c r="AP433" i="7"/>
  <c r="AN434" i="7"/>
  <c r="AM434" i="7"/>
  <c r="T412" i="7"/>
  <c r="K17" i="26" s="1"/>
  <c r="S412" i="7"/>
  <c r="R412" i="7"/>
  <c r="K17" i="24" s="1"/>
  <c r="Q412" i="7"/>
  <c r="P412" i="7"/>
  <c r="K16" i="9" s="1"/>
  <c r="X434" i="7"/>
  <c r="K39" i="27" s="1"/>
  <c r="W434" i="7"/>
  <c r="V434" i="7"/>
  <c r="K39" i="25" s="1"/>
  <c r="U434" i="7"/>
  <c r="AQ432" i="7"/>
  <c r="AP432" i="7"/>
  <c r="AN433" i="7"/>
  <c r="AM433" i="7"/>
  <c r="AI434" i="7"/>
  <c r="AG434" i="7"/>
  <c r="X433" i="7"/>
  <c r="K38" i="27" s="1"/>
  <c r="W433" i="7"/>
  <c r="V433" i="7"/>
  <c r="K38" i="25" s="1"/>
  <c r="U433" i="7"/>
  <c r="AQ431" i="7"/>
  <c r="AP431" i="7"/>
  <c r="AN432" i="7"/>
  <c r="AM432" i="7"/>
  <c r="AJ433" i="7"/>
  <c r="AI433" i="7"/>
  <c r="AH433" i="7"/>
  <c r="AG433" i="7"/>
  <c r="X432" i="7"/>
  <c r="K37" i="27" s="1"/>
  <c r="W432" i="7"/>
  <c r="V432" i="7"/>
  <c r="K37" i="25" s="1"/>
  <c r="U432" i="7"/>
  <c r="AJ432" i="7"/>
  <c r="AI432" i="7"/>
  <c r="AH432" i="7"/>
  <c r="AG432" i="7"/>
  <c r="X431" i="7"/>
  <c r="K36" i="27" s="1"/>
  <c r="W431" i="7"/>
  <c r="V431" i="7"/>
  <c r="K36" i="25" s="1"/>
  <c r="U431" i="7"/>
  <c r="AN430" i="7"/>
  <c r="K39" i="28" s="1"/>
  <c r="AM430" i="7"/>
  <c r="AJ431" i="7"/>
  <c r="AI431" i="7"/>
  <c r="AH431" i="7"/>
  <c r="AG431" i="7"/>
  <c r="X430" i="7"/>
  <c r="K35" i="27" s="1"/>
  <c r="W430" i="7"/>
  <c r="V430" i="7"/>
  <c r="K35" i="25" s="1"/>
  <c r="U430" i="7"/>
  <c r="AN429" i="7"/>
  <c r="K38" i="28" s="1"/>
  <c r="AM429" i="7"/>
  <c r="X429" i="7"/>
  <c r="K34" i="27" s="1"/>
  <c r="W429" i="7"/>
  <c r="V429" i="7"/>
  <c r="K34" i="25" s="1"/>
  <c r="U429" i="7"/>
  <c r="AQ419" i="7"/>
  <c r="AN428" i="7"/>
  <c r="K37" i="28" s="1"/>
  <c r="AM428" i="7"/>
  <c r="X428" i="7"/>
  <c r="K33" i="27" s="1"/>
  <c r="W428" i="7"/>
  <c r="V428" i="7"/>
  <c r="K33" i="25" s="1"/>
  <c r="U428" i="7"/>
  <c r="AQ424" i="7"/>
  <c r="AP424" i="7"/>
  <c r="AN427" i="7"/>
  <c r="K36" i="28" s="1"/>
  <c r="AM427" i="7"/>
  <c r="K15" i="26"/>
  <c r="X427" i="7"/>
  <c r="K32" i="27" s="1"/>
  <c r="W427" i="7"/>
  <c r="V427" i="7"/>
  <c r="K32" i="25" s="1"/>
  <c r="U427" i="7"/>
  <c r="AQ418" i="7"/>
  <c r="AP418" i="7"/>
  <c r="AN426" i="7"/>
  <c r="K35" i="28" s="1"/>
  <c r="AM426" i="7"/>
  <c r="AJ420" i="7"/>
  <c r="AI420" i="7"/>
  <c r="AH420" i="7"/>
  <c r="AG420" i="7"/>
  <c r="X426" i="7"/>
  <c r="K31" i="27" s="1"/>
  <c r="W426" i="7"/>
  <c r="V426" i="7"/>
  <c r="K31" i="25" s="1"/>
  <c r="U426" i="7"/>
  <c r="AQ425" i="7"/>
  <c r="AP425" i="7"/>
  <c r="AN425" i="7"/>
  <c r="K34" i="28" s="1"/>
  <c r="AM425" i="7"/>
  <c r="AJ424" i="7"/>
  <c r="AI424" i="7"/>
  <c r="AH424" i="7"/>
  <c r="AG424" i="7"/>
  <c r="X425" i="7"/>
  <c r="K30" i="27" s="1"/>
  <c r="W425" i="7"/>
  <c r="V425" i="7"/>
  <c r="K30" i="25" s="1"/>
  <c r="U425" i="7"/>
  <c r="AQ417" i="7"/>
  <c r="AP417" i="7"/>
  <c r="AN424" i="7"/>
  <c r="K33" i="28" s="1"/>
  <c r="AM424" i="7"/>
  <c r="AJ419" i="7"/>
  <c r="AI419" i="7"/>
  <c r="AH419" i="7"/>
  <c r="AG419" i="7"/>
  <c r="X424" i="7"/>
  <c r="K29" i="27" s="1"/>
  <c r="W424" i="7"/>
  <c r="V424" i="7"/>
  <c r="K29" i="25" s="1"/>
  <c r="U424" i="7"/>
  <c r="AQ416" i="7"/>
  <c r="AP416" i="7"/>
  <c r="AN423" i="7"/>
  <c r="K32" i="28" s="1"/>
  <c r="AM423" i="7"/>
  <c r="AJ425" i="7"/>
  <c r="AI425" i="7"/>
  <c r="AH425" i="7"/>
  <c r="AG425" i="7"/>
  <c r="X423" i="7"/>
  <c r="K28" i="27" s="1"/>
  <c r="W423" i="7"/>
  <c r="V423" i="7"/>
  <c r="K28" i="25" s="1"/>
  <c r="U423" i="7"/>
  <c r="AQ415" i="7"/>
  <c r="AP415" i="7"/>
  <c r="AN422" i="7"/>
  <c r="K31" i="28" s="1"/>
  <c r="AM422" i="7"/>
  <c r="AJ418" i="7"/>
  <c r="AI418" i="7"/>
  <c r="AH418" i="7"/>
  <c r="AG418" i="7"/>
  <c r="X422" i="7"/>
  <c r="K27" i="27" s="1"/>
  <c r="W422" i="7"/>
  <c r="V422" i="7"/>
  <c r="K27" i="25" s="1"/>
  <c r="U422" i="7"/>
  <c r="AQ414" i="7"/>
  <c r="AP414" i="7"/>
  <c r="AN421" i="7"/>
  <c r="K30" i="28" s="1"/>
  <c r="AM421" i="7"/>
  <c r="AJ417" i="7"/>
  <c r="AI417" i="7"/>
  <c r="AH417" i="7"/>
  <c r="AG417" i="7"/>
  <c r="X421" i="7"/>
  <c r="K26" i="27" s="1"/>
  <c r="W421" i="7"/>
  <c r="V421" i="7"/>
  <c r="K26" i="25" s="1"/>
  <c r="U421" i="7"/>
  <c r="AQ423" i="7"/>
  <c r="AP423" i="7"/>
  <c r="AN420" i="7"/>
  <c r="K29" i="28" s="1"/>
  <c r="AM420" i="7"/>
  <c r="AJ416" i="7"/>
  <c r="AI416" i="7"/>
  <c r="AH416" i="7"/>
  <c r="AG416" i="7"/>
  <c r="X420" i="7"/>
  <c r="K25" i="27" s="1"/>
  <c r="W420" i="7"/>
  <c r="V420" i="7"/>
  <c r="K25" i="25" s="1"/>
  <c r="U420" i="7"/>
  <c r="AQ413" i="7"/>
  <c r="AP413" i="7"/>
  <c r="AN419" i="7"/>
  <c r="K28" i="28" s="1"/>
  <c r="AM419" i="7"/>
  <c r="AJ415" i="7"/>
  <c r="AI415" i="7"/>
  <c r="AH415" i="7"/>
  <c r="AG415" i="7"/>
  <c r="X419" i="7"/>
  <c r="K24" i="27" s="1"/>
  <c r="W419" i="7"/>
  <c r="V419" i="7"/>
  <c r="K24" i="25" s="1"/>
  <c r="U419" i="7"/>
  <c r="AQ422" i="7"/>
  <c r="AP422" i="7"/>
  <c r="AN418" i="7"/>
  <c r="K27" i="28" s="1"/>
  <c r="AM418" i="7"/>
  <c r="AJ423" i="7"/>
  <c r="AI423" i="7"/>
  <c r="AH423" i="7"/>
  <c r="AG423" i="7"/>
  <c r="X418" i="7"/>
  <c r="K23" i="27" s="1"/>
  <c r="W418" i="7"/>
  <c r="V418" i="7"/>
  <c r="K23" i="25" s="1"/>
  <c r="U418" i="7"/>
  <c r="AQ426" i="7"/>
  <c r="AN417" i="7"/>
  <c r="K26" i="28" s="1"/>
  <c r="AM417" i="7"/>
  <c r="AJ414" i="7"/>
  <c r="AI414" i="7"/>
  <c r="AH414" i="7"/>
  <c r="AG414" i="7"/>
  <c r="X417" i="7"/>
  <c r="K22" i="27" s="1"/>
  <c r="W417" i="7"/>
  <c r="V417" i="7"/>
  <c r="K22" i="25" s="1"/>
  <c r="U417" i="7"/>
  <c r="AQ412" i="7"/>
  <c r="AP412" i="7"/>
  <c r="AN416" i="7"/>
  <c r="K25" i="28" s="1"/>
  <c r="AM416" i="7"/>
  <c r="AJ422" i="7"/>
  <c r="AI422" i="7"/>
  <c r="AH422" i="7"/>
  <c r="AG422" i="7"/>
  <c r="AQ411" i="7"/>
  <c r="AP411" i="7"/>
  <c r="AN415" i="7"/>
  <c r="K24" i="28" s="1"/>
  <c r="AM415" i="7"/>
  <c r="AJ426" i="7"/>
  <c r="AI426" i="7"/>
  <c r="AH426" i="7"/>
  <c r="AG426" i="7"/>
  <c r="AQ410" i="7"/>
  <c r="AN414" i="7"/>
  <c r="K23" i="28" s="1"/>
  <c r="AM414" i="7"/>
  <c r="AJ413" i="7"/>
  <c r="AI413" i="7"/>
  <c r="AH413" i="7"/>
  <c r="AG413" i="7"/>
  <c r="X414" i="7"/>
  <c r="K19" i="27" s="1"/>
  <c r="W414" i="7"/>
  <c r="V414" i="7"/>
  <c r="K19" i="25" s="1"/>
  <c r="U414" i="7"/>
  <c r="AQ409" i="7"/>
  <c r="AP409" i="7"/>
  <c r="AN413" i="7"/>
  <c r="K22" i="28" s="1"/>
  <c r="AM413" i="7"/>
  <c r="AJ412" i="7"/>
  <c r="AI412" i="7"/>
  <c r="AH412" i="7"/>
  <c r="AG412" i="7"/>
  <c r="AQ408" i="7"/>
  <c r="AP408" i="7"/>
  <c r="AJ411" i="7"/>
  <c r="AI411" i="7"/>
  <c r="AH411" i="7"/>
  <c r="AG411" i="7"/>
  <c r="AQ407" i="7"/>
  <c r="AJ410" i="7"/>
  <c r="AI410" i="7"/>
  <c r="AH410" i="7"/>
  <c r="AG410" i="7"/>
  <c r="AQ406" i="7"/>
  <c r="AN410" i="7"/>
  <c r="K19" i="28" s="1"/>
  <c r="AM410" i="7"/>
  <c r="AJ409" i="7"/>
  <c r="AI409" i="7"/>
  <c r="AH409" i="7"/>
  <c r="AG409" i="7"/>
  <c r="X409" i="7"/>
  <c r="K14" i="27" s="1"/>
  <c r="W409" i="7"/>
  <c r="V409" i="7"/>
  <c r="K14" i="25" s="1"/>
  <c r="U409" i="7"/>
  <c r="AJ408" i="7"/>
  <c r="AI408" i="7"/>
  <c r="AH408" i="7"/>
  <c r="AG408" i="7"/>
  <c r="X408" i="7"/>
  <c r="K13" i="27" s="1"/>
  <c r="W408" i="7"/>
  <c r="V408" i="7"/>
  <c r="K13" i="25" s="1"/>
  <c r="U408" i="7"/>
  <c r="AQ404" i="7"/>
  <c r="AP404" i="7"/>
  <c r="AJ407" i="7"/>
  <c r="AI407" i="7"/>
  <c r="AH407" i="7"/>
  <c r="AG407" i="7"/>
  <c r="AQ403" i="7"/>
  <c r="AP403" i="7"/>
  <c r="AF406" i="7"/>
  <c r="AE406" i="7"/>
  <c r="S407" i="7" s="1"/>
  <c r="AD406" i="7"/>
  <c r="R407" i="7" s="1"/>
  <c r="K12" i="24" s="1"/>
  <c r="AC406" i="7"/>
  <c r="Q407" i="7" s="1"/>
  <c r="AB406" i="7"/>
  <c r="P407" i="7" s="1"/>
  <c r="K11" i="9" s="1"/>
  <c r="AA406" i="7"/>
  <c r="O407" i="7" s="1"/>
  <c r="W406" i="7"/>
  <c r="U406" i="7"/>
  <c r="V406" i="7"/>
  <c r="K11" i="25" s="1"/>
  <c r="AQ402" i="7"/>
  <c r="AP402" i="7"/>
  <c r="AN405" i="7"/>
  <c r="K14" i="28" s="1"/>
  <c r="AM405" i="7"/>
  <c r="AJ405" i="7"/>
  <c r="AI405" i="7"/>
  <c r="AH405" i="7"/>
  <c r="AG405" i="7"/>
  <c r="W405" i="7"/>
  <c r="U405" i="7"/>
  <c r="X405" i="7"/>
  <c r="K10" i="27" s="1"/>
  <c r="AQ401" i="7"/>
  <c r="AP401" i="7"/>
  <c r="AN404" i="7"/>
  <c r="K13" i="28" s="1"/>
  <c r="AM404" i="7"/>
  <c r="AJ404" i="7"/>
  <c r="AI404" i="7"/>
  <c r="AH404" i="7"/>
  <c r="AG404" i="7"/>
  <c r="W404" i="7"/>
  <c r="U404" i="7"/>
  <c r="AN400" i="7"/>
  <c r="K9" i="28" s="1"/>
  <c r="AQ400" i="7"/>
  <c r="AP400" i="7"/>
  <c r="AJ403" i="7"/>
  <c r="AI403" i="7"/>
  <c r="AH403" i="7"/>
  <c r="AG403" i="7"/>
  <c r="AQ399" i="7"/>
  <c r="AP399" i="7"/>
  <c r="AM402" i="7"/>
  <c r="AJ402" i="7"/>
  <c r="AI402" i="7"/>
  <c r="AH402" i="7"/>
  <c r="AG402" i="7"/>
  <c r="AQ398" i="7"/>
  <c r="AP398" i="7"/>
  <c r="AM401" i="7"/>
  <c r="AJ401" i="7"/>
  <c r="AI401" i="7"/>
  <c r="AH401" i="7"/>
  <c r="AG401" i="7"/>
  <c r="AQ397" i="7"/>
  <c r="AP397" i="7"/>
  <c r="AM400" i="7"/>
  <c r="AJ400" i="7"/>
  <c r="AI400" i="7"/>
  <c r="AH400" i="7"/>
  <c r="AG400" i="7"/>
  <c r="AJ399" i="7"/>
  <c r="AI399" i="7"/>
  <c r="AH399" i="7"/>
  <c r="AG399" i="7"/>
  <c r="AJ398" i="7"/>
  <c r="AI398" i="7"/>
  <c r="AH398" i="7"/>
  <c r="AG398" i="7"/>
  <c r="AQ392" i="7"/>
  <c r="AP392" i="7"/>
  <c r="AQ391" i="7"/>
  <c r="AP391" i="7"/>
  <c r="AF392" i="7"/>
  <c r="T363" i="7" s="1"/>
  <c r="J21" i="26" s="1"/>
  <c r="AE392" i="7"/>
  <c r="S363" i="7" s="1"/>
  <c r="AD392" i="7"/>
  <c r="R363" i="7" s="1"/>
  <c r="J21" i="24" s="1"/>
  <c r="AC392" i="7"/>
  <c r="Q363" i="7" s="1"/>
  <c r="AB392" i="7"/>
  <c r="P363" i="7" s="1"/>
  <c r="J20" i="9" s="1"/>
  <c r="AA392" i="7"/>
  <c r="O363" i="7" s="1"/>
  <c r="AQ390" i="7"/>
  <c r="AP390" i="7"/>
  <c r="AJ391" i="7"/>
  <c r="AI391" i="7"/>
  <c r="AH391" i="7"/>
  <c r="AG391" i="7"/>
  <c r="AJ390" i="7"/>
  <c r="AI390" i="7"/>
  <c r="AH390" i="7"/>
  <c r="AG390" i="7"/>
  <c r="AQ388" i="7"/>
  <c r="AP388" i="7"/>
  <c r="AI389" i="7"/>
  <c r="AQ387" i="7"/>
  <c r="AP387" i="7"/>
  <c r="AF388" i="7"/>
  <c r="AE388" i="7"/>
  <c r="S362" i="7" s="1"/>
  <c r="AD388" i="7"/>
  <c r="R362" i="7" s="1"/>
  <c r="J20" i="24" s="1"/>
  <c r="AC388" i="7"/>
  <c r="AB388" i="7"/>
  <c r="P362" i="7" s="1"/>
  <c r="J19" i="9" s="1"/>
  <c r="AA388" i="7"/>
  <c r="O362" i="7" s="1"/>
  <c r="AJ387" i="7"/>
  <c r="AI387" i="7"/>
  <c r="AH387" i="7"/>
  <c r="AG387" i="7"/>
  <c r="AQ385" i="7"/>
  <c r="AP385" i="7"/>
  <c r="AJ386" i="7"/>
  <c r="AI386" i="7"/>
  <c r="AH386" i="7"/>
  <c r="AQ384" i="7"/>
  <c r="AP384" i="7"/>
  <c r="AF385" i="7"/>
  <c r="T360" i="7" s="1"/>
  <c r="J18" i="26" s="1"/>
  <c r="AE385" i="7"/>
  <c r="S360" i="7" s="1"/>
  <c r="AD385" i="7"/>
  <c r="R360" i="7" s="1"/>
  <c r="J18" i="24" s="1"/>
  <c r="AC385" i="7"/>
  <c r="Q360" i="7" s="1"/>
  <c r="AB385" i="7"/>
  <c r="P360" i="7" s="1"/>
  <c r="AA385" i="7"/>
  <c r="AQ383" i="7"/>
  <c r="AP383" i="7"/>
  <c r="AJ384" i="7"/>
  <c r="AI384" i="7"/>
  <c r="AH384" i="7"/>
  <c r="AG384" i="7"/>
  <c r="AJ383" i="7"/>
  <c r="AI383" i="7"/>
  <c r="AH383" i="7"/>
  <c r="AG383" i="7"/>
  <c r="AQ381" i="7"/>
  <c r="AP381" i="7"/>
  <c r="AN382" i="7"/>
  <c r="AM382" i="7"/>
  <c r="AI382" i="7"/>
  <c r="J39" i="9"/>
  <c r="AQ380" i="7"/>
  <c r="AP380" i="7"/>
  <c r="AN381" i="7"/>
  <c r="AM381" i="7"/>
  <c r="T359" i="7"/>
  <c r="J17" i="26" s="1"/>
  <c r="S359" i="7"/>
  <c r="R359" i="7"/>
  <c r="J17" i="24" s="1"/>
  <c r="O359" i="7"/>
  <c r="X381" i="7"/>
  <c r="J39" i="27" s="1"/>
  <c r="W381" i="7"/>
  <c r="V381" i="7"/>
  <c r="J39" i="25" s="1"/>
  <c r="U381" i="7"/>
  <c r="AQ379" i="7"/>
  <c r="AP379" i="7"/>
  <c r="AN380" i="7"/>
  <c r="AM380" i="7"/>
  <c r="AI380" i="7"/>
  <c r="AG380" i="7"/>
  <c r="X380" i="7"/>
  <c r="J38" i="27" s="1"/>
  <c r="W380" i="7"/>
  <c r="V380" i="7"/>
  <c r="J38" i="25" s="1"/>
  <c r="U380" i="7"/>
  <c r="AQ378" i="7"/>
  <c r="AP378" i="7"/>
  <c r="AN379" i="7"/>
  <c r="AM379" i="7"/>
  <c r="AJ379" i="7"/>
  <c r="AI379" i="7"/>
  <c r="AH379" i="7"/>
  <c r="AG379" i="7"/>
  <c r="X379" i="7"/>
  <c r="J37" i="27" s="1"/>
  <c r="W379" i="7"/>
  <c r="V379" i="7"/>
  <c r="J37" i="25" s="1"/>
  <c r="U379" i="7"/>
  <c r="AJ378" i="7"/>
  <c r="AI378" i="7"/>
  <c r="AH378" i="7"/>
  <c r="AG378" i="7"/>
  <c r="X378" i="7"/>
  <c r="J36" i="27" s="1"/>
  <c r="W378" i="7"/>
  <c r="V378" i="7"/>
  <c r="J36" i="25" s="1"/>
  <c r="U378" i="7"/>
  <c r="AN377" i="7"/>
  <c r="J39" i="28" s="1"/>
  <c r="AM377" i="7"/>
  <c r="AJ377" i="7"/>
  <c r="AI377" i="7"/>
  <c r="AH377" i="7"/>
  <c r="AG377" i="7"/>
  <c r="X377" i="7"/>
  <c r="J35" i="27" s="1"/>
  <c r="W377" i="7"/>
  <c r="V377" i="7"/>
  <c r="J35" i="25" s="1"/>
  <c r="U377" i="7"/>
  <c r="AN376" i="7"/>
  <c r="J38" i="28" s="1"/>
  <c r="AM376" i="7"/>
  <c r="X376" i="7"/>
  <c r="J34" i="27" s="1"/>
  <c r="W376" i="7"/>
  <c r="V376" i="7"/>
  <c r="J34" i="25" s="1"/>
  <c r="U376" i="7"/>
  <c r="AQ366" i="7"/>
  <c r="AN375" i="7"/>
  <c r="J37" i="28" s="1"/>
  <c r="AM375" i="7"/>
  <c r="X375" i="7"/>
  <c r="J33" i="27" s="1"/>
  <c r="W375" i="7"/>
  <c r="V375" i="7"/>
  <c r="J33" i="25" s="1"/>
  <c r="U375" i="7"/>
  <c r="AQ371" i="7"/>
  <c r="AP371" i="7"/>
  <c r="AN374" i="7"/>
  <c r="J36" i="28" s="1"/>
  <c r="AM374" i="7"/>
  <c r="J15" i="26"/>
  <c r="J15" i="24"/>
  <c r="X374" i="7"/>
  <c r="J32" i="27" s="1"/>
  <c r="W374" i="7"/>
  <c r="V374" i="7"/>
  <c r="J32" i="25" s="1"/>
  <c r="U374" i="7"/>
  <c r="AQ365" i="7"/>
  <c r="AP365" i="7"/>
  <c r="AN373" i="7"/>
  <c r="J35" i="28" s="1"/>
  <c r="AM373" i="7"/>
  <c r="AJ366" i="7"/>
  <c r="AI366" i="7"/>
  <c r="AH366" i="7"/>
  <c r="AG366" i="7"/>
  <c r="X373" i="7"/>
  <c r="J31" i="27" s="1"/>
  <c r="W373" i="7"/>
  <c r="V373" i="7"/>
  <c r="J31" i="25" s="1"/>
  <c r="U373" i="7"/>
  <c r="AQ372" i="7"/>
  <c r="AP372" i="7"/>
  <c r="AN372" i="7"/>
  <c r="J34" i="28" s="1"/>
  <c r="AM372" i="7"/>
  <c r="AJ370" i="7"/>
  <c r="AI370" i="7"/>
  <c r="AH370" i="7"/>
  <c r="AG370" i="7"/>
  <c r="X372" i="7"/>
  <c r="J30" i="27" s="1"/>
  <c r="W372" i="7"/>
  <c r="V372" i="7"/>
  <c r="J30" i="25" s="1"/>
  <c r="U372" i="7"/>
  <c r="AQ364" i="7"/>
  <c r="AP364" i="7"/>
  <c r="AN371" i="7"/>
  <c r="J33" i="28" s="1"/>
  <c r="AM371" i="7"/>
  <c r="AJ365" i="7"/>
  <c r="AI365" i="7"/>
  <c r="AH365" i="7"/>
  <c r="AG365" i="7"/>
  <c r="X371" i="7"/>
  <c r="J29" i="27" s="1"/>
  <c r="W371" i="7"/>
  <c r="V371" i="7"/>
  <c r="J29" i="25" s="1"/>
  <c r="U371" i="7"/>
  <c r="AQ363" i="7"/>
  <c r="AP363" i="7"/>
  <c r="AN370" i="7"/>
  <c r="J32" i="28" s="1"/>
  <c r="AM370" i="7"/>
  <c r="AJ371" i="7"/>
  <c r="AI371" i="7"/>
  <c r="AH371" i="7"/>
  <c r="AG371" i="7"/>
  <c r="X370" i="7"/>
  <c r="J28" i="27" s="1"/>
  <c r="W370" i="7"/>
  <c r="V370" i="7"/>
  <c r="J28" i="25" s="1"/>
  <c r="U370" i="7"/>
  <c r="AQ362" i="7"/>
  <c r="AP362" i="7"/>
  <c r="AN369" i="7"/>
  <c r="J31" i="28" s="1"/>
  <c r="AM369" i="7"/>
  <c r="AJ364" i="7"/>
  <c r="AI364" i="7"/>
  <c r="AH364" i="7"/>
  <c r="AG364" i="7"/>
  <c r="X369" i="7"/>
  <c r="J27" i="27" s="1"/>
  <c r="W369" i="7"/>
  <c r="V369" i="7"/>
  <c r="J27" i="25" s="1"/>
  <c r="U369" i="7"/>
  <c r="AQ361" i="7"/>
  <c r="AP361" i="7"/>
  <c r="AN368" i="7"/>
  <c r="J30" i="28" s="1"/>
  <c r="AM368" i="7"/>
  <c r="AJ363" i="7"/>
  <c r="AI363" i="7"/>
  <c r="AH363" i="7"/>
  <c r="AG363" i="7"/>
  <c r="X368" i="7"/>
  <c r="J26" i="27" s="1"/>
  <c r="W368" i="7"/>
  <c r="V368" i="7"/>
  <c r="J26" i="25" s="1"/>
  <c r="U368" i="7"/>
  <c r="AQ370" i="7"/>
  <c r="AP370" i="7"/>
  <c r="AN367" i="7"/>
  <c r="J29" i="28" s="1"/>
  <c r="AM367" i="7"/>
  <c r="AJ362" i="7"/>
  <c r="AI362" i="7"/>
  <c r="AH362" i="7"/>
  <c r="AG362" i="7"/>
  <c r="X367" i="7"/>
  <c r="J25" i="27" s="1"/>
  <c r="W367" i="7"/>
  <c r="V367" i="7"/>
  <c r="J25" i="25" s="1"/>
  <c r="U367" i="7"/>
  <c r="AQ360" i="7"/>
  <c r="AP360" i="7"/>
  <c r="AN366" i="7"/>
  <c r="J28" i="28" s="1"/>
  <c r="AM366" i="7"/>
  <c r="AJ361" i="7"/>
  <c r="AI361" i="7"/>
  <c r="AH361" i="7"/>
  <c r="AG361" i="7"/>
  <c r="X366" i="7"/>
  <c r="J24" i="27" s="1"/>
  <c r="W366" i="7"/>
  <c r="V366" i="7"/>
  <c r="J24" i="25" s="1"/>
  <c r="U366" i="7"/>
  <c r="AQ369" i="7"/>
  <c r="AP369" i="7"/>
  <c r="AN365" i="7"/>
  <c r="J27" i="28" s="1"/>
  <c r="AM365" i="7"/>
  <c r="AJ369" i="7"/>
  <c r="AI369" i="7"/>
  <c r="AH369" i="7"/>
  <c r="AG369" i="7"/>
  <c r="X365" i="7"/>
  <c r="J23" i="27" s="1"/>
  <c r="W365" i="7"/>
  <c r="V365" i="7"/>
  <c r="J23" i="25" s="1"/>
  <c r="U365" i="7"/>
  <c r="AQ373" i="7"/>
  <c r="AN364" i="7"/>
  <c r="J26" i="28" s="1"/>
  <c r="AM364" i="7"/>
  <c r="AJ360" i="7"/>
  <c r="AI360" i="7"/>
  <c r="AH360" i="7"/>
  <c r="AG360" i="7"/>
  <c r="X364" i="7"/>
  <c r="J22" i="27" s="1"/>
  <c r="W364" i="7"/>
  <c r="V364" i="7"/>
  <c r="J22" i="25" s="1"/>
  <c r="U364" i="7"/>
  <c r="AQ359" i="7"/>
  <c r="AP359" i="7"/>
  <c r="AN363" i="7"/>
  <c r="J25" i="28" s="1"/>
  <c r="AM363" i="7"/>
  <c r="AJ368" i="7"/>
  <c r="AI368" i="7"/>
  <c r="AH368" i="7"/>
  <c r="AG368" i="7"/>
  <c r="AQ358" i="7"/>
  <c r="AN362" i="7"/>
  <c r="J24" i="28" s="1"/>
  <c r="AM362" i="7"/>
  <c r="AJ372" i="7"/>
  <c r="AI372" i="7"/>
  <c r="AH372" i="7"/>
  <c r="AG372" i="7"/>
  <c r="AQ357" i="7"/>
  <c r="AP357" i="7"/>
  <c r="AN361" i="7"/>
  <c r="J23" i="28" s="1"/>
  <c r="AM361" i="7"/>
  <c r="AJ359" i="7"/>
  <c r="AI359" i="7"/>
  <c r="AH359" i="7"/>
  <c r="AG359" i="7"/>
  <c r="X361" i="7"/>
  <c r="J19" i="27" s="1"/>
  <c r="W361" i="7"/>
  <c r="V361" i="7"/>
  <c r="J19" i="25" s="1"/>
  <c r="U361" i="7"/>
  <c r="AQ356" i="7"/>
  <c r="AP356" i="7"/>
  <c r="AN360" i="7"/>
  <c r="J22" i="28" s="1"/>
  <c r="AM360" i="7"/>
  <c r="AJ358" i="7"/>
  <c r="AI358" i="7"/>
  <c r="AH358" i="7"/>
  <c r="AG358" i="7"/>
  <c r="AQ355" i="7"/>
  <c r="AP355" i="7"/>
  <c r="AJ357" i="7"/>
  <c r="AI357" i="7"/>
  <c r="AH357" i="7"/>
  <c r="AG357" i="7"/>
  <c r="AQ354" i="7"/>
  <c r="AP354" i="7"/>
  <c r="AJ356" i="7"/>
  <c r="AI356" i="7"/>
  <c r="AH356" i="7"/>
  <c r="AG356" i="7"/>
  <c r="AQ353" i="7"/>
  <c r="AN357" i="7"/>
  <c r="J19" i="28" s="1"/>
  <c r="AM357" i="7"/>
  <c r="AJ355" i="7"/>
  <c r="AI355" i="7"/>
  <c r="AH355" i="7"/>
  <c r="AG355" i="7"/>
  <c r="X356" i="7"/>
  <c r="J14" i="27" s="1"/>
  <c r="W356" i="7"/>
  <c r="V356" i="7"/>
  <c r="J14" i="25" s="1"/>
  <c r="U356" i="7"/>
  <c r="AJ354" i="7"/>
  <c r="AI354" i="7"/>
  <c r="AH354" i="7"/>
  <c r="AG354" i="7"/>
  <c r="X355" i="7"/>
  <c r="J13" i="27" s="1"/>
  <c r="W355" i="7"/>
  <c r="V355" i="7"/>
  <c r="J13" i="25" s="1"/>
  <c r="U355" i="7"/>
  <c r="AQ351" i="7"/>
  <c r="AP351" i="7"/>
  <c r="AJ353" i="7"/>
  <c r="AI353" i="7"/>
  <c r="AH353" i="7"/>
  <c r="AG353" i="7"/>
  <c r="AQ350" i="7"/>
  <c r="AP350" i="7"/>
  <c r="AF352" i="7"/>
  <c r="T354" i="7" s="1"/>
  <c r="J12" i="26" s="1"/>
  <c r="AE352" i="7"/>
  <c r="S354" i="7" s="1"/>
  <c r="AD352" i="7"/>
  <c r="AC352" i="7"/>
  <c r="AB352" i="7"/>
  <c r="P354" i="7" s="1"/>
  <c r="J11" i="9" s="1"/>
  <c r="AA352" i="7"/>
  <c r="O354" i="7" s="1"/>
  <c r="W353" i="7"/>
  <c r="U353" i="7"/>
  <c r="V353" i="7"/>
  <c r="J11" i="25" s="1"/>
  <c r="AQ349" i="7"/>
  <c r="AP349" i="7"/>
  <c r="AN352" i="7"/>
  <c r="J14" i="28" s="1"/>
  <c r="AM352" i="7"/>
  <c r="AJ351" i="7"/>
  <c r="AI351" i="7"/>
  <c r="AH351" i="7"/>
  <c r="AG351" i="7"/>
  <c r="W352" i="7"/>
  <c r="U352" i="7"/>
  <c r="V352" i="7"/>
  <c r="J10" i="25" s="1"/>
  <c r="AQ348" i="7"/>
  <c r="AP348" i="7"/>
  <c r="AN351" i="7"/>
  <c r="J13" i="28" s="1"/>
  <c r="AM351" i="7"/>
  <c r="AJ350" i="7"/>
  <c r="AI350" i="7"/>
  <c r="AH350" i="7"/>
  <c r="AG350" i="7"/>
  <c r="W351" i="7"/>
  <c r="U351" i="7"/>
  <c r="AN347" i="7"/>
  <c r="J9" i="28" s="1"/>
  <c r="AQ347" i="7"/>
  <c r="AP347" i="7"/>
  <c r="AJ349" i="7"/>
  <c r="AI349" i="7"/>
  <c r="AH349" i="7"/>
  <c r="AG349" i="7"/>
  <c r="AQ346" i="7"/>
  <c r="AP346" i="7"/>
  <c r="AM349" i="7"/>
  <c r="AJ348" i="7"/>
  <c r="AI348" i="7"/>
  <c r="AH348" i="7"/>
  <c r="AG348" i="7"/>
  <c r="AQ345" i="7"/>
  <c r="AP345" i="7"/>
  <c r="AM348" i="7"/>
  <c r="AJ347" i="7"/>
  <c r="AI347" i="7"/>
  <c r="AH347" i="7"/>
  <c r="AG347" i="7"/>
  <c r="AQ344" i="7"/>
  <c r="AP344" i="7"/>
  <c r="AM347" i="7"/>
  <c r="AJ346" i="7"/>
  <c r="AI346" i="7"/>
  <c r="AH346" i="7"/>
  <c r="AG346" i="7"/>
  <c r="AJ345" i="7"/>
  <c r="AI345" i="7"/>
  <c r="AH345" i="7"/>
  <c r="AG345" i="7"/>
  <c r="AJ344" i="7"/>
  <c r="AI344" i="7"/>
  <c r="AH344" i="7"/>
  <c r="AG344" i="7"/>
  <c r="AQ337" i="7"/>
  <c r="AP337" i="7"/>
  <c r="AQ336" i="7"/>
  <c r="AP336" i="7"/>
  <c r="AF338" i="7"/>
  <c r="T307" i="7" s="1"/>
  <c r="I21" i="26" s="1"/>
  <c r="AE338" i="7"/>
  <c r="S307" i="7" s="1"/>
  <c r="AD338" i="7"/>
  <c r="AC338" i="7"/>
  <c r="Q307" i="7" s="1"/>
  <c r="AB338" i="7"/>
  <c r="P307" i="7" s="1"/>
  <c r="I20" i="9" s="1"/>
  <c r="AA338" i="7"/>
  <c r="O307" i="7" s="1"/>
  <c r="AQ335" i="7"/>
  <c r="AP335" i="7"/>
  <c r="AJ337" i="7"/>
  <c r="AI337" i="7"/>
  <c r="AH337" i="7"/>
  <c r="AG337" i="7"/>
  <c r="AJ336" i="7"/>
  <c r="AI336" i="7"/>
  <c r="AH336" i="7"/>
  <c r="AG336" i="7"/>
  <c r="AQ333" i="7"/>
  <c r="AP333" i="7"/>
  <c r="AI335" i="7"/>
  <c r="AQ332" i="7"/>
  <c r="AP332" i="7"/>
  <c r="AF334" i="7"/>
  <c r="T306" i="7" s="1"/>
  <c r="I20" i="26" s="1"/>
  <c r="AE334" i="7"/>
  <c r="S306" i="7" s="1"/>
  <c r="AD334" i="7"/>
  <c r="R306" i="7" s="1"/>
  <c r="I20" i="24" s="1"/>
  <c r="AC334" i="7"/>
  <c r="Q306" i="7" s="1"/>
  <c r="AB334" i="7"/>
  <c r="AA334" i="7"/>
  <c r="O306" i="7" s="1"/>
  <c r="AJ333" i="7"/>
  <c r="AI333" i="7"/>
  <c r="AH333" i="7"/>
  <c r="AG333" i="7"/>
  <c r="AQ330" i="7"/>
  <c r="AP330" i="7"/>
  <c r="AJ332" i="7"/>
  <c r="AI332" i="7"/>
  <c r="AH332" i="7"/>
  <c r="AQ329" i="7"/>
  <c r="AP329" i="7"/>
  <c r="AF331" i="7"/>
  <c r="T304" i="7" s="1"/>
  <c r="I18" i="26" s="1"/>
  <c r="AE331" i="7"/>
  <c r="S304" i="7" s="1"/>
  <c r="AD331" i="7"/>
  <c r="AC331" i="7"/>
  <c r="AB331" i="7"/>
  <c r="AA331" i="7"/>
  <c r="AQ328" i="7"/>
  <c r="AP328" i="7"/>
  <c r="AJ330" i="7"/>
  <c r="AI330" i="7"/>
  <c r="AH330" i="7"/>
  <c r="AG330" i="7"/>
  <c r="AJ329" i="7"/>
  <c r="AI329" i="7"/>
  <c r="AH329" i="7"/>
  <c r="AG329" i="7"/>
  <c r="AQ326" i="7"/>
  <c r="AP326" i="7"/>
  <c r="AN326" i="7"/>
  <c r="AM326" i="7"/>
  <c r="AI328" i="7"/>
  <c r="I39" i="9"/>
  <c r="AQ325" i="7"/>
  <c r="AP325" i="7"/>
  <c r="AN325" i="7"/>
  <c r="AM325" i="7"/>
  <c r="AF327" i="7"/>
  <c r="T303" i="7" s="1"/>
  <c r="I17" i="26" s="1"/>
  <c r="AE327" i="7"/>
  <c r="S303" i="7" s="1"/>
  <c r="AD327" i="7"/>
  <c r="R303" i="7" s="1"/>
  <c r="I17" i="24" s="1"/>
  <c r="AC327" i="7"/>
  <c r="Q303" i="7" s="1"/>
  <c r="AB327" i="7"/>
  <c r="P303" i="7" s="1"/>
  <c r="I16" i="9" s="1"/>
  <c r="AA327" i="7"/>
  <c r="O303" i="7" s="1"/>
  <c r="X325" i="7"/>
  <c r="I39" i="27" s="1"/>
  <c r="W325" i="7"/>
  <c r="V325" i="7"/>
  <c r="I39" i="25" s="1"/>
  <c r="U325" i="7"/>
  <c r="AQ324" i="7"/>
  <c r="AP324" i="7"/>
  <c r="AN324" i="7"/>
  <c r="AM324" i="7"/>
  <c r="AI326" i="7"/>
  <c r="AG326" i="7"/>
  <c r="X324" i="7"/>
  <c r="I38" i="27" s="1"/>
  <c r="W324" i="7"/>
  <c r="V324" i="7"/>
  <c r="I38" i="25" s="1"/>
  <c r="U324" i="7"/>
  <c r="AQ323" i="7"/>
  <c r="AP323" i="7"/>
  <c r="AN323" i="7"/>
  <c r="AM323" i="7"/>
  <c r="AJ325" i="7"/>
  <c r="AI325" i="7"/>
  <c r="AH325" i="7"/>
  <c r="AG325" i="7"/>
  <c r="X323" i="7"/>
  <c r="I37" i="27" s="1"/>
  <c r="W323" i="7"/>
  <c r="V323" i="7"/>
  <c r="I37" i="25" s="1"/>
  <c r="U323" i="7"/>
  <c r="AJ324" i="7"/>
  <c r="AI324" i="7"/>
  <c r="AH324" i="7"/>
  <c r="AG324" i="7"/>
  <c r="X322" i="7"/>
  <c r="I36" i="27" s="1"/>
  <c r="W322" i="7"/>
  <c r="V322" i="7"/>
  <c r="I36" i="25" s="1"/>
  <c r="U322" i="7"/>
  <c r="AN321" i="7"/>
  <c r="I39" i="28" s="1"/>
  <c r="AM321" i="7"/>
  <c r="AJ323" i="7"/>
  <c r="AI323" i="7"/>
  <c r="AH323" i="7"/>
  <c r="AG323" i="7"/>
  <c r="X321" i="7"/>
  <c r="I35" i="27" s="1"/>
  <c r="W321" i="7"/>
  <c r="V321" i="7"/>
  <c r="I35" i="25" s="1"/>
  <c r="U321" i="7"/>
  <c r="AN320" i="7"/>
  <c r="I38" i="28" s="1"/>
  <c r="AM320" i="7"/>
  <c r="X320" i="7"/>
  <c r="I34" i="27" s="1"/>
  <c r="W320" i="7"/>
  <c r="V320" i="7"/>
  <c r="I34" i="25" s="1"/>
  <c r="U320" i="7"/>
  <c r="AQ311" i="7"/>
  <c r="AP311" i="7"/>
  <c r="AN319" i="7"/>
  <c r="I37" i="28" s="1"/>
  <c r="AM319" i="7"/>
  <c r="X319" i="7"/>
  <c r="I33" i="27" s="1"/>
  <c r="W319" i="7"/>
  <c r="V319" i="7"/>
  <c r="I33" i="25" s="1"/>
  <c r="U319" i="7"/>
  <c r="AQ316" i="7"/>
  <c r="AP316" i="7"/>
  <c r="AN318" i="7"/>
  <c r="I36" i="28" s="1"/>
  <c r="AM318" i="7"/>
  <c r="I15" i="26"/>
  <c r="X318" i="7"/>
  <c r="I32" i="27" s="1"/>
  <c r="W318" i="7"/>
  <c r="V318" i="7"/>
  <c r="I32" i="25" s="1"/>
  <c r="U318" i="7"/>
  <c r="AQ310" i="7"/>
  <c r="AP310" i="7"/>
  <c r="AN317" i="7"/>
  <c r="I35" i="28" s="1"/>
  <c r="AM317" i="7"/>
  <c r="AJ311" i="7"/>
  <c r="AI311" i="7"/>
  <c r="AH311" i="7"/>
  <c r="AG311" i="7"/>
  <c r="X317" i="7"/>
  <c r="I31" i="27" s="1"/>
  <c r="W317" i="7"/>
  <c r="V317" i="7"/>
  <c r="I31" i="25" s="1"/>
  <c r="U317" i="7"/>
  <c r="AQ317" i="7"/>
  <c r="AP317" i="7"/>
  <c r="AN316" i="7"/>
  <c r="I34" i="28" s="1"/>
  <c r="AM316" i="7"/>
  <c r="AJ316" i="7"/>
  <c r="AI316" i="7"/>
  <c r="AH316" i="7"/>
  <c r="AG316" i="7"/>
  <c r="X316" i="7"/>
  <c r="I30" i="27" s="1"/>
  <c r="W316" i="7"/>
  <c r="V316" i="7"/>
  <c r="I30" i="25" s="1"/>
  <c r="U316" i="7"/>
  <c r="AQ309" i="7"/>
  <c r="AP309" i="7"/>
  <c r="AN315" i="7"/>
  <c r="I33" i="28" s="1"/>
  <c r="AM315" i="7"/>
  <c r="AJ310" i="7"/>
  <c r="AI310" i="7"/>
  <c r="AH310" i="7"/>
  <c r="AG310" i="7"/>
  <c r="X315" i="7"/>
  <c r="I29" i="27" s="1"/>
  <c r="W315" i="7"/>
  <c r="V315" i="7"/>
  <c r="I29" i="25" s="1"/>
  <c r="U315" i="7"/>
  <c r="AQ308" i="7"/>
  <c r="AP308" i="7"/>
  <c r="AN314" i="7"/>
  <c r="I32" i="28" s="1"/>
  <c r="AM314" i="7"/>
  <c r="AJ317" i="7"/>
  <c r="AI317" i="7"/>
  <c r="AH317" i="7"/>
  <c r="AG317" i="7"/>
  <c r="X314" i="7"/>
  <c r="I28" i="27" s="1"/>
  <c r="W314" i="7"/>
  <c r="V314" i="7"/>
  <c r="I28" i="25" s="1"/>
  <c r="U314" i="7"/>
  <c r="AQ307" i="7"/>
  <c r="AP307" i="7"/>
  <c r="AN313" i="7"/>
  <c r="I31" i="28" s="1"/>
  <c r="AM313" i="7"/>
  <c r="AJ309" i="7"/>
  <c r="AI309" i="7"/>
  <c r="AH309" i="7"/>
  <c r="AG309" i="7"/>
  <c r="X313" i="7"/>
  <c r="I27" i="27" s="1"/>
  <c r="W313" i="7"/>
  <c r="V313" i="7"/>
  <c r="I27" i="25" s="1"/>
  <c r="U313" i="7"/>
  <c r="AQ306" i="7"/>
  <c r="AP306" i="7"/>
  <c r="AN312" i="7"/>
  <c r="I30" i="28" s="1"/>
  <c r="AM312" i="7"/>
  <c r="AJ308" i="7"/>
  <c r="AI308" i="7"/>
  <c r="AH308" i="7"/>
  <c r="AG308" i="7"/>
  <c r="X312" i="7"/>
  <c r="I26" i="27" s="1"/>
  <c r="W312" i="7"/>
  <c r="V312" i="7"/>
  <c r="I26" i="25" s="1"/>
  <c r="U312" i="7"/>
  <c r="AQ315" i="7"/>
  <c r="AP315" i="7"/>
  <c r="AN311" i="7"/>
  <c r="I29" i="28" s="1"/>
  <c r="AM311" i="7"/>
  <c r="AJ307" i="7"/>
  <c r="AI307" i="7"/>
  <c r="AH307" i="7"/>
  <c r="AG307" i="7"/>
  <c r="X311" i="7"/>
  <c r="I25" i="27" s="1"/>
  <c r="W311" i="7"/>
  <c r="V311" i="7"/>
  <c r="I25" i="25" s="1"/>
  <c r="U311" i="7"/>
  <c r="AQ305" i="7"/>
  <c r="AP305" i="7"/>
  <c r="AN310" i="7"/>
  <c r="I28" i="28" s="1"/>
  <c r="AM310" i="7"/>
  <c r="AJ306" i="7"/>
  <c r="AI306" i="7"/>
  <c r="AH306" i="7"/>
  <c r="AG306" i="7"/>
  <c r="X310" i="7"/>
  <c r="I24" i="27" s="1"/>
  <c r="W310" i="7"/>
  <c r="V310" i="7"/>
  <c r="I24" i="25" s="1"/>
  <c r="U310" i="7"/>
  <c r="AQ314" i="7"/>
  <c r="AP314" i="7"/>
  <c r="AN309" i="7"/>
  <c r="I27" i="28" s="1"/>
  <c r="AM309" i="7"/>
  <c r="AJ315" i="7"/>
  <c r="AI315" i="7"/>
  <c r="AH315" i="7"/>
  <c r="AG315" i="7"/>
  <c r="X309" i="7"/>
  <c r="I23" i="27" s="1"/>
  <c r="W309" i="7"/>
  <c r="V309" i="7"/>
  <c r="I23" i="25" s="1"/>
  <c r="U309" i="7"/>
  <c r="AQ318" i="7"/>
  <c r="AP318" i="7"/>
  <c r="AN308" i="7"/>
  <c r="I26" i="28" s="1"/>
  <c r="AM308" i="7"/>
  <c r="AJ305" i="7"/>
  <c r="AI305" i="7"/>
  <c r="AH305" i="7"/>
  <c r="AG305" i="7"/>
  <c r="X308" i="7"/>
  <c r="I22" i="27" s="1"/>
  <c r="W308" i="7"/>
  <c r="V308" i="7"/>
  <c r="I22" i="25" s="1"/>
  <c r="U308" i="7"/>
  <c r="AQ304" i="7"/>
  <c r="AP304" i="7"/>
  <c r="AN307" i="7"/>
  <c r="I25" i="28" s="1"/>
  <c r="AM307" i="7"/>
  <c r="AJ314" i="7"/>
  <c r="AI314" i="7"/>
  <c r="AH314" i="7"/>
  <c r="AG314" i="7"/>
  <c r="AQ303" i="7"/>
  <c r="AP303" i="7"/>
  <c r="AN306" i="7"/>
  <c r="I24" i="28" s="1"/>
  <c r="AM306" i="7"/>
  <c r="AJ318" i="7"/>
  <c r="AI318" i="7"/>
  <c r="AH318" i="7"/>
  <c r="AG318" i="7"/>
  <c r="AQ302" i="7"/>
  <c r="AP302" i="7"/>
  <c r="AN305" i="7"/>
  <c r="I23" i="28" s="1"/>
  <c r="AM305" i="7"/>
  <c r="AJ304" i="7"/>
  <c r="AI304" i="7"/>
  <c r="AH304" i="7"/>
  <c r="AG304" i="7"/>
  <c r="X305" i="7"/>
  <c r="I19" i="27" s="1"/>
  <c r="W305" i="7"/>
  <c r="V305" i="7"/>
  <c r="I19" i="25" s="1"/>
  <c r="U305" i="7"/>
  <c r="AQ301" i="7"/>
  <c r="AP301" i="7"/>
  <c r="AN304" i="7"/>
  <c r="I22" i="28" s="1"/>
  <c r="AM304" i="7"/>
  <c r="AJ303" i="7"/>
  <c r="AI303" i="7"/>
  <c r="AH303" i="7"/>
  <c r="AG303" i="7"/>
  <c r="AQ300" i="7"/>
  <c r="AP300" i="7"/>
  <c r="AJ302" i="7"/>
  <c r="AI302" i="7"/>
  <c r="AH302" i="7"/>
  <c r="AG302" i="7"/>
  <c r="AQ299" i="7"/>
  <c r="AJ301" i="7"/>
  <c r="AI301" i="7"/>
  <c r="AH301" i="7"/>
  <c r="AG301" i="7"/>
  <c r="AQ298" i="7"/>
  <c r="AN301" i="7"/>
  <c r="I19" i="28" s="1"/>
  <c r="AM301" i="7"/>
  <c r="AJ300" i="7"/>
  <c r="AI300" i="7"/>
  <c r="AH300" i="7"/>
  <c r="AG300" i="7"/>
  <c r="X300" i="7"/>
  <c r="I14" i="27" s="1"/>
  <c r="W300" i="7"/>
  <c r="V300" i="7"/>
  <c r="I14" i="25" s="1"/>
  <c r="U300" i="7"/>
  <c r="AJ299" i="7"/>
  <c r="AI299" i="7"/>
  <c r="AH299" i="7"/>
  <c r="AG299" i="7"/>
  <c r="X299" i="7"/>
  <c r="I13" i="27" s="1"/>
  <c r="W299" i="7"/>
  <c r="V299" i="7"/>
  <c r="I13" i="25" s="1"/>
  <c r="U299" i="7"/>
  <c r="AQ296" i="7"/>
  <c r="AP296" i="7"/>
  <c r="AJ298" i="7"/>
  <c r="AI298" i="7"/>
  <c r="AH298" i="7"/>
  <c r="AG298" i="7"/>
  <c r="AQ295" i="7"/>
  <c r="AP295" i="7"/>
  <c r="AF297" i="7"/>
  <c r="T298" i="7" s="1"/>
  <c r="I12" i="26" s="1"/>
  <c r="AE297" i="7"/>
  <c r="S298" i="7" s="1"/>
  <c r="AD297" i="7"/>
  <c r="R298" i="7" s="1"/>
  <c r="I12" i="24" s="1"/>
  <c r="AC297" i="7"/>
  <c r="Q298" i="7" s="1"/>
  <c r="AB297" i="7"/>
  <c r="AA297" i="7"/>
  <c r="O298" i="7" s="1"/>
  <c r="W297" i="7"/>
  <c r="U297" i="7"/>
  <c r="X297" i="7"/>
  <c r="I11" i="27" s="1"/>
  <c r="AQ294" i="7"/>
  <c r="AP294" i="7"/>
  <c r="AN296" i="7"/>
  <c r="I14" i="28" s="1"/>
  <c r="AM296" i="7"/>
  <c r="AJ296" i="7"/>
  <c r="AI296" i="7"/>
  <c r="AH296" i="7"/>
  <c r="AG296" i="7"/>
  <c r="W296" i="7"/>
  <c r="U296" i="7"/>
  <c r="X296" i="7"/>
  <c r="I10" i="27" s="1"/>
  <c r="AQ293" i="7"/>
  <c r="AP293" i="7"/>
  <c r="AN295" i="7"/>
  <c r="I13" i="28" s="1"/>
  <c r="AM295" i="7"/>
  <c r="AJ295" i="7"/>
  <c r="AI295" i="7"/>
  <c r="AH295" i="7"/>
  <c r="AG295" i="7"/>
  <c r="W295" i="7"/>
  <c r="U295" i="7"/>
  <c r="X295" i="7"/>
  <c r="I9" i="27" s="1"/>
  <c r="AQ292" i="7"/>
  <c r="AP292" i="7"/>
  <c r="AJ294" i="7"/>
  <c r="AI294" i="7"/>
  <c r="AH294" i="7"/>
  <c r="AG294" i="7"/>
  <c r="AQ291" i="7"/>
  <c r="AP291" i="7"/>
  <c r="AM293" i="7"/>
  <c r="AJ293" i="7"/>
  <c r="AI293" i="7"/>
  <c r="AH293" i="7"/>
  <c r="AG293" i="7"/>
  <c r="AQ290" i="7"/>
  <c r="AP290" i="7"/>
  <c r="AM292" i="7"/>
  <c r="AJ292" i="7"/>
  <c r="AI292" i="7"/>
  <c r="AH292" i="7"/>
  <c r="AG292" i="7"/>
  <c r="AQ289" i="7"/>
  <c r="AP289" i="7"/>
  <c r="AM291" i="7"/>
  <c r="AJ291" i="7"/>
  <c r="AI291" i="7"/>
  <c r="AH291" i="7"/>
  <c r="AG291" i="7"/>
  <c r="AJ290" i="7"/>
  <c r="AI290" i="7"/>
  <c r="AH290" i="7"/>
  <c r="AG290" i="7"/>
  <c r="AJ289" i="7"/>
  <c r="AI289" i="7"/>
  <c r="AH289" i="7"/>
  <c r="AG289" i="7"/>
  <c r="AQ281" i="7"/>
  <c r="AP281" i="7"/>
  <c r="AQ280" i="7"/>
  <c r="AP280" i="7"/>
  <c r="AF282" i="7"/>
  <c r="T251" i="7" s="1"/>
  <c r="H21" i="26" s="1"/>
  <c r="AE282" i="7"/>
  <c r="S251" i="7" s="1"/>
  <c r="AD282" i="7"/>
  <c r="AC282" i="7"/>
  <c r="AB282" i="7"/>
  <c r="P251" i="7" s="1"/>
  <c r="H20" i="9" s="1"/>
  <c r="AA282" i="7"/>
  <c r="O251" i="7" s="1"/>
  <c r="AQ279" i="7"/>
  <c r="AP279" i="7"/>
  <c r="AJ281" i="7"/>
  <c r="AI281" i="7"/>
  <c r="AH281" i="7"/>
  <c r="AG281" i="7"/>
  <c r="AJ280" i="7"/>
  <c r="AI280" i="7"/>
  <c r="AH280" i="7"/>
  <c r="AG280" i="7"/>
  <c r="AQ277" i="7"/>
  <c r="AP277" i="7"/>
  <c r="AI279" i="7"/>
  <c r="AQ276" i="7"/>
  <c r="AP276" i="7"/>
  <c r="AF278" i="7"/>
  <c r="AE278" i="7"/>
  <c r="S250" i="7" s="1"/>
  <c r="AD278" i="7"/>
  <c r="R250" i="7" s="1"/>
  <c r="H20" i="24" s="1"/>
  <c r="AC278" i="7"/>
  <c r="Q250" i="7" s="1"/>
  <c r="AB278" i="7"/>
  <c r="P250" i="7" s="1"/>
  <c r="H19" i="9" s="1"/>
  <c r="AA278" i="7"/>
  <c r="AJ277" i="7"/>
  <c r="AI277" i="7"/>
  <c r="AH277" i="7"/>
  <c r="AG277" i="7"/>
  <c r="AQ274" i="7"/>
  <c r="AP274" i="7"/>
  <c r="AJ276" i="7"/>
  <c r="AI276" i="7"/>
  <c r="AH276" i="7"/>
  <c r="AQ273" i="7"/>
  <c r="AP273" i="7"/>
  <c r="AF275" i="7"/>
  <c r="T248" i="7" s="1"/>
  <c r="H18" i="26" s="1"/>
  <c r="AE275" i="7"/>
  <c r="S248" i="7" s="1"/>
  <c r="AD275" i="7"/>
  <c r="AC275" i="7"/>
  <c r="Q248" i="7" s="1"/>
  <c r="AB275" i="7"/>
  <c r="AA275" i="7"/>
  <c r="O248" i="7" s="1"/>
  <c r="AQ272" i="7"/>
  <c r="AP272" i="7"/>
  <c r="AJ274" i="7"/>
  <c r="AI274" i="7"/>
  <c r="AH274" i="7"/>
  <c r="AG274" i="7"/>
  <c r="AJ273" i="7"/>
  <c r="AI273" i="7"/>
  <c r="AH273" i="7"/>
  <c r="AG273" i="7"/>
  <c r="AQ270" i="7"/>
  <c r="AP270" i="7"/>
  <c r="AN270" i="7"/>
  <c r="AM270" i="7"/>
  <c r="AI272" i="7"/>
  <c r="AQ269" i="7"/>
  <c r="AP269" i="7"/>
  <c r="AN269" i="7"/>
  <c r="AM269" i="7"/>
  <c r="T247" i="7"/>
  <c r="H17" i="26" s="1"/>
  <c r="R247" i="7"/>
  <c r="H17" i="24" s="1"/>
  <c r="Q247" i="7"/>
  <c r="O247" i="7"/>
  <c r="X269" i="7"/>
  <c r="H39" i="27" s="1"/>
  <c r="W269" i="7"/>
  <c r="V269" i="7"/>
  <c r="H39" i="25" s="1"/>
  <c r="U269" i="7"/>
  <c r="AQ268" i="7"/>
  <c r="AP268" i="7"/>
  <c r="AN268" i="7"/>
  <c r="AM268" i="7"/>
  <c r="AI270" i="7"/>
  <c r="AG270" i="7"/>
  <c r="X268" i="7"/>
  <c r="H38" i="27" s="1"/>
  <c r="W268" i="7"/>
  <c r="V268" i="7"/>
  <c r="H38" i="25" s="1"/>
  <c r="U268" i="7"/>
  <c r="AQ267" i="7"/>
  <c r="AP267" i="7"/>
  <c r="AN267" i="7"/>
  <c r="AM267" i="7"/>
  <c r="AJ269" i="7"/>
  <c r="AI269" i="7"/>
  <c r="AH269" i="7"/>
  <c r="AG269" i="7"/>
  <c r="X267" i="7"/>
  <c r="H37" i="27" s="1"/>
  <c r="W267" i="7"/>
  <c r="V267" i="7"/>
  <c r="H37" i="25" s="1"/>
  <c r="U267" i="7"/>
  <c r="AJ268" i="7"/>
  <c r="AI268" i="7"/>
  <c r="AH268" i="7"/>
  <c r="AG268" i="7"/>
  <c r="X266" i="7"/>
  <c r="H36" i="27" s="1"/>
  <c r="W266" i="7"/>
  <c r="V266" i="7"/>
  <c r="H36" i="25" s="1"/>
  <c r="U266" i="7"/>
  <c r="AN265" i="7"/>
  <c r="H39" i="28" s="1"/>
  <c r="AM265" i="7"/>
  <c r="AJ267" i="7"/>
  <c r="AI267" i="7"/>
  <c r="AH267" i="7"/>
  <c r="AG267" i="7"/>
  <c r="X265" i="7"/>
  <c r="H35" i="27" s="1"/>
  <c r="W265" i="7"/>
  <c r="V265" i="7"/>
  <c r="H35" i="25" s="1"/>
  <c r="U265" i="7"/>
  <c r="AN264" i="7"/>
  <c r="H38" i="28" s="1"/>
  <c r="AM264" i="7"/>
  <c r="X264" i="7"/>
  <c r="H34" i="27" s="1"/>
  <c r="W264" i="7"/>
  <c r="V264" i="7"/>
  <c r="H34" i="25" s="1"/>
  <c r="U264" i="7"/>
  <c r="AQ255" i="7"/>
  <c r="AP255" i="7"/>
  <c r="AN263" i="7"/>
  <c r="H37" i="28" s="1"/>
  <c r="AM263" i="7"/>
  <c r="X263" i="7"/>
  <c r="H33" i="27" s="1"/>
  <c r="W263" i="7"/>
  <c r="V263" i="7"/>
  <c r="H33" i="25" s="1"/>
  <c r="U263" i="7"/>
  <c r="AQ260" i="7"/>
  <c r="AP260" i="7"/>
  <c r="AN262" i="7"/>
  <c r="H36" i="28" s="1"/>
  <c r="AM262" i="7"/>
  <c r="H15" i="26"/>
  <c r="H15" i="24"/>
  <c r="X262" i="7"/>
  <c r="H32" i="27" s="1"/>
  <c r="W262" i="7"/>
  <c r="V262" i="7"/>
  <c r="H32" i="25" s="1"/>
  <c r="U262" i="7"/>
  <c r="AQ254" i="7"/>
  <c r="AP254" i="7"/>
  <c r="AN261" i="7"/>
  <c r="H35" i="28" s="1"/>
  <c r="AM261" i="7"/>
  <c r="AJ255" i="7"/>
  <c r="AI255" i="7"/>
  <c r="AH255" i="7"/>
  <c r="AG255" i="7"/>
  <c r="X261" i="7"/>
  <c r="H31" i="27" s="1"/>
  <c r="W261" i="7"/>
  <c r="V261" i="7"/>
  <c r="H31" i="25" s="1"/>
  <c r="U261" i="7"/>
  <c r="AQ261" i="7"/>
  <c r="AP261" i="7"/>
  <c r="AN260" i="7"/>
  <c r="H34" i="28" s="1"/>
  <c r="AM260" i="7"/>
  <c r="AJ260" i="7"/>
  <c r="AI260" i="7"/>
  <c r="AH260" i="7"/>
  <c r="AG260" i="7"/>
  <c r="X260" i="7"/>
  <c r="H30" i="27" s="1"/>
  <c r="W260" i="7"/>
  <c r="V260" i="7"/>
  <c r="H30" i="25" s="1"/>
  <c r="U260" i="7"/>
  <c r="AQ253" i="7"/>
  <c r="AP253" i="7"/>
  <c r="AN259" i="7"/>
  <c r="H33" i="28" s="1"/>
  <c r="AM259" i="7"/>
  <c r="AJ254" i="7"/>
  <c r="AI254" i="7"/>
  <c r="AH254" i="7"/>
  <c r="AG254" i="7"/>
  <c r="X259" i="7"/>
  <c r="H29" i="27" s="1"/>
  <c r="W259" i="7"/>
  <c r="V259" i="7"/>
  <c r="H29" i="25" s="1"/>
  <c r="U259" i="7"/>
  <c r="AQ252" i="7"/>
  <c r="AP252" i="7"/>
  <c r="AN258" i="7"/>
  <c r="H32" i="28" s="1"/>
  <c r="AM258" i="7"/>
  <c r="AJ261" i="7"/>
  <c r="AI261" i="7"/>
  <c r="AH261" i="7"/>
  <c r="AG261" i="7"/>
  <c r="X258" i="7"/>
  <c r="H28" i="27" s="1"/>
  <c r="W258" i="7"/>
  <c r="V258" i="7"/>
  <c r="H28" i="25" s="1"/>
  <c r="U258" i="7"/>
  <c r="AQ251" i="7"/>
  <c r="AP251" i="7"/>
  <c r="AN257" i="7"/>
  <c r="H31" i="28" s="1"/>
  <c r="AM257" i="7"/>
  <c r="AJ253" i="7"/>
  <c r="AI253" i="7"/>
  <c r="AH253" i="7"/>
  <c r="AG253" i="7"/>
  <c r="X257" i="7"/>
  <c r="H27" i="27" s="1"/>
  <c r="W257" i="7"/>
  <c r="V257" i="7"/>
  <c r="H27" i="25" s="1"/>
  <c r="U257" i="7"/>
  <c r="AQ250" i="7"/>
  <c r="AP250" i="7"/>
  <c r="AN256" i="7"/>
  <c r="H30" i="28" s="1"/>
  <c r="AM256" i="7"/>
  <c r="AJ252" i="7"/>
  <c r="AI252" i="7"/>
  <c r="AH252" i="7"/>
  <c r="AG252" i="7"/>
  <c r="X256" i="7"/>
  <c r="H26" i="27" s="1"/>
  <c r="W256" i="7"/>
  <c r="V256" i="7"/>
  <c r="H26" i="25" s="1"/>
  <c r="U256" i="7"/>
  <c r="AQ259" i="7"/>
  <c r="AP259" i="7"/>
  <c r="AN255" i="7"/>
  <c r="H29" i="28" s="1"/>
  <c r="AM255" i="7"/>
  <c r="AJ251" i="7"/>
  <c r="AI251" i="7"/>
  <c r="AH251" i="7"/>
  <c r="AG251" i="7"/>
  <c r="X255" i="7"/>
  <c r="H25" i="27" s="1"/>
  <c r="W255" i="7"/>
  <c r="V255" i="7"/>
  <c r="H25" i="25" s="1"/>
  <c r="U255" i="7"/>
  <c r="AQ249" i="7"/>
  <c r="AP249" i="7"/>
  <c r="AN254" i="7"/>
  <c r="H28" i="28" s="1"/>
  <c r="AM254" i="7"/>
  <c r="AJ250" i="7"/>
  <c r="AI250" i="7"/>
  <c r="AH250" i="7"/>
  <c r="AG250" i="7"/>
  <c r="X254" i="7"/>
  <c r="H24" i="27" s="1"/>
  <c r="W254" i="7"/>
  <c r="V254" i="7"/>
  <c r="H24" i="25" s="1"/>
  <c r="U254" i="7"/>
  <c r="AQ258" i="7"/>
  <c r="AP258" i="7"/>
  <c r="AN253" i="7"/>
  <c r="H27" i="28" s="1"/>
  <c r="AM253" i="7"/>
  <c r="AJ259" i="7"/>
  <c r="AI259" i="7"/>
  <c r="AH259" i="7"/>
  <c r="AG259" i="7"/>
  <c r="X253" i="7"/>
  <c r="H23" i="27" s="1"/>
  <c r="W253" i="7"/>
  <c r="V253" i="7"/>
  <c r="H23" i="25" s="1"/>
  <c r="U253" i="7"/>
  <c r="AQ262" i="7"/>
  <c r="AP262" i="7"/>
  <c r="AN252" i="7"/>
  <c r="H26" i="28" s="1"/>
  <c r="AM252" i="7"/>
  <c r="AJ249" i="7"/>
  <c r="AI249" i="7"/>
  <c r="AH249" i="7"/>
  <c r="AG249" i="7"/>
  <c r="X252" i="7"/>
  <c r="H22" i="27" s="1"/>
  <c r="W252" i="7"/>
  <c r="V252" i="7"/>
  <c r="H22" i="25" s="1"/>
  <c r="U252" i="7"/>
  <c r="AQ248" i="7"/>
  <c r="AP248" i="7"/>
  <c r="AN251" i="7"/>
  <c r="H25" i="28" s="1"/>
  <c r="AM251" i="7"/>
  <c r="AJ258" i="7"/>
  <c r="AI258" i="7"/>
  <c r="AH258" i="7"/>
  <c r="AG258" i="7"/>
  <c r="AQ247" i="7"/>
  <c r="AN250" i="7"/>
  <c r="H24" i="28" s="1"/>
  <c r="AM250" i="7"/>
  <c r="AJ262" i="7"/>
  <c r="AI262" i="7"/>
  <c r="AH262" i="7"/>
  <c r="AG262" i="7"/>
  <c r="AQ246" i="7"/>
  <c r="AP246" i="7"/>
  <c r="AN249" i="7"/>
  <c r="H23" i="28" s="1"/>
  <c r="AM249" i="7"/>
  <c r="AJ248" i="7"/>
  <c r="AI248" i="7"/>
  <c r="AH248" i="7"/>
  <c r="AG248" i="7"/>
  <c r="X249" i="7"/>
  <c r="H19" i="27" s="1"/>
  <c r="W249" i="7"/>
  <c r="V249" i="7"/>
  <c r="H19" i="25" s="1"/>
  <c r="U249" i="7"/>
  <c r="AQ245" i="7"/>
  <c r="AP245" i="7"/>
  <c r="AN248" i="7"/>
  <c r="H22" i="28" s="1"/>
  <c r="AM248" i="7"/>
  <c r="AJ247" i="7"/>
  <c r="AI247" i="7"/>
  <c r="AH247" i="7"/>
  <c r="AG247" i="7"/>
  <c r="AQ244" i="7"/>
  <c r="AJ246" i="7"/>
  <c r="AI246" i="7"/>
  <c r="AH246" i="7"/>
  <c r="AG246" i="7"/>
  <c r="AQ243" i="7"/>
  <c r="AP243" i="7"/>
  <c r="AJ245" i="7"/>
  <c r="AI245" i="7"/>
  <c r="AH245" i="7"/>
  <c r="AG245" i="7"/>
  <c r="AQ242" i="7"/>
  <c r="AN245" i="7"/>
  <c r="H19" i="28" s="1"/>
  <c r="AM245" i="7"/>
  <c r="AJ244" i="7"/>
  <c r="AI244" i="7"/>
  <c r="AH244" i="7"/>
  <c r="AG244" i="7"/>
  <c r="X244" i="7"/>
  <c r="H14" i="27" s="1"/>
  <c r="W244" i="7"/>
  <c r="V244" i="7"/>
  <c r="H14" i="25" s="1"/>
  <c r="U244" i="7"/>
  <c r="AJ243" i="7"/>
  <c r="AI243" i="7"/>
  <c r="AH243" i="7"/>
  <c r="AG243" i="7"/>
  <c r="X243" i="7"/>
  <c r="H13" i="27" s="1"/>
  <c r="W243" i="7"/>
  <c r="V243" i="7"/>
  <c r="H13" i="25" s="1"/>
  <c r="U243" i="7"/>
  <c r="AQ240" i="7"/>
  <c r="AP240" i="7"/>
  <c r="AJ242" i="7"/>
  <c r="AI242" i="7"/>
  <c r="AH242" i="7"/>
  <c r="AG242" i="7"/>
  <c r="AQ239" i="7"/>
  <c r="AP239" i="7"/>
  <c r="AF241" i="7"/>
  <c r="T242" i="7" s="1"/>
  <c r="H12" i="26" s="1"/>
  <c r="AE241" i="7"/>
  <c r="S242" i="7" s="1"/>
  <c r="AD241" i="7"/>
  <c r="AC241" i="7"/>
  <c r="Q242" i="7" s="1"/>
  <c r="AB241" i="7"/>
  <c r="P242" i="7" s="1"/>
  <c r="H11" i="9" s="1"/>
  <c r="AA241" i="7"/>
  <c r="O242" i="7" s="1"/>
  <c r="W241" i="7"/>
  <c r="U241" i="7"/>
  <c r="V241" i="7"/>
  <c r="H11" i="25" s="1"/>
  <c r="AQ238" i="7"/>
  <c r="AP238" i="7"/>
  <c r="AN240" i="7"/>
  <c r="H14" i="28" s="1"/>
  <c r="AM240" i="7"/>
  <c r="AJ240" i="7"/>
  <c r="AI240" i="7"/>
  <c r="AH240" i="7"/>
  <c r="AG240" i="7"/>
  <c r="W240" i="7"/>
  <c r="U240" i="7"/>
  <c r="V240" i="7"/>
  <c r="H10" i="25" s="1"/>
  <c r="AQ237" i="7"/>
  <c r="AP237" i="7"/>
  <c r="AN239" i="7"/>
  <c r="H13" i="28" s="1"/>
  <c r="AM239" i="7"/>
  <c r="AJ239" i="7"/>
  <c r="AI239" i="7"/>
  <c r="AH239" i="7"/>
  <c r="AG239" i="7"/>
  <c r="W239" i="7"/>
  <c r="U239" i="7"/>
  <c r="X239" i="7"/>
  <c r="H9" i="27" s="1"/>
  <c r="AQ236" i="7"/>
  <c r="AP236" i="7"/>
  <c r="AJ238" i="7"/>
  <c r="AI238" i="7"/>
  <c r="AH238" i="7"/>
  <c r="AG238" i="7"/>
  <c r="AQ235" i="7"/>
  <c r="AP235" i="7"/>
  <c r="AN237" i="7"/>
  <c r="H11" i="28" s="1"/>
  <c r="AM237" i="7"/>
  <c r="AJ237" i="7"/>
  <c r="AI237" i="7"/>
  <c r="AH237" i="7"/>
  <c r="AG237" i="7"/>
  <c r="AQ234" i="7"/>
  <c r="AP234" i="7"/>
  <c r="AM236" i="7"/>
  <c r="AJ236" i="7"/>
  <c r="AI236" i="7"/>
  <c r="AH236" i="7"/>
  <c r="AG236" i="7"/>
  <c r="AQ233" i="7"/>
  <c r="AP233" i="7"/>
  <c r="AN235" i="7"/>
  <c r="H9" i="28" s="1"/>
  <c r="AM235" i="7"/>
  <c r="AJ235" i="7"/>
  <c r="AI235" i="7"/>
  <c r="AH235" i="7"/>
  <c r="AG235" i="7"/>
  <c r="AJ234" i="7"/>
  <c r="AI234" i="7"/>
  <c r="AH234" i="7"/>
  <c r="AG234" i="7"/>
  <c r="AJ233" i="7"/>
  <c r="AI233" i="7"/>
  <c r="AH233" i="7"/>
  <c r="AG233" i="7"/>
  <c r="AQ224" i="7"/>
  <c r="AP224" i="7"/>
  <c r="AQ223" i="7"/>
  <c r="AP223" i="7"/>
  <c r="AF226" i="7"/>
  <c r="T194" i="7" s="1"/>
  <c r="G21" i="26" s="1"/>
  <c r="AE226" i="7"/>
  <c r="S194" i="7" s="1"/>
  <c r="AD226" i="7"/>
  <c r="R194" i="7" s="1"/>
  <c r="G21" i="24" s="1"/>
  <c r="AC226" i="7"/>
  <c r="Q194" i="7" s="1"/>
  <c r="AB226" i="7"/>
  <c r="P194" i="7" s="1"/>
  <c r="G20" i="9" s="1"/>
  <c r="AA226" i="7"/>
  <c r="O194" i="7" s="1"/>
  <c r="AQ222" i="7"/>
  <c r="AP222" i="7"/>
  <c r="AJ225" i="7"/>
  <c r="AI225" i="7"/>
  <c r="AH225" i="7"/>
  <c r="AG225" i="7"/>
  <c r="AJ224" i="7"/>
  <c r="AI224" i="7"/>
  <c r="AH224" i="7"/>
  <c r="AG224" i="7"/>
  <c r="AQ220" i="7"/>
  <c r="AP220" i="7"/>
  <c r="AI223" i="7"/>
  <c r="AQ219" i="7"/>
  <c r="AP219" i="7"/>
  <c r="AF222" i="7"/>
  <c r="T193" i="7" s="1"/>
  <c r="G20" i="26" s="1"/>
  <c r="AE222" i="7"/>
  <c r="S193" i="7" s="1"/>
  <c r="AD222" i="7"/>
  <c r="AC222" i="7"/>
  <c r="Q193" i="7" s="1"/>
  <c r="AB222" i="7"/>
  <c r="AA222" i="7"/>
  <c r="O193" i="7" s="1"/>
  <c r="AJ221" i="7"/>
  <c r="AI221" i="7"/>
  <c r="AH221" i="7"/>
  <c r="AG221" i="7"/>
  <c r="AQ217" i="7"/>
  <c r="AP217" i="7"/>
  <c r="AJ220" i="7"/>
  <c r="AI220" i="7"/>
  <c r="AH220" i="7"/>
  <c r="X218" i="7"/>
  <c r="W218" i="7"/>
  <c r="V218" i="7"/>
  <c r="U218" i="7"/>
  <c r="AQ216" i="7"/>
  <c r="AP216" i="7"/>
  <c r="AF219" i="7"/>
  <c r="T191" i="7" s="1"/>
  <c r="G18" i="26" s="1"/>
  <c r="AE219" i="7"/>
  <c r="S191" i="7" s="1"/>
  <c r="AD219" i="7"/>
  <c r="R191" i="7" s="1"/>
  <c r="G18" i="24" s="1"/>
  <c r="AC219" i="7"/>
  <c r="Q191" i="7" s="1"/>
  <c r="AB219" i="7"/>
  <c r="AA219" i="7"/>
  <c r="X216" i="7"/>
  <c r="W216" i="7"/>
  <c r="V216" i="7"/>
  <c r="U216" i="7"/>
  <c r="AQ215" i="7"/>
  <c r="AP215" i="7"/>
  <c r="AJ218" i="7"/>
  <c r="AI218" i="7"/>
  <c r="AH218" i="7"/>
  <c r="AG218" i="7"/>
  <c r="X215" i="7"/>
  <c r="W215" i="7"/>
  <c r="V215" i="7"/>
  <c r="U215" i="7"/>
  <c r="AJ217" i="7"/>
  <c r="AI217" i="7"/>
  <c r="AH217" i="7"/>
  <c r="AG217" i="7"/>
  <c r="X214" i="7"/>
  <c r="W214" i="7"/>
  <c r="V214" i="7"/>
  <c r="U214" i="7"/>
  <c r="AQ213" i="7"/>
  <c r="AP213" i="7"/>
  <c r="AN213" i="7"/>
  <c r="AM213" i="7"/>
  <c r="AI216" i="7"/>
  <c r="G39" i="9"/>
  <c r="AQ212" i="7"/>
  <c r="AP212" i="7"/>
  <c r="AN212" i="7"/>
  <c r="AM212" i="7"/>
  <c r="T190" i="7"/>
  <c r="G17" i="26" s="1"/>
  <c r="R190" i="7"/>
  <c r="G17" i="24" s="1"/>
  <c r="Q190" i="7"/>
  <c r="P190" i="7"/>
  <c r="G16" i="9" s="1"/>
  <c r="X212" i="7"/>
  <c r="G39" i="27" s="1"/>
  <c r="W212" i="7"/>
  <c r="V212" i="7"/>
  <c r="G39" i="25" s="1"/>
  <c r="U212" i="7"/>
  <c r="AQ211" i="7"/>
  <c r="AP211" i="7"/>
  <c r="AN211" i="7"/>
  <c r="AM211" i="7"/>
  <c r="AI213" i="7"/>
  <c r="AG213" i="7"/>
  <c r="X211" i="7"/>
  <c r="G38" i="27" s="1"/>
  <c r="W211" i="7"/>
  <c r="V211" i="7"/>
  <c r="G38" i="25" s="1"/>
  <c r="U211" i="7"/>
  <c r="AQ210" i="7"/>
  <c r="AP210" i="7"/>
  <c r="AN210" i="7"/>
  <c r="AM210" i="7"/>
  <c r="AJ212" i="7"/>
  <c r="AI212" i="7"/>
  <c r="AH212" i="7"/>
  <c r="AG212" i="7"/>
  <c r="X210" i="7"/>
  <c r="G37" i="27" s="1"/>
  <c r="W210" i="7"/>
  <c r="V210" i="7"/>
  <c r="G37" i="25" s="1"/>
  <c r="U210" i="7"/>
  <c r="AJ211" i="7"/>
  <c r="AI211" i="7"/>
  <c r="AH211" i="7"/>
  <c r="AG211" i="7"/>
  <c r="X209" i="7"/>
  <c r="G36" i="27" s="1"/>
  <c r="W209" i="7"/>
  <c r="V209" i="7"/>
  <c r="G36" i="25" s="1"/>
  <c r="U209" i="7"/>
  <c r="AN208" i="7"/>
  <c r="G39" i="28" s="1"/>
  <c r="AM208" i="7"/>
  <c r="AJ210" i="7"/>
  <c r="AI210" i="7"/>
  <c r="AH210" i="7"/>
  <c r="AG210" i="7"/>
  <c r="X208" i="7"/>
  <c r="G35" i="27" s="1"/>
  <c r="W208" i="7"/>
  <c r="V208" i="7"/>
  <c r="G35" i="25" s="1"/>
  <c r="U208" i="7"/>
  <c r="AN207" i="7"/>
  <c r="G38" i="28" s="1"/>
  <c r="AM207" i="7"/>
  <c r="X207" i="7"/>
  <c r="G34" i="27" s="1"/>
  <c r="W207" i="7"/>
  <c r="V207" i="7"/>
  <c r="G34" i="25" s="1"/>
  <c r="U207" i="7"/>
  <c r="AQ198" i="7"/>
  <c r="AN206" i="7"/>
  <c r="G37" i="28" s="1"/>
  <c r="AM206" i="7"/>
  <c r="X206" i="7"/>
  <c r="G33" i="27" s="1"/>
  <c r="W206" i="7"/>
  <c r="V206" i="7"/>
  <c r="G33" i="25" s="1"/>
  <c r="U206" i="7"/>
  <c r="AQ203" i="7"/>
  <c r="AP203" i="7"/>
  <c r="AN205" i="7"/>
  <c r="G36" i="28" s="1"/>
  <c r="AM205" i="7"/>
  <c r="G15" i="26"/>
  <c r="G15" i="24"/>
  <c r="X205" i="7"/>
  <c r="G32" i="27" s="1"/>
  <c r="W205" i="7"/>
  <c r="V205" i="7"/>
  <c r="G32" i="25" s="1"/>
  <c r="U205" i="7"/>
  <c r="AQ197" i="7"/>
  <c r="AP197" i="7"/>
  <c r="AN204" i="7"/>
  <c r="G35" i="28" s="1"/>
  <c r="AM204" i="7"/>
  <c r="AJ198" i="7"/>
  <c r="AI198" i="7"/>
  <c r="AH198" i="7"/>
  <c r="AG198" i="7"/>
  <c r="X204" i="7"/>
  <c r="G31" i="27" s="1"/>
  <c r="W204" i="7"/>
  <c r="V204" i="7"/>
  <c r="G31" i="25" s="1"/>
  <c r="U204" i="7"/>
  <c r="AQ204" i="7"/>
  <c r="AP204" i="7"/>
  <c r="AN203" i="7"/>
  <c r="G34" i="28" s="1"/>
  <c r="AM203" i="7"/>
  <c r="AJ203" i="7"/>
  <c r="AI203" i="7"/>
  <c r="AH203" i="7"/>
  <c r="AG203" i="7"/>
  <c r="X203" i="7"/>
  <c r="G30" i="27" s="1"/>
  <c r="W203" i="7"/>
  <c r="V203" i="7"/>
  <c r="G30" i="25" s="1"/>
  <c r="U203" i="7"/>
  <c r="AQ196" i="7"/>
  <c r="AP196" i="7"/>
  <c r="AN202" i="7"/>
  <c r="G33" i="28" s="1"/>
  <c r="AM202" i="7"/>
  <c r="AJ197" i="7"/>
  <c r="AI197" i="7"/>
  <c r="AH197" i="7"/>
  <c r="AG197" i="7"/>
  <c r="X202" i="7"/>
  <c r="G29" i="27" s="1"/>
  <c r="W202" i="7"/>
  <c r="V202" i="7"/>
  <c r="G29" i="25" s="1"/>
  <c r="U202" i="7"/>
  <c r="AQ195" i="7"/>
  <c r="AP195" i="7"/>
  <c r="AN201" i="7"/>
  <c r="G32" i="28" s="1"/>
  <c r="AM201" i="7"/>
  <c r="AJ204" i="7"/>
  <c r="AI204" i="7"/>
  <c r="AH204" i="7"/>
  <c r="AG204" i="7"/>
  <c r="X201" i="7"/>
  <c r="G28" i="27" s="1"/>
  <c r="W201" i="7"/>
  <c r="V201" i="7"/>
  <c r="G28" i="25" s="1"/>
  <c r="U201" i="7"/>
  <c r="AQ194" i="7"/>
  <c r="AP194" i="7"/>
  <c r="AN200" i="7"/>
  <c r="G31" i="28" s="1"/>
  <c r="AM200" i="7"/>
  <c r="AJ196" i="7"/>
  <c r="AI196" i="7"/>
  <c r="AH196" i="7"/>
  <c r="AG196" i="7"/>
  <c r="X200" i="7"/>
  <c r="G27" i="27" s="1"/>
  <c r="W200" i="7"/>
  <c r="V200" i="7"/>
  <c r="G27" i="25" s="1"/>
  <c r="U200" i="7"/>
  <c r="AQ193" i="7"/>
  <c r="AN199" i="7"/>
  <c r="G30" i="28" s="1"/>
  <c r="AM199" i="7"/>
  <c r="AJ195" i="7"/>
  <c r="AI195" i="7"/>
  <c r="AH195" i="7"/>
  <c r="AG195" i="7"/>
  <c r="X199" i="7"/>
  <c r="G26" i="27" s="1"/>
  <c r="W199" i="7"/>
  <c r="V199" i="7"/>
  <c r="G26" i="25" s="1"/>
  <c r="U199" i="7"/>
  <c r="AQ202" i="7"/>
  <c r="AP202" i="7"/>
  <c r="AN198" i="7"/>
  <c r="G29" i="28" s="1"/>
  <c r="AM198" i="7"/>
  <c r="AJ194" i="7"/>
  <c r="AI194" i="7"/>
  <c r="AH194" i="7"/>
  <c r="AG194" i="7"/>
  <c r="X198" i="7"/>
  <c r="G25" i="27" s="1"/>
  <c r="W198" i="7"/>
  <c r="V198" i="7"/>
  <c r="G25" i="25" s="1"/>
  <c r="U198" i="7"/>
  <c r="AQ192" i="7"/>
  <c r="AP192" i="7"/>
  <c r="AN197" i="7"/>
  <c r="G28" i="28" s="1"/>
  <c r="AM197" i="7"/>
  <c r="AJ193" i="7"/>
  <c r="AI193" i="7"/>
  <c r="AH193" i="7"/>
  <c r="AG193" i="7"/>
  <c r="X197" i="7"/>
  <c r="G24" i="27" s="1"/>
  <c r="W197" i="7"/>
  <c r="V197" i="7"/>
  <c r="G24" i="25" s="1"/>
  <c r="U197" i="7"/>
  <c r="AQ201" i="7"/>
  <c r="AP201" i="7"/>
  <c r="AN196" i="7"/>
  <c r="G27" i="28" s="1"/>
  <c r="AM196" i="7"/>
  <c r="AJ202" i="7"/>
  <c r="AI202" i="7"/>
  <c r="AH202" i="7"/>
  <c r="AG202" i="7"/>
  <c r="X196" i="7"/>
  <c r="G23" i="27" s="1"/>
  <c r="W196" i="7"/>
  <c r="V196" i="7"/>
  <c r="G23" i="25" s="1"/>
  <c r="U196" i="7"/>
  <c r="AQ205" i="7"/>
  <c r="AP205" i="7"/>
  <c r="AN195" i="7"/>
  <c r="G26" i="28" s="1"/>
  <c r="AM195" i="7"/>
  <c r="AJ192" i="7"/>
  <c r="AI192" i="7"/>
  <c r="AH192" i="7"/>
  <c r="AG192" i="7"/>
  <c r="X195" i="7"/>
  <c r="G22" i="27" s="1"/>
  <c r="W195" i="7"/>
  <c r="V195" i="7"/>
  <c r="G22" i="25" s="1"/>
  <c r="U195" i="7"/>
  <c r="AQ191" i="7"/>
  <c r="AN194" i="7"/>
  <c r="G25" i="28" s="1"/>
  <c r="AM194" i="7"/>
  <c r="AJ201" i="7"/>
  <c r="AI201" i="7"/>
  <c r="AH201" i="7"/>
  <c r="AG201" i="7"/>
  <c r="AQ190" i="7"/>
  <c r="AP190" i="7"/>
  <c r="AN193" i="7"/>
  <c r="G24" i="28" s="1"/>
  <c r="AM193" i="7"/>
  <c r="AJ205" i="7"/>
  <c r="AI205" i="7"/>
  <c r="AH205" i="7"/>
  <c r="AG205" i="7"/>
  <c r="AQ189" i="7"/>
  <c r="AP189" i="7"/>
  <c r="AN192" i="7"/>
  <c r="G23" i="28" s="1"/>
  <c r="AM192" i="7"/>
  <c r="AJ191" i="7"/>
  <c r="AI191" i="7"/>
  <c r="AH191" i="7"/>
  <c r="AG191" i="7"/>
  <c r="X192" i="7"/>
  <c r="G19" i="27" s="1"/>
  <c r="W192" i="7"/>
  <c r="V192" i="7"/>
  <c r="G19" i="25" s="1"/>
  <c r="U192" i="7"/>
  <c r="AQ188" i="7"/>
  <c r="AP188" i="7"/>
  <c r="AN191" i="7"/>
  <c r="G22" i="28" s="1"/>
  <c r="AM191" i="7"/>
  <c r="AJ190" i="7"/>
  <c r="AI190" i="7"/>
  <c r="AH190" i="7"/>
  <c r="AG190" i="7"/>
  <c r="AQ187" i="7"/>
  <c r="AP187" i="7"/>
  <c r="AJ189" i="7"/>
  <c r="AI189" i="7"/>
  <c r="AH189" i="7"/>
  <c r="AG189" i="7"/>
  <c r="AQ186" i="7"/>
  <c r="AP186" i="7"/>
  <c r="AJ188" i="7"/>
  <c r="AI188" i="7"/>
  <c r="AH188" i="7"/>
  <c r="AG188" i="7"/>
  <c r="AQ185" i="7"/>
  <c r="AP185" i="7"/>
  <c r="AN188" i="7"/>
  <c r="G19" i="28" s="1"/>
  <c r="AM188" i="7"/>
  <c r="AJ187" i="7"/>
  <c r="AI187" i="7"/>
  <c r="AH187" i="7"/>
  <c r="AG187" i="7"/>
  <c r="X187" i="7"/>
  <c r="G14" i="27" s="1"/>
  <c r="W187" i="7"/>
  <c r="V187" i="7"/>
  <c r="G14" i="25" s="1"/>
  <c r="U187" i="7"/>
  <c r="AJ186" i="7"/>
  <c r="AI186" i="7"/>
  <c r="AH186" i="7"/>
  <c r="AG186" i="7"/>
  <c r="X186" i="7"/>
  <c r="G13" i="27" s="1"/>
  <c r="W186" i="7"/>
  <c r="V186" i="7"/>
  <c r="G13" i="25" s="1"/>
  <c r="U186" i="7"/>
  <c r="AQ183" i="7"/>
  <c r="AP183" i="7"/>
  <c r="AJ185" i="7"/>
  <c r="AI185" i="7"/>
  <c r="AH185" i="7"/>
  <c r="AG185" i="7"/>
  <c r="AQ182" i="7"/>
  <c r="AP182" i="7"/>
  <c r="AF184" i="7"/>
  <c r="AE184" i="7"/>
  <c r="S185" i="7" s="1"/>
  <c r="AD184" i="7"/>
  <c r="AC184" i="7"/>
  <c r="Q185" i="7" s="1"/>
  <c r="AB184" i="7"/>
  <c r="P185" i="7" s="1"/>
  <c r="G11" i="9" s="1"/>
  <c r="AA184" i="7"/>
  <c r="O185" i="7" s="1"/>
  <c r="W184" i="7"/>
  <c r="U184" i="7"/>
  <c r="X184" i="7"/>
  <c r="G11" i="27" s="1"/>
  <c r="AQ181" i="7"/>
  <c r="AP181" i="7"/>
  <c r="AN183" i="7"/>
  <c r="G14" i="28" s="1"/>
  <c r="AM183" i="7"/>
  <c r="AJ183" i="7"/>
  <c r="AI183" i="7"/>
  <c r="AH183" i="7"/>
  <c r="AG183" i="7"/>
  <c r="W183" i="7"/>
  <c r="U183" i="7"/>
  <c r="X183" i="7"/>
  <c r="G10" i="27" s="1"/>
  <c r="AQ180" i="7"/>
  <c r="AP180" i="7"/>
  <c r="AN182" i="7"/>
  <c r="G13" i="28" s="1"/>
  <c r="AM182" i="7"/>
  <c r="AJ182" i="7"/>
  <c r="AI182" i="7"/>
  <c r="AH182" i="7"/>
  <c r="AG182" i="7"/>
  <c r="W182" i="7"/>
  <c r="U182" i="7"/>
  <c r="X182" i="7"/>
  <c r="G9" i="27" s="1"/>
  <c r="AQ179" i="7"/>
  <c r="AP179" i="7"/>
  <c r="AJ181" i="7"/>
  <c r="AI181" i="7"/>
  <c r="AH181" i="7"/>
  <c r="AG181" i="7"/>
  <c r="AQ178" i="7"/>
  <c r="AP178" i="7"/>
  <c r="AM180" i="7"/>
  <c r="AJ180" i="7"/>
  <c r="AI180" i="7"/>
  <c r="AH180" i="7"/>
  <c r="AG180" i="7"/>
  <c r="AQ177" i="7"/>
  <c r="AP177" i="7"/>
  <c r="AM179" i="7"/>
  <c r="AJ179" i="7"/>
  <c r="AI179" i="7"/>
  <c r="AH179" i="7"/>
  <c r="AG179" i="7"/>
  <c r="AQ176" i="7"/>
  <c r="AP176" i="7"/>
  <c r="AN178" i="7"/>
  <c r="G9" i="28" s="1"/>
  <c r="AM178" i="7"/>
  <c r="AJ178" i="7"/>
  <c r="AI178" i="7"/>
  <c r="AH178" i="7"/>
  <c r="AG178" i="7"/>
  <c r="AJ177" i="7"/>
  <c r="AI177" i="7"/>
  <c r="AH177" i="7"/>
  <c r="AG177" i="7"/>
  <c r="AJ176" i="7"/>
  <c r="AI176" i="7"/>
  <c r="AH176" i="7"/>
  <c r="AG176" i="7"/>
  <c r="AQ168" i="7"/>
  <c r="AP168" i="7"/>
  <c r="AQ167" i="7"/>
  <c r="AP167" i="7"/>
  <c r="AF169" i="7"/>
  <c r="T138" i="7" s="1"/>
  <c r="F21" i="26" s="1"/>
  <c r="AE169" i="7"/>
  <c r="S138" i="7" s="1"/>
  <c r="AD169" i="7"/>
  <c r="R138" i="7" s="1"/>
  <c r="F21" i="24" s="1"/>
  <c r="AC169" i="7"/>
  <c r="Q138" i="7" s="1"/>
  <c r="AB169" i="7"/>
  <c r="P138" i="7" s="1"/>
  <c r="AA169" i="7"/>
  <c r="AQ166" i="7"/>
  <c r="AP166" i="7"/>
  <c r="AJ168" i="7"/>
  <c r="AI168" i="7"/>
  <c r="AH168" i="7"/>
  <c r="AG168" i="7"/>
  <c r="AJ167" i="7"/>
  <c r="AI167" i="7"/>
  <c r="AH167" i="7"/>
  <c r="AG167" i="7"/>
  <c r="AQ164" i="7"/>
  <c r="AP164" i="7"/>
  <c r="AI166" i="7"/>
  <c r="AQ163" i="7"/>
  <c r="AP163" i="7"/>
  <c r="AF165" i="7"/>
  <c r="T137" i="7" s="1"/>
  <c r="F20" i="26" s="1"/>
  <c r="AE165" i="7"/>
  <c r="S137" i="7" s="1"/>
  <c r="AD165" i="7"/>
  <c r="R137" i="7" s="1"/>
  <c r="F20" i="24" s="1"/>
  <c r="AC165" i="7"/>
  <c r="Q137" i="7" s="1"/>
  <c r="AB165" i="7"/>
  <c r="P137" i="7" s="1"/>
  <c r="AA165" i="7"/>
  <c r="O137" i="7" s="1"/>
  <c r="AJ164" i="7"/>
  <c r="AI164" i="7"/>
  <c r="AH164" i="7"/>
  <c r="AG164" i="7"/>
  <c r="AQ161" i="7"/>
  <c r="AP161" i="7"/>
  <c r="AJ163" i="7"/>
  <c r="AI163" i="7"/>
  <c r="AH163" i="7"/>
  <c r="X162" i="7"/>
  <c r="W162" i="7"/>
  <c r="V162" i="7"/>
  <c r="U162" i="7"/>
  <c r="AQ160" i="7"/>
  <c r="AP160" i="7"/>
  <c r="AF162" i="7"/>
  <c r="T135" i="7" s="1"/>
  <c r="F18" i="26" s="1"/>
  <c r="AE162" i="7"/>
  <c r="S135" i="7" s="1"/>
  <c r="AD162" i="7"/>
  <c r="R135" i="7" s="1"/>
  <c r="F18" i="24" s="1"/>
  <c r="AC162" i="7"/>
  <c r="AB162" i="7"/>
  <c r="AA162" i="7"/>
  <c r="X160" i="7"/>
  <c r="W160" i="7"/>
  <c r="V160" i="7"/>
  <c r="U160" i="7"/>
  <c r="AQ159" i="7"/>
  <c r="AP159" i="7"/>
  <c r="AJ161" i="7"/>
  <c r="AI161" i="7"/>
  <c r="AH161" i="7"/>
  <c r="AG161" i="7"/>
  <c r="X159" i="7"/>
  <c r="W159" i="7"/>
  <c r="V159" i="7"/>
  <c r="U159" i="7"/>
  <c r="AJ160" i="7"/>
  <c r="AI160" i="7"/>
  <c r="AH160" i="7"/>
  <c r="AG160" i="7"/>
  <c r="X158" i="7"/>
  <c r="W158" i="7"/>
  <c r="V158" i="7"/>
  <c r="U158" i="7"/>
  <c r="AQ157" i="7"/>
  <c r="AP157" i="7"/>
  <c r="AN157" i="7"/>
  <c r="AM157" i="7"/>
  <c r="AI159" i="7"/>
  <c r="AQ156" i="7"/>
  <c r="AP156" i="7"/>
  <c r="AN156" i="7"/>
  <c r="AM156" i="7"/>
  <c r="T134" i="7"/>
  <c r="F17" i="26" s="1"/>
  <c r="S134" i="7"/>
  <c r="R134" i="7"/>
  <c r="F17" i="24" s="1"/>
  <c r="Q134" i="7"/>
  <c r="O134" i="7"/>
  <c r="X156" i="7"/>
  <c r="F39" i="27" s="1"/>
  <c r="W156" i="7"/>
  <c r="V156" i="7"/>
  <c r="F39" i="25" s="1"/>
  <c r="U156" i="7"/>
  <c r="AQ155" i="7"/>
  <c r="AP155" i="7"/>
  <c r="AN155" i="7"/>
  <c r="AM155" i="7"/>
  <c r="AI157" i="7"/>
  <c r="AG157" i="7"/>
  <c r="X155" i="7"/>
  <c r="F38" i="27" s="1"/>
  <c r="W155" i="7"/>
  <c r="V155" i="7"/>
  <c r="F38" i="25" s="1"/>
  <c r="U155" i="7"/>
  <c r="AQ154" i="7"/>
  <c r="AP154" i="7"/>
  <c r="AN154" i="7"/>
  <c r="AM154" i="7"/>
  <c r="AJ156" i="7"/>
  <c r="AI156" i="7"/>
  <c r="AH156" i="7"/>
  <c r="AG156" i="7"/>
  <c r="X154" i="7"/>
  <c r="F37" i="27" s="1"/>
  <c r="W154" i="7"/>
  <c r="V154" i="7"/>
  <c r="F37" i="25" s="1"/>
  <c r="U154" i="7"/>
  <c r="AJ155" i="7"/>
  <c r="AI155" i="7"/>
  <c r="AH155" i="7"/>
  <c r="AG155" i="7"/>
  <c r="X153" i="7"/>
  <c r="F36" i="27" s="1"/>
  <c r="W153" i="7"/>
  <c r="V153" i="7"/>
  <c r="F36" i="25" s="1"/>
  <c r="U153" i="7"/>
  <c r="AN152" i="7"/>
  <c r="F39" i="28" s="1"/>
  <c r="AM152" i="7"/>
  <c r="AJ154" i="7"/>
  <c r="AI154" i="7"/>
  <c r="AH154" i="7"/>
  <c r="AG154" i="7"/>
  <c r="X152" i="7"/>
  <c r="F35" i="27" s="1"/>
  <c r="W152" i="7"/>
  <c r="V152" i="7"/>
  <c r="F35" i="25" s="1"/>
  <c r="U152" i="7"/>
  <c r="AN151" i="7"/>
  <c r="F38" i="28" s="1"/>
  <c r="AM151" i="7"/>
  <c r="X151" i="7"/>
  <c r="F34" i="27" s="1"/>
  <c r="W151" i="7"/>
  <c r="V151" i="7"/>
  <c r="F34" i="25" s="1"/>
  <c r="U151" i="7"/>
  <c r="AQ142" i="7"/>
  <c r="AP142" i="7"/>
  <c r="AN150" i="7"/>
  <c r="F37" i="28" s="1"/>
  <c r="AM150" i="7"/>
  <c r="X150" i="7"/>
  <c r="F33" i="27" s="1"/>
  <c r="W150" i="7"/>
  <c r="V150" i="7"/>
  <c r="F33" i="25" s="1"/>
  <c r="U150" i="7"/>
  <c r="AQ147" i="7"/>
  <c r="AP147" i="7"/>
  <c r="AN149" i="7"/>
  <c r="F36" i="28" s="1"/>
  <c r="AM149" i="7"/>
  <c r="F15" i="26"/>
  <c r="X149" i="7"/>
  <c r="F32" i="27" s="1"/>
  <c r="W149" i="7"/>
  <c r="V149" i="7"/>
  <c r="F32" i="25" s="1"/>
  <c r="U149" i="7"/>
  <c r="AQ141" i="7"/>
  <c r="AP141" i="7"/>
  <c r="AN148" i="7"/>
  <c r="F35" i="28" s="1"/>
  <c r="AM148" i="7"/>
  <c r="AJ142" i="7"/>
  <c r="AI142" i="7"/>
  <c r="AH142" i="7"/>
  <c r="AG142" i="7"/>
  <c r="X148" i="7"/>
  <c r="F31" i="27" s="1"/>
  <c r="W148" i="7"/>
  <c r="V148" i="7"/>
  <c r="F31" i="25" s="1"/>
  <c r="U148" i="7"/>
  <c r="AQ148" i="7"/>
  <c r="AP148" i="7"/>
  <c r="AN147" i="7"/>
  <c r="F34" i="28" s="1"/>
  <c r="AM147" i="7"/>
  <c r="AJ147" i="7"/>
  <c r="AI147" i="7"/>
  <c r="AH147" i="7"/>
  <c r="AG147" i="7"/>
  <c r="X147" i="7"/>
  <c r="F30" i="27" s="1"/>
  <c r="W147" i="7"/>
  <c r="V147" i="7"/>
  <c r="F30" i="25" s="1"/>
  <c r="U147" i="7"/>
  <c r="AQ140" i="7"/>
  <c r="AP140" i="7"/>
  <c r="AN146" i="7"/>
  <c r="F33" i="28" s="1"/>
  <c r="AM146" i="7"/>
  <c r="AJ141" i="7"/>
  <c r="AI141" i="7"/>
  <c r="AH141" i="7"/>
  <c r="AG141" i="7"/>
  <c r="X146" i="7"/>
  <c r="F29" i="27" s="1"/>
  <c r="W146" i="7"/>
  <c r="V146" i="7"/>
  <c r="F29" i="25" s="1"/>
  <c r="U146" i="7"/>
  <c r="AQ139" i="7"/>
  <c r="AP139" i="7"/>
  <c r="AN145" i="7"/>
  <c r="F32" i="28" s="1"/>
  <c r="AM145" i="7"/>
  <c r="AJ148" i="7"/>
  <c r="AI148" i="7"/>
  <c r="AH148" i="7"/>
  <c r="AG148" i="7"/>
  <c r="X145" i="7"/>
  <c r="F28" i="27" s="1"/>
  <c r="W145" i="7"/>
  <c r="V145" i="7"/>
  <c r="F28" i="25" s="1"/>
  <c r="U145" i="7"/>
  <c r="AQ138" i="7"/>
  <c r="AP138" i="7"/>
  <c r="AN144" i="7"/>
  <c r="F31" i="28" s="1"/>
  <c r="AM144" i="7"/>
  <c r="AJ140" i="7"/>
  <c r="AI140" i="7"/>
  <c r="AH140" i="7"/>
  <c r="AG140" i="7"/>
  <c r="X144" i="7"/>
  <c r="F27" i="27" s="1"/>
  <c r="W144" i="7"/>
  <c r="V144" i="7"/>
  <c r="F27" i="25" s="1"/>
  <c r="U144" i="7"/>
  <c r="AQ137" i="7"/>
  <c r="AP137" i="7"/>
  <c r="AN143" i="7"/>
  <c r="F30" i="28" s="1"/>
  <c r="AM143" i="7"/>
  <c r="AJ139" i="7"/>
  <c r="AI139" i="7"/>
  <c r="AH139" i="7"/>
  <c r="AG139" i="7"/>
  <c r="X143" i="7"/>
  <c r="F26" i="27" s="1"/>
  <c r="W143" i="7"/>
  <c r="V143" i="7"/>
  <c r="F26" i="25" s="1"/>
  <c r="U143" i="7"/>
  <c r="AQ146" i="7"/>
  <c r="AP146" i="7"/>
  <c r="AN142" i="7"/>
  <c r="F29" i="28" s="1"/>
  <c r="AM142" i="7"/>
  <c r="AJ138" i="7"/>
  <c r="AI138" i="7"/>
  <c r="AH138" i="7"/>
  <c r="AG138" i="7"/>
  <c r="X142" i="7"/>
  <c r="F25" i="27" s="1"/>
  <c r="W142" i="7"/>
  <c r="V142" i="7"/>
  <c r="F25" i="25" s="1"/>
  <c r="U142" i="7"/>
  <c r="AQ136" i="7"/>
  <c r="AP136" i="7"/>
  <c r="AN141" i="7"/>
  <c r="F28" i="28" s="1"/>
  <c r="AM141" i="7"/>
  <c r="AJ137" i="7"/>
  <c r="AI137" i="7"/>
  <c r="AH137" i="7"/>
  <c r="AG137" i="7"/>
  <c r="X141" i="7"/>
  <c r="F24" i="27" s="1"/>
  <c r="W141" i="7"/>
  <c r="V141" i="7"/>
  <c r="F24" i="25" s="1"/>
  <c r="U141" i="7"/>
  <c r="AQ145" i="7"/>
  <c r="AP145" i="7"/>
  <c r="AN140" i="7"/>
  <c r="F27" i="28" s="1"/>
  <c r="AM140" i="7"/>
  <c r="AJ146" i="7"/>
  <c r="AI146" i="7"/>
  <c r="AH146" i="7"/>
  <c r="AG146" i="7"/>
  <c r="X140" i="7"/>
  <c r="F23" i="27" s="1"/>
  <c r="W140" i="7"/>
  <c r="V140" i="7"/>
  <c r="F23" i="25" s="1"/>
  <c r="U140" i="7"/>
  <c r="AQ149" i="7"/>
  <c r="AN139" i="7"/>
  <c r="F26" i="28" s="1"/>
  <c r="AM139" i="7"/>
  <c r="AJ136" i="7"/>
  <c r="AI136" i="7"/>
  <c r="AH136" i="7"/>
  <c r="AG136" i="7"/>
  <c r="X139" i="7"/>
  <c r="F22" i="27" s="1"/>
  <c r="W139" i="7"/>
  <c r="V139" i="7"/>
  <c r="F22" i="25" s="1"/>
  <c r="U139" i="7"/>
  <c r="AQ135" i="7"/>
  <c r="AN138" i="7"/>
  <c r="F25" i="28" s="1"/>
  <c r="AM138" i="7"/>
  <c r="AJ145" i="7"/>
  <c r="AI145" i="7"/>
  <c r="AH145" i="7"/>
  <c r="AG145" i="7"/>
  <c r="AQ134" i="7"/>
  <c r="AN137" i="7"/>
  <c r="F24" i="28" s="1"/>
  <c r="AM137" i="7"/>
  <c r="AJ149" i="7"/>
  <c r="AI149" i="7"/>
  <c r="AH149" i="7"/>
  <c r="AG149" i="7"/>
  <c r="AQ133" i="7"/>
  <c r="AN136" i="7"/>
  <c r="F23" i="28" s="1"/>
  <c r="AM136" i="7"/>
  <c r="AJ135" i="7"/>
  <c r="AI135" i="7"/>
  <c r="AH135" i="7"/>
  <c r="AG135" i="7"/>
  <c r="X136" i="7"/>
  <c r="F19" i="27" s="1"/>
  <c r="W136" i="7"/>
  <c r="V136" i="7"/>
  <c r="F19" i="25" s="1"/>
  <c r="U136" i="7"/>
  <c r="AQ132" i="7"/>
  <c r="AN135" i="7"/>
  <c r="F22" i="28" s="1"/>
  <c r="AM135" i="7"/>
  <c r="AJ134" i="7"/>
  <c r="AI134" i="7"/>
  <c r="AH134" i="7"/>
  <c r="AG134" i="7"/>
  <c r="AQ131" i="7"/>
  <c r="AJ133" i="7"/>
  <c r="AI133" i="7"/>
  <c r="AH133" i="7"/>
  <c r="AG133" i="7"/>
  <c r="AQ130" i="7"/>
  <c r="AJ132" i="7"/>
  <c r="AI132" i="7"/>
  <c r="AH132" i="7"/>
  <c r="AG132" i="7"/>
  <c r="AQ129" i="7"/>
  <c r="AP129" i="7"/>
  <c r="AN132" i="7"/>
  <c r="F19" i="28" s="1"/>
  <c r="AM132" i="7"/>
  <c r="AJ131" i="7"/>
  <c r="AI131" i="7"/>
  <c r="AH131" i="7"/>
  <c r="AG131" i="7"/>
  <c r="X131" i="7"/>
  <c r="F14" i="27" s="1"/>
  <c r="W131" i="7"/>
  <c r="V131" i="7"/>
  <c r="F14" i="25" s="1"/>
  <c r="U131" i="7"/>
  <c r="AJ130" i="7"/>
  <c r="AI130" i="7"/>
  <c r="AH130" i="7"/>
  <c r="AG130" i="7"/>
  <c r="X130" i="7"/>
  <c r="F13" i="27" s="1"/>
  <c r="W130" i="7"/>
  <c r="V130" i="7"/>
  <c r="F13" i="25" s="1"/>
  <c r="U130" i="7"/>
  <c r="AQ127" i="7"/>
  <c r="AP127" i="7"/>
  <c r="AJ129" i="7"/>
  <c r="AI129" i="7"/>
  <c r="AH129" i="7"/>
  <c r="AG129" i="7"/>
  <c r="AQ126" i="7"/>
  <c r="AP126" i="7"/>
  <c r="AF128" i="7"/>
  <c r="T129" i="7" s="1"/>
  <c r="F12" i="26" s="1"/>
  <c r="AE128" i="7"/>
  <c r="S129" i="7" s="1"/>
  <c r="AD128" i="7"/>
  <c r="R129" i="7" s="1"/>
  <c r="F12" i="24" s="1"/>
  <c r="AC128" i="7"/>
  <c r="Q129" i="7" s="1"/>
  <c r="AB128" i="7"/>
  <c r="P129" i="7" s="1"/>
  <c r="F11" i="9" s="1"/>
  <c r="AA128" i="7"/>
  <c r="O129" i="7" s="1"/>
  <c r="W128" i="7"/>
  <c r="U128" i="7"/>
  <c r="X128" i="7"/>
  <c r="F11" i="27" s="1"/>
  <c r="AQ125" i="7"/>
  <c r="AP125" i="7"/>
  <c r="AN127" i="7"/>
  <c r="F14" i="28" s="1"/>
  <c r="AM127" i="7"/>
  <c r="AJ127" i="7"/>
  <c r="AI127" i="7"/>
  <c r="AH127" i="7"/>
  <c r="AG127" i="7"/>
  <c r="W127" i="7"/>
  <c r="U127" i="7"/>
  <c r="X127" i="7"/>
  <c r="F10" i="27" s="1"/>
  <c r="AQ124" i="7"/>
  <c r="AP124" i="7"/>
  <c r="AN126" i="7"/>
  <c r="F13" i="28" s="1"/>
  <c r="AM126" i="7"/>
  <c r="AJ126" i="7"/>
  <c r="AI126" i="7"/>
  <c r="AH126" i="7"/>
  <c r="AG126" i="7"/>
  <c r="W126" i="7"/>
  <c r="U126" i="7"/>
  <c r="X126" i="7"/>
  <c r="F9" i="27" s="1"/>
  <c r="AQ123" i="7"/>
  <c r="AP123" i="7"/>
  <c r="AJ125" i="7"/>
  <c r="AI125" i="7"/>
  <c r="AH125" i="7"/>
  <c r="AG125" i="7"/>
  <c r="AQ122" i="7"/>
  <c r="AP122" i="7"/>
  <c r="AM124" i="7"/>
  <c r="AJ124" i="7"/>
  <c r="AI124" i="7"/>
  <c r="AH124" i="7"/>
  <c r="AG124" i="7"/>
  <c r="AQ121" i="7"/>
  <c r="AP121" i="7"/>
  <c r="AM123" i="7"/>
  <c r="AJ123" i="7"/>
  <c r="AI123" i="7"/>
  <c r="AH123" i="7"/>
  <c r="AG123" i="7"/>
  <c r="AQ120" i="7"/>
  <c r="AP120" i="7"/>
  <c r="AM122" i="7"/>
  <c r="AJ122" i="7"/>
  <c r="AI122" i="7"/>
  <c r="AH122" i="7"/>
  <c r="AG122" i="7"/>
  <c r="AJ121" i="7"/>
  <c r="AI121" i="7"/>
  <c r="AH121" i="7"/>
  <c r="AG121" i="7"/>
  <c r="AJ120" i="7"/>
  <c r="AI120" i="7"/>
  <c r="AH120" i="7"/>
  <c r="AG120" i="7"/>
  <c r="AQ54" i="7"/>
  <c r="AP54" i="7"/>
  <c r="AQ53" i="7"/>
  <c r="AP53" i="7"/>
  <c r="AF56" i="7"/>
  <c r="T25" i="7" s="1"/>
  <c r="D21" i="26" s="1"/>
  <c r="AE56" i="7"/>
  <c r="S25" i="7" s="1"/>
  <c r="AD56" i="7"/>
  <c r="R25" i="7" s="1"/>
  <c r="D21" i="24" s="1"/>
  <c r="AC56" i="7"/>
  <c r="Q25" i="7" s="1"/>
  <c r="AB56" i="7"/>
  <c r="AA56" i="7"/>
  <c r="AQ52" i="7"/>
  <c r="AP52" i="7"/>
  <c r="AJ55" i="7"/>
  <c r="AI55" i="7"/>
  <c r="AH55" i="7"/>
  <c r="AG55" i="7"/>
  <c r="AJ54" i="7"/>
  <c r="AI54" i="7"/>
  <c r="AH54" i="7"/>
  <c r="AG54" i="7"/>
  <c r="AQ50" i="7"/>
  <c r="AP50" i="7"/>
  <c r="AI53" i="7"/>
  <c r="AQ49" i="7"/>
  <c r="AP49" i="7"/>
  <c r="AF52" i="7"/>
  <c r="T24" i="7" s="1"/>
  <c r="D20" i="26" s="1"/>
  <c r="AE52" i="7"/>
  <c r="S24" i="7" s="1"/>
  <c r="AD52" i="7"/>
  <c r="R24" i="7" s="1"/>
  <c r="D20" i="24" s="1"/>
  <c r="AC52" i="7"/>
  <c r="Q24" i="7" s="1"/>
  <c r="AB52" i="7"/>
  <c r="AA52" i="7"/>
  <c r="O24" i="7" s="1"/>
  <c r="AJ51" i="7"/>
  <c r="AI51" i="7"/>
  <c r="AH51" i="7"/>
  <c r="AG51" i="7"/>
  <c r="AQ47" i="7"/>
  <c r="AP47" i="7"/>
  <c r="AJ50" i="7"/>
  <c r="AI50" i="7"/>
  <c r="AH50" i="7"/>
  <c r="X49" i="7"/>
  <c r="W49" i="7"/>
  <c r="V49" i="7"/>
  <c r="U49" i="7"/>
  <c r="AQ46" i="7"/>
  <c r="AP46" i="7"/>
  <c r="AF49" i="7"/>
  <c r="T22" i="7" s="1"/>
  <c r="D18" i="26" s="1"/>
  <c r="AE49" i="7"/>
  <c r="S22" i="7" s="1"/>
  <c r="AD49" i="7"/>
  <c r="R22" i="7" s="1"/>
  <c r="D18" i="24" s="1"/>
  <c r="AC49" i="7"/>
  <c r="Q22" i="7" s="1"/>
  <c r="AB49" i="7"/>
  <c r="AA49" i="7"/>
  <c r="O22" i="7" s="1"/>
  <c r="X47" i="7"/>
  <c r="W47" i="7"/>
  <c r="V47" i="7"/>
  <c r="U47" i="7"/>
  <c r="AQ45" i="7"/>
  <c r="AP45" i="7"/>
  <c r="AJ48" i="7"/>
  <c r="AI48" i="7"/>
  <c r="AH48" i="7"/>
  <c r="AG48" i="7"/>
  <c r="X46" i="7"/>
  <c r="W46" i="7"/>
  <c r="V46" i="7"/>
  <c r="U46" i="7"/>
  <c r="AJ47" i="7"/>
  <c r="AI47" i="7"/>
  <c r="AH47" i="7"/>
  <c r="AG47" i="7"/>
  <c r="X45" i="7"/>
  <c r="W45" i="7"/>
  <c r="V45" i="7"/>
  <c r="U45" i="7"/>
  <c r="AQ43" i="7"/>
  <c r="AP43" i="7"/>
  <c r="AN48" i="7"/>
  <c r="AM48" i="7"/>
  <c r="AI46" i="7"/>
  <c r="D39" i="9"/>
  <c r="AQ42" i="7"/>
  <c r="AP42" i="7"/>
  <c r="AN47" i="7"/>
  <c r="AM47" i="7"/>
  <c r="T21" i="7"/>
  <c r="D17" i="26" s="1"/>
  <c r="S21" i="7"/>
  <c r="R21" i="7"/>
  <c r="D17" i="24" s="1"/>
  <c r="Q21" i="7"/>
  <c r="O21" i="7"/>
  <c r="X43" i="7"/>
  <c r="D39" i="27" s="1"/>
  <c r="W43" i="7"/>
  <c r="V43" i="7"/>
  <c r="D39" i="25" s="1"/>
  <c r="U43" i="7"/>
  <c r="AQ41" i="7"/>
  <c r="AP41" i="7"/>
  <c r="AN46" i="7"/>
  <c r="AM46" i="7"/>
  <c r="AI44" i="7"/>
  <c r="AG44" i="7"/>
  <c r="X42" i="7"/>
  <c r="D38" i="27" s="1"/>
  <c r="W42" i="7"/>
  <c r="V42" i="7"/>
  <c r="D38" i="25" s="1"/>
  <c r="U42" i="7"/>
  <c r="AP40" i="7"/>
  <c r="AN45" i="7"/>
  <c r="AM45" i="7"/>
  <c r="AJ43" i="7"/>
  <c r="AI43" i="7"/>
  <c r="AH43" i="7"/>
  <c r="AG43" i="7"/>
  <c r="X41" i="7"/>
  <c r="D37" i="27" s="1"/>
  <c r="W41" i="7"/>
  <c r="V41" i="7"/>
  <c r="D37" i="25" s="1"/>
  <c r="U41" i="7"/>
  <c r="AJ42" i="7"/>
  <c r="AI42" i="7"/>
  <c r="AH42" i="7"/>
  <c r="AG42" i="7"/>
  <c r="X40" i="7"/>
  <c r="D36" i="27" s="1"/>
  <c r="W40" i="7"/>
  <c r="V40" i="7"/>
  <c r="D36" i="25" s="1"/>
  <c r="U40" i="7"/>
  <c r="AN43" i="7"/>
  <c r="D39" i="28" s="1"/>
  <c r="AM43" i="7"/>
  <c r="AJ41" i="7"/>
  <c r="AI41" i="7"/>
  <c r="AH41" i="7"/>
  <c r="X39" i="7"/>
  <c r="D35" i="27" s="1"/>
  <c r="W39" i="7"/>
  <c r="V39" i="7"/>
  <c r="D35" i="25" s="1"/>
  <c r="U39" i="7"/>
  <c r="AN42" i="7"/>
  <c r="D38" i="28" s="1"/>
  <c r="AM42" i="7"/>
  <c r="X38" i="7"/>
  <c r="D34" i="27" s="1"/>
  <c r="W38" i="7"/>
  <c r="U38" i="7"/>
  <c r="AQ29" i="7"/>
  <c r="AN41" i="7"/>
  <c r="D37" i="28" s="1"/>
  <c r="AM41" i="7"/>
  <c r="X37" i="7"/>
  <c r="D33" i="27" s="1"/>
  <c r="W37" i="7"/>
  <c r="V37" i="7"/>
  <c r="D33" i="25" s="1"/>
  <c r="U37" i="7"/>
  <c r="AQ34" i="7"/>
  <c r="AN40" i="7"/>
  <c r="D36" i="28" s="1"/>
  <c r="AM40" i="7"/>
  <c r="D15" i="26"/>
  <c r="D15" i="24"/>
  <c r="X36" i="7"/>
  <c r="D32" i="27" s="1"/>
  <c r="W36" i="7"/>
  <c r="U36" i="7"/>
  <c r="AQ28" i="7"/>
  <c r="AP28" i="7"/>
  <c r="AN39" i="7"/>
  <c r="D35" i="28" s="1"/>
  <c r="AM39" i="7"/>
  <c r="AJ29" i="7"/>
  <c r="AI29" i="7"/>
  <c r="AH29" i="7"/>
  <c r="AG29" i="7"/>
  <c r="X35" i="7"/>
  <c r="D31" i="27" s="1"/>
  <c r="W35" i="7"/>
  <c r="V35" i="7"/>
  <c r="D31" i="25" s="1"/>
  <c r="U35" i="7"/>
  <c r="AQ35" i="7"/>
  <c r="AM38" i="7"/>
  <c r="X34" i="7"/>
  <c r="D30" i="27" s="1"/>
  <c r="W34" i="7"/>
  <c r="V34" i="7"/>
  <c r="D30" i="25" s="1"/>
  <c r="U34" i="7"/>
  <c r="AQ27" i="7"/>
  <c r="AP27" i="7"/>
  <c r="AN37" i="7"/>
  <c r="D33" i="28" s="1"/>
  <c r="AM37" i="7"/>
  <c r="AJ28" i="7"/>
  <c r="AI28" i="7"/>
  <c r="AH28" i="7"/>
  <c r="AG28" i="7"/>
  <c r="X33" i="7"/>
  <c r="D29" i="27" s="1"/>
  <c r="W33" i="7"/>
  <c r="V33" i="7"/>
  <c r="D29" i="25" s="1"/>
  <c r="U33" i="7"/>
  <c r="AQ26" i="7"/>
  <c r="AP26" i="7"/>
  <c r="AM36" i="7"/>
  <c r="AJ35" i="7"/>
  <c r="AI35" i="7"/>
  <c r="AH35" i="7"/>
  <c r="AG35" i="7"/>
  <c r="X32" i="7"/>
  <c r="D28" i="27" s="1"/>
  <c r="W32" i="7"/>
  <c r="V32" i="7"/>
  <c r="D28" i="25" s="1"/>
  <c r="U32" i="7"/>
  <c r="AQ25" i="7"/>
  <c r="AP25" i="7"/>
  <c r="AN35" i="7"/>
  <c r="D31" i="28" s="1"/>
  <c r="AM35" i="7"/>
  <c r="AJ27" i="7"/>
  <c r="AI27" i="7"/>
  <c r="AH27" i="7"/>
  <c r="AG27" i="7"/>
  <c r="X31" i="7"/>
  <c r="D27" i="27" s="1"/>
  <c r="W31" i="7"/>
  <c r="V31" i="7"/>
  <c r="D27" i="25" s="1"/>
  <c r="U31" i="7"/>
  <c r="AQ24" i="7"/>
  <c r="AP24" i="7"/>
  <c r="AN34" i="7"/>
  <c r="D30" i="28" s="1"/>
  <c r="AM34" i="7"/>
  <c r="AJ26" i="7"/>
  <c r="AI26" i="7"/>
  <c r="AH26" i="7"/>
  <c r="AG26" i="7"/>
  <c r="X30" i="7"/>
  <c r="D26" i="27" s="1"/>
  <c r="W30" i="7"/>
  <c r="V30" i="7"/>
  <c r="D26" i="25" s="1"/>
  <c r="U30" i="7"/>
  <c r="AQ33" i="7"/>
  <c r="AN33" i="7"/>
  <c r="D29" i="28" s="1"/>
  <c r="AM33" i="7"/>
  <c r="AJ25" i="7"/>
  <c r="AI25" i="7"/>
  <c r="AH25" i="7"/>
  <c r="AG25" i="7"/>
  <c r="X29" i="7"/>
  <c r="D25" i="27" s="1"/>
  <c r="W29" i="7"/>
  <c r="V29" i="7"/>
  <c r="D25" i="25" s="1"/>
  <c r="U29" i="7"/>
  <c r="AQ23" i="7"/>
  <c r="AP23" i="7"/>
  <c r="AN32" i="7"/>
  <c r="D28" i="28" s="1"/>
  <c r="AM32" i="7"/>
  <c r="AJ24" i="7"/>
  <c r="AI24" i="7"/>
  <c r="AH24" i="7"/>
  <c r="AG24" i="7"/>
  <c r="X28" i="7"/>
  <c r="D24" i="27" s="1"/>
  <c r="W28" i="7"/>
  <c r="V28" i="7"/>
  <c r="D24" i="25" s="1"/>
  <c r="U28" i="7"/>
  <c r="AQ32" i="7"/>
  <c r="AN31" i="7"/>
  <c r="D27" i="28" s="1"/>
  <c r="AM31" i="7"/>
  <c r="AJ33" i="7"/>
  <c r="AI33" i="7"/>
  <c r="AG33" i="7"/>
  <c r="X27" i="7"/>
  <c r="D23" i="27" s="1"/>
  <c r="W27" i="7"/>
  <c r="V27" i="7"/>
  <c r="D23" i="25" s="1"/>
  <c r="U27" i="7"/>
  <c r="AQ36" i="7"/>
  <c r="AN30" i="7"/>
  <c r="D26" i="28" s="1"/>
  <c r="AM30" i="7"/>
  <c r="AJ23" i="7"/>
  <c r="AI23" i="7"/>
  <c r="AH23" i="7"/>
  <c r="AG23" i="7"/>
  <c r="X26" i="7"/>
  <c r="D22" i="27" s="1"/>
  <c r="W26" i="7"/>
  <c r="V26" i="7"/>
  <c r="D22" i="25" s="1"/>
  <c r="U26" i="7"/>
  <c r="AQ22" i="7"/>
  <c r="AP22" i="7"/>
  <c r="AN29" i="7"/>
  <c r="D25" i="28" s="1"/>
  <c r="AM29" i="7"/>
  <c r="AJ32" i="7"/>
  <c r="AI32" i="7"/>
  <c r="AQ21" i="7"/>
  <c r="AN28" i="7"/>
  <c r="D24" i="28" s="1"/>
  <c r="AM28" i="7"/>
  <c r="AJ36" i="7"/>
  <c r="AI36" i="7"/>
  <c r="AH36" i="7"/>
  <c r="AG36" i="7"/>
  <c r="AQ20" i="7"/>
  <c r="AN27" i="7"/>
  <c r="D23" i="28" s="1"/>
  <c r="AM27" i="7"/>
  <c r="AJ22" i="7"/>
  <c r="AI22" i="7"/>
  <c r="AH22" i="7"/>
  <c r="AG22" i="7"/>
  <c r="X23" i="7"/>
  <c r="D19" i="27" s="1"/>
  <c r="W23" i="7"/>
  <c r="V23" i="7"/>
  <c r="D19" i="25" s="1"/>
  <c r="U23" i="7"/>
  <c r="AQ19" i="7"/>
  <c r="AN26" i="7"/>
  <c r="D22" i="28" s="1"/>
  <c r="AM26" i="7"/>
  <c r="AJ21" i="7"/>
  <c r="AI21" i="7"/>
  <c r="AH21" i="7"/>
  <c r="AG21" i="7"/>
  <c r="AQ18" i="7"/>
  <c r="AP18" i="7"/>
  <c r="AJ20" i="7"/>
  <c r="AI20" i="7"/>
  <c r="AH20" i="7"/>
  <c r="AG20" i="7"/>
  <c r="AQ17" i="7"/>
  <c r="AP17" i="7"/>
  <c r="AJ19" i="7"/>
  <c r="AI19" i="7"/>
  <c r="AH19" i="7"/>
  <c r="AG19" i="7"/>
  <c r="AN23" i="7"/>
  <c r="D19" i="28" s="1"/>
  <c r="AM23" i="7"/>
  <c r="AJ18" i="7"/>
  <c r="AI18" i="7"/>
  <c r="AH18" i="7"/>
  <c r="AG18" i="7"/>
  <c r="X18" i="7"/>
  <c r="D14" i="27" s="1"/>
  <c r="W18" i="7"/>
  <c r="V18" i="7"/>
  <c r="D14" i="25" s="1"/>
  <c r="U18" i="7"/>
  <c r="AJ17" i="7"/>
  <c r="AI17" i="7"/>
  <c r="AH17" i="7"/>
  <c r="AG17" i="7"/>
  <c r="X17" i="7"/>
  <c r="D13" i="27" s="1"/>
  <c r="W17" i="7"/>
  <c r="V17" i="7"/>
  <c r="D13" i="25" s="1"/>
  <c r="U17" i="7"/>
  <c r="AQ14" i="7"/>
  <c r="AP14" i="7"/>
  <c r="AI16" i="7"/>
  <c r="AQ13" i="7"/>
  <c r="AP13" i="7"/>
  <c r="AF15" i="7"/>
  <c r="T16" i="7" s="1"/>
  <c r="D12" i="26" s="1"/>
  <c r="AE15" i="7"/>
  <c r="S16" i="7" s="1"/>
  <c r="AD15" i="7"/>
  <c r="AC15" i="7"/>
  <c r="Q16" i="7" s="1"/>
  <c r="AB15" i="7"/>
  <c r="P16" i="7" s="1"/>
  <c r="D11" i="9" s="1"/>
  <c r="AA15" i="7"/>
  <c r="O16" i="7" s="1"/>
  <c r="W15" i="7"/>
  <c r="U15" i="7"/>
  <c r="X15" i="7"/>
  <c r="D11" i="27" s="1"/>
  <c r="AQ12" i="7"/>
  <c r="AP12" i="7"/>
  <c r="AN18" i="7"/>
  <c r="D14" i="28" s="1"/>
  <c r="AM18" i="7"/>
  <c r="AJ14" i="7"/>
  <c r="AI14" i="7"/>
  <c r="AH14" i="7"/>
  <c r="AG14" i="7"/>
  <c r="W14" i="7"/>
  <c r="U14" i="7"/>
  <c r="X14" i="7"/>
  <c r="D10" i="27" s="1"/>
  <c r="AQ11" i="7"/>
  <c r="AP11" i="7"/>
  <c r="AN17" i="7"/>
  <c r="D13" i="28" s="1"/>
  <c r="AM17" i="7"/>
  <c r="AJ13" i="7"/>
  <c r="AI13" i="7"/>
  <c r="AH13" i="7"/>
  <c r="AG13" i="7"/>
  <c r="W13" i="7"/>
  <c r="U13" i="7"/>
  <c r="V13" i="7"/>
  <c r="D9" i="25" s="1"/>
  <c r="AQ10" i="7"/>
  <c r="AP10" i="7"/>
  <c r="AJ12" i="7"/>
  <c r="AI12" i="7"/>
  <c r="AH12" i="7"/>
  <c r="AG12" i="7"/>
  <c r="AQ9" i="7"/>
  <c r="AP9" i="7"/>
  <c r="AM15" i="7"/>
  <c r="AJ11" i="7"/>
  <c r="AI11" i="7"/>
  <c r="AH11" i="7"/>
  <c r="AG11" i="7"/>
  <c r="AQ8" i="7"/>
  <c r="AP8" i="7"/>
  <c r="AM14" i="7"/>
  <c r="AJ10" i="7"/>
  <c r="AI10" i="7"/>
  <c r="AH10" i="7"/>
  <c r="AG10" i="7"/>
  <c r="AQ7" i="7"/>
  <c r="AP7" i="7"/>
  <c r="AJ9" i="7"/>
  <c r="AI9" i="7"/>
  <c r="AH9" i="7"/>
  <c r="AG9" i="7"/>
  <c r="AJ8" i="7"/>
  <c r="AI8" i="7"/>
  <c r="AH8" i="7"/>
  <c r="AG8" i="7"/>
  <c r="AJ7" i="7"/>
  <c r="AI7" i="7"/>
  <c r="AH7" i="7"/>
  <c r="AG7" i="7"/>
  <c r="AN102" i="7"/>
  <c r="AM67" i="7"/>
  <c r="AA73" i="7"/>
  <c r="O74" i="7" s="1"/>
  <c r="AQ74" i="7"/>
  <c r="AP65" i="7"/>
  <c r="AQ65" i="7"/>
  <c r="AQ87" i="7"/>
  <c r="AQ75" i="7"/>
  <c r="AQ76" i="7"/>
  <c r="AQ77" i="7"/>
  <c r="AQ78" i="7"/>
  <c r="AQ79" i="7"/>
  <c r="AQ80" i="7"/>
  <c r="AQ94" i="7"/>
  <c r="AQ90" i="7"/>
  <c r="AQ81" i="7"/>
  <c r="AQ91" i="7"/>
  <c r="AQ82" i="7"/>
  <c r="AQ83" i="7"/>
  <c r="AQ84" i="7"/>
  <c r="AQ85" i="7"/>
  <c r="AQ93" i="7"/>
  <c r="AQ86" i="7"/>
  <c r="AQ92" i="7"/>
  <c r="AP80" i="7"/>
  <c r="AP81" i="7"/>
  <c r="AP82" i="7"/>
  <c r="AP83" i="7"/>
  <c r="AP84" i="7"/>
  <c r="AP85" i="7"/>
  <c r="AP86" i="7"/>
  <c r="AP74" i="7"/>
  <c r="E15" i="26"/>
  <c r="AJ77" i="7"/>
  <c r="AI77" i="7"/>
  <c r="AH77" i="7"/>
  <c r="AG77" i="7"/>
  <c r="AJ76" i="7"/>
  <c r="AI76" i="7"/>
  <c r="AH76" i="7"/>
  <c r="AG76" i="7"/>
  <c r="AI75" i="7"/>
  <c r="AH75" i="7"/>
  <c r="AG75" i="7"/>
  <c r="AJ74" i="7"/>
  <c r="AI74" i="7"/>
  <c r="AH74" i="7"/>
  <c r="AG74" i="7"/>
  <c r="AF103" i="7"/>
  <c r="T79" i="7" s="1"/>
  <c r="E17" i="26" s="1"/>
  <c r="AE103" i="7"/>
  <c r="S79" i="7" s="1"/>
  <c r="AD103" i="7"/>
  <c r="AC103" i="7"/>
  <c r="AF73" i="7"/>
  <c r="T74" i="7" s="1"/>
  <c r="E12" i="26" s="1"/>
  <c r="AE73" i="7"/>
  <c r="S74" i="7" s="1"/>
  <c r="AD73" i="7"/>
  <c r="R74" i="7" s="1"/>
  <c r="E12" i="24" s="1"/>
  <c r="AC73" i="7"/>
  <c r="Q74" i="7" s="1"/>
  <c r="AB73" i="7"/>
  <c r="AQ72" i="7"/>
  <c r="AP72" i="7"/>
  <c r="AJ72" i="7"/>
  <c r="AI72" i="7"/>
  <c r="AH72" i="7"/>
  <c r="AG72" i="7"/>
  <c r="AQ71" i="7"/>
  <c r="AP71" i="7"/>
  <c r="AJ71" i="7"/>
  <c r="AI71" i="7"/>
  <c r="AH71" i="7"/>
  <c r="AG71" i="7"/>
  <c r="AQ70" i="7"/>
  <c r="AP70" i="7"/>
  <c r="AJ70" i="7"/>
  <c r="AI70" i="7"/>
  <c r="AH70" i="7"/>
  <c r="AG70" i="7"/>
  <c r="AQ69" i="7"/>
  <c r="AP69" i="7"/>
  <c r="AJ69" i="7"/>
  <c r="AI69" i="7"/>
  <c r="AH69" i="7"/>
  <c r="AG69" i="7"/>
  <c r="X107" i="7"/>
  <c r="W107" i="7"/>
  <c r="V107" i="7"/>
  <c r="U107" i="7"/>
  <c r="AQ68" i="7"/>
  <c r="AP68" i="7"/>
  <c r="AJ68" i="7"/>
  <c r="AI68" i="7"/>
  <c r="AH68" i="7"/>
  <c r="AG68" i="7"/>
  <c r="X105" i="7"/>
  <c r="W105" i="7"/>
  <c r="V105" i="7"/>
  <c r="U105" i="7"/>
  <c r="AJ67" i="7"/>
  <c r="AI67" i="7"/>
  <c r="AH67" i="7"/>
  <c r="AQ67" i="7"/>
  <c r="AP67" i="7"/>
  <c r="X104" i="7"/>
  <c r="W104" i="7"/>
  <c r="V104" i="7"/>
  <c r="U104" i="7"/>
  <c r="AQ66" i="7"/>
  <c r="AP66" i="7"/>
  <c r="AJ66" i="7"/>
  <c r="AI66" i="7"/>
  <c r="AH66" i="7"/>
  <c r="AG66" i="7"/>
  <c r="X103" i="7"/>
  <c r="W103" i="7"/>
  <c r="U103" i="7"/>
  <c r="AM102" i="7"/>
  <c r="AJ65" i="7"/>
  <c r="AI65" i="7"/>
  <c r="AH65" i="7"/>
  <c r="AG65" i="7"/>
  <c r="E39" i="9"/>
  <c r="AN101" i="7"/>
  <c r="AM101" i="7"/>
  <c r="AF114" i="7"/>
  <c r="T83" i="7" s="1"/>
  <c r="E21" i="26" s="1"/>
  <c r="AE114" i="7"/>
  <c r="S83" i="7" s="1"/>
  <c r="AD114" i="7"/>
  <c r="R83" i="7" s="1"/>
  <c r="E21" i="24" s="1"/>
  <c r="AC114" i="7"/>
  <c r="Q83" i="7" s="1"/>
  <c r="AB114" i="7"/>
  <c r="AA114" i="7"/>
  <c r="X101" i="7"/>
  <c r="E39" i="27" s="1"/>
  <c r="W101" i="7"/>
  <c r="V101" i="7"/>
  <c r="E39" i="25" s="1"/>
  <c r="U101" i="7"/>
  <c r="AQ112" i="7"/>
  <c r="AP112" i="7"/>
  <c r="AN100" i="7"/>
  <c r="AM100" i="7"/>
  <c r="AJ113" i="7"/>
  <c r="AI113" i="7"/>
  <c r="AH113" i="7"/>
  <c r="AG113" i="7"/>
  <c r="X100" i="7"/>
  <c r="E38" i="27" s="1"/>
  <c r="W100" i="7"/>
  <c r="V100" i="7"/>
  <c r="E38" i="25" s="1"/>
  <c r="U100" i="7"/>
  <c r="AQ111" i="7"/>
  <c r="AP111" i="7"/>
  <c r="AM99" i="7"/>
  <c r="AJ112" i="7"/>
  <c r="AI112" i="7"/>
  <c r="AH112" i="7"/>
  <c r="AG112" i="7"/>
  <c r="X99" i="7"/>
  <c r="E37" i="27" s="1"/>
  <c r="W99" i="7"/>
  <c r="V99" i="7"/>
  <c r="E37" i="25" s="1"/>
  <c r="U99" i="7"/>
  <c r="AQ110" i="7"/>
  <c r="AP110" i="7"/>
  <c r="AI111" i="7"/>
  <c r="X98" i="7"/>
  <c r="E36" i="27" s="1"/>
  <c r="W98" i="7"/>
  <c r="V98" i="7"/>
  <c r="E36" i="25" s="1"/>
  <c r="U98" i="7"/>
  <c r="AN97" i="7"/>
  <c r="E39" i="28" s="1"/>
  <c r="AM97" i="7"/>
  <c r="AF110" i="7"/>
  <c r="T82" i="7" s="1"/>
  <c r="E20" i="26" s="1"/>
  <c r="AE110" i="7"/>
  <c r="S82" i="7" s="1"/>
  <c r="AD110" i="7"/>
  <c r="R82" i="7" s="1"/>
  <c r="E20" i="24" s="1"/>
  <c r="AC110" i="7"/>
  <c r="Q82" i="7" s="1"/>
  <c r="AB110" i="7"/>
  <c r="AA110" i="7"/>
  <c r="W97" i="7"/>
  <c r="U97" i="7"/>
  <c r="X97" i="7"/>
  <c r="E35" i="27" s="1"/>
  <c r="AQ108" i="7"/>
  <c r="AP108" i="7"/>
  <c r="AN96" i="7"/>
  <c r="E38" i="28" s="1"/>
  <c r="AM96" i="7"/>
  <c r="AJ109" i="7"/>
  <c r="AI109" i="7"/>
  <c r="AH109" i="7"/>
  <c r="AG109" i="7"/>
  <c r="X96" i="7"/>
  <c r="E34" i="27" s="1"/>
  <c r="W96" i="7"/>
  <c r="U96" i="7"/>
  <c r="V96" i="7"/>
  <c r="E34" i="25" s="1"/>
  <c r="AQ107" i="7"/>
  <c r="AN95" i="7"/>
  <c r="E37" i="28" s="1"/>
  <c r="AM95" i="7"/>
  <c r="AH108" i="7"/>
  <c r="AJ108" i="7"/>
  <c r="AI108" i="7"/>
  <c r="X95" i="7"/>
  <c r="E33" i="27" s="1"/>
  <c r="W95" i="7"/>
  <c r="V95" i="7"/>
  <c r="E33" i="25" s="1"/>
  <c r="U95" i="7"/>
  <c r="AN94" i="7"/>
  <c r="E36" i="28" s="1"/>
  <c r="AM94" i="7"/>
  <c r="AF107" i="7"/>
  <c r="AE107" i="7"/>
  <c r="S80" i="7" s="1"/>
  <c r="AD107" i="7"/>
  <c r="R80" i="7" s="1"/>
  <c r="E18" i="24" s="1"/>
  <c r="AC107" i="7"/>
  <c r="Q80" i="7" s="1"/>
  <c r="AB107" i="7"/>
  <c r="P80" i="7" s="1"/>
  <c r="AA107" i="7"/>
  <c r="O80" i="7" s="1"/>
  <c r="W94" i="7"/>
  <c r="V94" i="7"/>
  <c r="E32" i="25" s="1"/>
  <c r="U94" i="7"/>
  <c r="X94" i="7"/>
  <c r="E32" i="27" s="1"/>
  <c r="AQ105" i="7"/>
  <c r="AP105" i="7"/>
  <c r="AN93" i="7"/>
  <c r="E35" i="28" s="1"/>
  <c r="AM93" i="7"/>
  <c r="AJ106" i="7"/>
  <c r="AI106" i="7"/>
  <c r="AH106" i="7"/>
  <c r="AG106" i="7"/>
  <c r="X93" i="7"/>
  <c r="E31" i="27" s="1"/>
  <c r="W93" i="7"/>
  <c r="V93" i="7"/>
  <c r="E31" i="25" s="1"/>
  <c r="U93" i="7"/>
  <c r="AQ104" i="7"/>
  <c r="AP104" i="7"/>
  <c r="AM92" i="7"/>
  <c r="AJ105" i="7"/>
  <c r="AI105" i="7"/>
  <c r="AH105" i="7"/>
  <c r="AG105" i="7"/>
  <c r="W92" i="7"/>
  <c r="U92" i="7"/>
  <c r="AN88" i="7"/>
  <c r="E30" i="28" s="1"/>
  <c r="AQ103" i="7"/>
  <c r="AP103" i="7"/>
  <c r="AN91" i="7"/>
  <c r="E33" i="28" s="1"/>
  <c r="AM91" i="7"/>
  <c r="AI104" i="7"/>
  <c r="W91" i="7"/>
  <c r="U91" i="7"/>
  <c r="X91" i="7"/>
  <c r="E29" i="27" s="1"/>
  <c r="AN87" i="7"/>
  <c r="E29" i="28" s="1"/>
  <c r="AN90" i="7"/>
  <c r="E32" i="28" s="1"/>
  <c r="AM90" i="7"/>
  <c r="X90" i="7"/>
  <c r="E28" i="27" s="1"/>
  <c r="W90" i="7"/>
  <c r="V90" i="7"/>
  <c r="E28" i="25" s="1"/>
  <c r="U90" i="7"/>
  <c r="AQ101" i="7"/>
  <c r="AP101" i="7"/>
  <c r="AN89" i="7"/>
  <c r="E31" i="28" s="1"/>
  <c r="AM89" i="7"/>
  <c r="AI102" i="7"/>
  <c r="AG102" i="7"/>
  <c r="X89" i="7"/>
  <c r="E27" i="27" s="1"/>
  <c r="W89" i="7"/>
  <c r="V89" i="7"/>
  <c r="E27" i="25" s="1"/>
  <c r="U89" i="7"/>
  <c r="AQ100" i="7"/>
  <c r="AP100" i="7"/>
  <c r="AM88" i="7"/>
  <c r="AJ101" i="7"/>
  <c r="AI101" i="7"/>
  <c r="AH101" i="7"/>
  <c r="AG101" i="7"/>
  <c r="X88" i="7"/>
  <c r="E26" i="27" s="1"/>
  <c r="W88" i="7"/>
  <c r="V88" i="7"/>
  <c r="E26" i="25" s="1"/>
  <c r="U88" i="7"/>
  <c r="AQ99" i="7"/>
  <c r="AP99" i="7"/>
  <c r="AM87" i="7"/>
  <c r="AJ100" i="7"/>
  <c r="AI100" i="7"/>
  <c r="AH100" i="7"/>
  <c r="AG100" i="7"/>
  <c r="X87" i="7"/>
  <c r="E25" i="27" s="1"/>
  <c r="W87" i="7"/>
  <c r="V87" i="7"/>
  <c r="E25" i="25" s="1"/>
  <c r="U87" i="7"/>
  <c r="AP98" i="7"/>
  <c r="AN86" i="7"/>
  <c r="E28" i="28" s="1"/>
  <c r="AM86" i="7"/>
  <c r="AJ99" i="7"/>
  <c r="AI99" i="7"/>
  <c r="AG99" i="7"/>
  <c r="AQ98" i="7"/>
  <c r="X86" i="7"/>
  <c r="E24" i="27" s="1"/>
  <c r="W86" i="7"/>
  <c r="V86" i="7"/>
  <c r="E24" i="25" s="1"/>
  <c r="U86" i="7"/>
  <c r="AN85" i="7"/>
  <c r="E27" i="28" s="1"/>
  <c r="AM85" i="7"/>
  <c r="W85" i="7"/>
  <c r="V85" i="7"/>
  <c r="E23" i="25" s="1"/>
  <c r="U85" i="7"/>
  <c r="AN81" i="7"/>
  <c r="E23" i="28" s="1"/>
  <c r="AN84" i="7"/>
  <c r="E26" i="28" s="1"/>
  <c r="AM84" i="7"/>
  <c r="X84" i="7"/>
  <c r="E22" i="27" s="1"/>
  <c r="W84" i="7"/>
  <c r="V84" i="7"/>
  <c r="E22" i="25" s="1"/>
  <c r="U84" i="7"/>
  <c r="AN83" i="7"/>
  <c r="E25" i="28" s="1"/>
  <c r="AM83" i="7"/>
  <c r="AN82" i="7"/>
  <c r="E24" i="28" s="1"/>
  <c r="AM82" i="7"/>
  <c r="AJ87" i="7"/>
  <c r="AI87" i="7"/>
  <c r="AH87" i="7"/>
  <c r="AG87" i="7"/>
  <c r="AM81" i="7"/>
  <c r="AJ92" i="7"/>
  <c r="AI92" i="7"/>
  <c r="AH92" i="7"/>
  <c r="AG92" i="7"/>
  <c r="X81" i="7"/>
  <c r="E19" i="27" s="1"/>
  <c r="W81" i="7"/>
  <c r="V81" i="7"/>
  <c r="E19" i="25" s="1"/>
  <c r="U81" i="7"/>
  <c r="AN80" i="7"/>
  <c r="E22" i="28" s="1"/>
  <c r="AM80" i="7"/>
  <c r="AG86" i="7"/>
  <c r="AJ93" i="7"/>
  <c r="AI93" i="7"/>
  <c r="AH93" i="7"/>
  <c r="AG93" i="7"/>
  <c r="AI85" i="7"/>
  <c r="AG85" i="7"/>
  <c r="AJ85" i="7"/>
  <c r="AN77" i="7"/>
  <c r="E19" i="28" s="1"/>
  <c r="AM77" i="7"/>
  <c r="AJ84" i="7"/>
  <c r="AI84" i="7"/>
  <c r="AG84" i="7"/>
  <c r="W76" i="7"/>
  <c r="U76" i="7"/>
  <c r="X76" i="7"/>
  <c r="E14" i="27" s="1"/>
  <c r="AJ83" i="7"/>
  <c r="AI83" i="7"/>
  <c r="AH83" i="7"/>
  <c r="AG83" i="7"/>
  <c r="W75" i="7"/>
  <c r="U75" i="7"/>
  <c r="X75" i="7"/>
  <c r="E13" i="27" s="1"/>
  <c r="AJ82" i="7"/>
  <c r="AI82" i="7"/>
  <c r="AH82" i="7"/>
  <c r="AG82" i="7"/>
  <c r="AI91" i="7"/>
  <c r="AH91" i="7"/>
  <c r="AG91" i="7"/>
  <c r="W73" i="7"/>
  <c r="U73" i="7"/>
  <c r="V73" i="7"/>
  <c r="E11" i="25" s="1"/>
  <c r="AN72" i="7"/>
  <c r="E14" i="28" s="1"/>
  <c r="AM72" i="7"/>
  <c r="AI81" i="7"/>
  <c r="AG81" i="7"/>
  <c r="W72" i="7"/>
  <c r="U72" i="7"/>
  <c r="X72" i="7"/>
  <c r="E10" i="27" s="1"/>
  <c r="AN71" i="7"/>
  <c r="E13" i="28" s="1"/>
  <c r="AM71" i="7"/>
  <c r="AJ90" i="7"/>
  <c r="AI90" i="7"/>
  <c r="AG90" i="7"/>
  <c r="AH90" i="7"/>
  <c r="W71" i="7"/>
  <c r="U71" i="7"/>
  <c r="X71" i="7"/>
  <c r="E9" i="27" s="1"/>
  <c r="AJ94" i="7"/>
  <c r="AI94" i="7"/>
  <c r="AH94" i="7"/>
  <c r="AG94" i="7"/>
  <c r="AN69" i="7"/>
  <c r="E11" i="28" s="1"/>
  <c r="AM69" i="7"/>
  <c r="AJ80" i="7"/>
  <c r="AI80" i="7"/>
  <c r="AH80" i="7"/>
  <c r="AG80" i="7"/>
  <c r="AM68" i="7"/>
  <c r="AJ79" i="7"/>
  <c r="AI79" i="7"/>
  <c r="AH79" i="7"/>
  <c r="AG79" i="7"/>
  <c r="AI78" i="7"/>
  <c r="AH78" i="7"/>
  <c r="AG78" i="7"/>
  <c r="AJ78" i="7"/>
  <c r="AM130" i="7" l="1"/>
  <c r="AM21" i="7"/>
  <c r="AM515" i="7"/>
  <c r="AM73" i="7"/>
  <c r="Q79" i="7"/>
  <c r="AI103" i="7"/>
  <c r="R79" i="7"/>
  <c r="E17" i="24" s="1"/>
  <c r="AJ103" i="7"/>
  <c r="AH103" i="7"/>
  <c r="P247" i="7"/>
  <c r="H16" i="9" s="1"/>
  <c r="AN38" i="7"/>
  <c r="D34" i="28" s="1"/>
  <c r="V38" i="7"/>
  <c r="D34" i="25" s="1"/>
  <c r="X523" i="7"/>
  <c r="M21" i="27" s="1"/>
  <c r="P519" i="7"/>
  <c r="P298" i="7"/>
  <c r="I11" i="9" s="1"/>
  <c r="P466" i="7"/>
  <c r="AI547" i="7"/>
  <c r="AP553" i="7"/>
  <c r="X360" i="7"/>
  <c r="J18" i="27" s="1"/>
  <c r="AG550" i="7"/>
  <c r="P306" i="7"/>
  <c r="I19" i="9" s="1"/>
  <c r="E17" i="9"/>
  <c r="AH275" i="7"/>
  <c r="AQ553" i="7"/>
  <c r="AJ547" i="7"/>
  <c r="AI554" i="7"/>
  <c r="X25" i="7"/>
  <c r="D21" i="27" s="1"/>
  <c r="AJ331" i="7"/>
  <c r="AG271" i="7"/>
  <c r="AI488" i="7"/>
  <c r="AG385" i="7"/>
  <c r="X19" i="7"/>
  <c r="D15" i="27" s="1"/>
  <c r="AJ442" i="7"/>
  <c r="W213" i="7"/>
  <c r="AH158" i="7"/>
  <c r="X213" i="7"/>
  <c r="G40" i="27" s="1"/>
  <c r="W360" i="7"/>
  <c r="AI388" i="7"/>
  <c r="AJ492" i="7"/>
  <c r="AP169" i="7"/>
  <c r="AI331" i="7"/>
  <c r="W248" i="7"/>
  <c r="X415" i="7"/>
  <c r="K20" i="27" s="1"/>
  <c r="AG219" i="7"/>
  <c r="AJ222" i="7"/>
  <c r="X137" i="7"/>
  <c r="F20" i="27" s="1"/>
  <c r="AH282" i="7"/>
  <c r="AQ55" i="7"/>
  <c r="AH331" i="7"/>
  <c r="AH435" i="7"/>
  <c r="V412" i="7"/>
  <c r="K17" i="25" s="1"/>
  <c r="R304" i="7"/>
  <c r="I18" i="24" s="1"/>
  <c r="R193" i="7"/>
  <c r="G20" i="24" s="1"/>
  <c r="AP282" i="7"/>
  <c r="AP271" i="7"/>
  <c r="AH385" i="7"/>
  <c r="V303" i="7"/>
  <c r="I17" i="25" s="1"/>
  <c r="AG492" i="7"/>
  <c r="W363" i="7"/>
  <c r="AI385" i="7"/>
  <c r="X303" i="7"/>
  <c r="I17" i="27" s="1"/>
  <c r="AG352" i="7"/>
  <c r="AI275" i="7"/>
  <c r="U522" i="7"/>
  <c r="AG162" i="7"/>
  <c r="AJ165" i="7"/>
  <c r="AQ221" i="7"/>
  <c r="AH392" i="7"/>
  <c r="AG435" i="7"/>
  <c r="AN507" i="7"/>
  <c r="M9" i="28" s="1"/>
  <c r="AJ15" i="7"/>
  <c r="W134" i="7"/>
  <c r="AQ389" i="7"/>
  <c r="O412" i="7"/>
  <c r="U412" i="7" s="1"/>
  <c r="AH495" i="7"/>
  <c r="V523" i="7"/>
  <c r="M21" i="25" s="1"/>
  <c r="AH547" i="7"/>
  <c r="AJ550" i="7"/>
  <c r="AM190" i="7"/>
  <c r="AM244" i="7"/>
  <c r="AJ158" i="7"/>
  <c r="AI169" i="7"/>
  <c r="AG331" i="7"/>
  <c r="Q362" i="7"/>
  <c r="U362" i="7" s="1"/>
  <c r="AP446" i="7"/>
  <c r="O360" i="7"/>
  <c r="U360" i="7" s="1"/>
  <c r="U21" i="7"/>
  <c r="AG45" i="7"/>
  <c r="Q251" i="7"/>
  <c r="AM247" i="7" s="1"/>
  <c r="P469" i="7"/>
  <c r="AN465" i="7" s="1"/>
  <c r="L20" i="28" s="1"/>
  <c r="AG495" i="7"/>
  <c r="P193" i="7"/>
  <c r="G19" i="9" s="1"/>
  <c r="R251" i="7"/>
  <c r="H21" i="24" s="1"/>
  <c r="O467" i="7"/>
  <c r="AP493" i="7"/>
  <c r="U307" i="7"/>
  <c r="AQ382" i="7"/>
  <c r="L18" i="24"/>
  <c r="S247" i="7"/>
  <c r="AM243" i="7" s="1"/>
  <c r="AP382" i="7"/>
  <c r="AQ546" i="7"/>
  <c r="AQ51" i="7"/>
  <c r="H15" i="27"/>
  <c r="H15" i="28"/>
  <c r="H39" i="9"/>
  <c r="AN411" i="7"/>
  <c r="K20" i="28" s="1"/>
  <c r="P520" i="7"/>
  <c r="M17" i="9" s="1"/>
  <c r="AP225" i="7"/>
  <c r="AH327" i="7"/>
  <c r="AP338" i="7"/>
  <c r="AI352" i="7"/>
  <c r="X413" i="7"/>
  <c r="K18" i="27" s="1"/>
  <c r="W415" i="7"/>
  <c r="X466" i="7"/>
  <c r="L17" i="27" s="1"/>
  <c r="R520" i="7"/>
  <c r="M18" i="24" s="1"/>
  <c r="V522" i="7"/>
  <c r="M20" i="25" s="1"/>
  <c r="AQ549" i="7"/>
  <c r="U193" i="7"/>
  <c r="W16" i="7"/>
  <c r="AJ52" i="7"/>
  <c r="P134" i="7"/>
  <c r="U157" i="7"/>
  <c r="AJ162" i="7"/>
  <c r="AH226" i="7"/>
  <c r="AG388" i="7"/>
  <c r="AP496" i="7"/>
  <c r="AI499" i="7"/>
  <c r="W522" i="7"/>
  <c r="AM519" i="7"/>
  <c r="AG547" i="7"/>
  <c r="AI550" i="7"/>
  <c r="AH278" i="7"/>
  <c r="AP275" i="7"/>
  <c r="AH446" i="7"/>
  <c r="Q466" i="7"/>
  <c r="W466" i="7" s="1"/>
  <c r="AQ489" i="7"/>
  <c r="U24" i="7"/>
  <c r="W44" i="7"/>
  <c r="AQ214" i="7"/>
  <c r="AP15" i="7"/>
  <c r="X44" i="7"/>
  <c r="D40" i="27" s="1"/>
  <c r="AP55" i="7"/>
  <c r="G15" i="27"/>
  <c r="U247" i="7"/>
  <c r="AG297" i="7"/>
  <c r="AJ327" i="7"/>
  <c r="AI338" i="7"/>
  <c r="AJ352" i="7"/>
  <c r="AJ381" i="7"/>
  <c r="AP442" i="7"/>
  <c r="AN456" i="7"/>
  <c r="L11" i="28" s="1"/>
  <c r="AJ488" i="7"/>
  <c r="AH499" i="7"/>
  <c r="X129" i="7"/>
  <c r="F12" i="27" s="1"/>
  <c r="AI278" i="7"/>
  <c r="AP334" i="7"/>
  <c r="AQ442" i="7"/>
  <c r="AP241" i="7"/>
  <c r="W298" i="7"/>
  <c r="W306" i="7"/>
  <c r="AI446" i="7"/>
  <c r="AI56" i="7"/>
  <c r="AH128" i="7"/>
  <c r="AP221" i="7"/>
  <c r="AJ278" i="7"/>
  <c r="AJ334" i="7"/>
  <c r="AG338" i="7"/>
  <c r="V363" i="7"/>
  <c r="J21" i="25" s="1"/>
  <c r="AJ406" i="7"/>
  <c r="AI442" i="7"/>
  <c r="AG460" i="7"/>
  <c r="AG513" i="7"/>
  <c r="AI52" i="7"/>
  <c r="AH222" i="7"/>
  <c r="AM303" i="7"/>
  <c r="AI439" i="7"/>
  <c r="AM465" i="7"/>
  <c r="AI495" i="7"/>
  <c r="U519" i="7"/>
  <c r="W137" i="7"/>
  <c r="AI226" i="7"/>
  <c r="AJ241" i="7"/>
  <c r="AP389" i="7"/>
  <c r="AJ439" i="7"/>
  <c r="X469" i="7"/>
  <c r="L20" i="27" s="1"/>
  <c r="X522" i="7"/>
  <c r="M20" i="27" s="1"/>
  <c r="AG554" i="7"/>
  <c r="W129" i="7"/>
  <c r="AQ184" i="7"/>
  <c r="AM189" i="7"/>
  <c r="AN190" i="7"/>
  <c r="G21" i="28" s="1"/>
  <c r="W303" i="7"/>
  <c r="Q354" i="7"/>
  <c r="W354" i="7" s="1"/>
  <c r="AJ385" i="7"/>
  <c r="AJ388" i="7"/>
  <c r="AQ435" i="7"/>
  <c r="AH554" i="7"/>
  <c r="AI49" i="7"/>
  <c r="AH162" i="7"/>
  <c r="AI222" i="7"/>
  <c r="AG226" i="7"/>
  <c r="AI297" i="7"/>
  <c r="X306" i="7"/>
  <c r="I20" i="27" s="1"/>
  <c r="X359" i="7"/>
  <c r="J17" i="27" s="1"/>
  <c r="AQ44" i="7"/>
  <c r="AJ49" i="7"/>
  <c r="U134" i="7"/>
  <c r="X135" i="7"/>
  <c r="F18" i="27" s="1"/>
  <c r="W138" i="7"/>
  <c r="AI162" i="7"/>
  <c r="V213" i="7"/>
  <c r="G40" i="25" s="1"/>
  <c r="AJ435" i="7"/>
  <c r="V466" i="7"/>
  <c r="L17" i="25" s="1"/>
  <c r="AG488" i="7"/>
  <c r="J15" i="28"/>
  <c r="J15" i="27"/>
  <c r="W407" i="7"/>
  <c r="F19" i="9"/>
  <c r="V137" i="7"/>
  <c r="F20" i="25" s="1"/>
  <c r="W470" i="7"/>
  <c r="AQ496" i="7"/>
  <c r="W102" i="7"/>
  <c r="X22" i="7"/>
  <c r="D18" i="27" s="1"/>
  <c r="P24" i="7"/>
  <c r="AN24" i="7" s="1"/>
  <c r="D20" i="28" s="1"/>
  <c r="AN36" i="7"/>
  <c r="D32" i="28" s="1"/>
  <c r="AG52" i="7"/>
  <c r="V138" i="7"/>
  <c r="F21" i="25" s="1"/>
  <c r="F20" i="9"/>
  <c r="AP165" i="7"/>
  <c r="AI184" i="7"/>
  <c r="AJ219" i="7"/>
  <c r="W242" i="7"/>
  <c r="Q359" i="7"/>
  <c r="AM355" i="7" s="1"/>
  <c r="T407" i="7"/>
  <c r="O415" i="7"/>
  <c r="U415" i="7" s="1"/>
  <c r="AP460" i="7"/>
  <c r="X470" i="7"/>
  <c r="L21" i="27" s="1"/>
  <c r="W514" i="7"/>
  <c r="X21" i="7"/>
  <c r="D17" i="27" s="1"/>
  <c r="W24" i="7"/>
  <c r="P25" i="7"/>
  <c r="AN25" i="7" s="1"/>
  <c r="D21" i="28" s="1"/>
  <c r="X247" i="7"/>
  <c r="H17" i="27" s="1"/>
  <c r="AG278" i="7"/>
  <c r="AN291" i="7"/>
  <c r="I9" i="28" s="1"/>
  <c r="AH388" i="7"/>
  <c r="AG406" i="7"/>
  <c r="AP405" i="7"/>
  <c r="AI460" i="7"/>
  <c r="S467" i="7"/>
  <c r="W469" i="7"/>
  <c r="AQ512" i="7"/>
  <c r="AP512" i="7"/>
  <c r="X24" i="7"/>
  <c r="D20" i="27" s="1"/>
  <c r="W25" i="7"/>
  <c r="V36" i="7"/>
  <c r="D32" i="25" s="1"/>
  <c r="AQ40" i="7"/>
  <c r="AH49" i="7"/>
  <c r="AI128" i="7"/>
  <c r="T185" i="7"/>
  <c r="G12" i="26" s="1"/>
  <c r="AG241" i="7"/>
  <c r="W250" i="7"/>
  <c r="AG275" i="7"/>
  <c r="AQ282" i="7"/>
  <c r="W307" i="7"/>
  <c r="AH338" i="7"/>
  <c r="AQ352" i="7"/>
  <c r="R354" i="7"/>
  <c r="J12" i="24" s="1"/>
  <c r="AM359" i="7"/>
  <c r="AH406" i="7"/>
  <c r="AQ405" i="7"/>
  <c r="AG439" i="7"/>
  <c r="AJ460" i="7"/>
  <c r="AN485" i="7"/>
  <c r="L40" i="28" s="1"/>
  <c r="AM518" i="7"/>
  <c r="AG15" i="7"/>
  <c r="AP158" i="7"/>
  <c r="AQ169" i="7"/>
  <c r="W191" i="7"/>
  <c r="AI241" i="7"/>
  <c r="AP327" i="7"/>
  <c r="AI406" i="7"/>
  <c r="AH439" i="7"/>
  <c r="AH513" i="7"/>
  <c r="AN122" i="7"/>
  <c r="F9" i="28" s="1"/>
  <c r="AI15" i="7"/>
  <c r="AH52" i="7"/>
  <c r="AP128" i="7"/>
  <c r="W157" i="7"/>
  <c r="AG165" i="7"/>
  <c r="AN180" i="7"/>
  <c r="G11" i="28" s="1"/>
  <c r="W185" i="7"/>
  <c r="O190" i="7"/>
  <c r="U190" i="7" s="1"/>
  <c r="X191" i="7"/>
  <c r="G18" i="27" s="1"/>
  <c r="AG222" i="7"/>
  <c r="X298" i="7"/>
  <c r="I12" i="27" s="1"/>
  <c r="AG334" i="7"/>
  <c r="AQ338" i="7"/>
  <c r="AG381" i="7"/>
  <c r="AM466" i="7"/>
  <c r="AH488" i="7"/>
  <c r="AI513" i="7"/>
  <c r="W523" i="7"/>
  <c r="O25" i="7"/>
  <c r="AM25" i="7" s="1"/>
  <c r="AM70" i="7"/>
  <c r="AP44" i="7"/>
  <c r="V44" i="7"/>
  <c r="D40" i="25" s="1"/>
  <c r="AG56" i="7"/>
  <c r="AQ128" i="7"/>
  <c r="AI158" i="7"/>
  <c r="X157" i="7"/>
  <c r="F40" i="27" s="1"/>
  <c r="AH165" i="7"/>
  <c r="AQ165" i="7"/>
  <c r="AJ184" i="7"/>
  <c r="AP184" i="7"/>
  <c r="AN186" i="7"/>
  <c r="G17" i="28" s="1"/>
  <c r="W193" i="7"/>
  <c r="AJ275" i="7"/>
  <c r="AP297" i="7"/>
  <c r="U303" i="7"/>
  <c r="AI327" i="7"/>
  <c r="AH334" i="7"/>
  <c r="AP386" i="7"/>
  <c r="V415" i="7"/>
  <c r="K20" i="25" s="1"/>
  <c r="U469" i="7"/>
  <c r="AJ513" i="7"/>
  <c r="D9" i="28"/>
  <c r="X514" i="7"/>
  <c r="M12" i="27" s="1"/>
  <c r="AH56" i="7"/>
  <c r="AG128" i="7"/>
  <c r="P135" i="7"/>
  <c r="AN131" i="7" s="1"/>
  <c r="F18" i="28" s="1"/>
  <c r="U137" i="7"/>
  <c r="AI165" i="7"/>
  <c r="AG169" i="7"/>
  <c r="AQ278" i="7"/>
  <c r="AQ297" i="7"/>
  <c r="AI334" i="7"/>
  <c r="AQ334" i="7"/>
  <c r="AG442" i="7"/>
  <c r="AQ446" i="7"/>
  <c r="AQ225" i="7"/>
  <c r="AQ271" i="7"/>
  <c r="P304" i="7"/>
  <c r="U306" i="7"/>
  <c r="AP352" i="7"/>
  <c r="AP435" i="7"/>
  <c r="AH442" i="7"/>
  <c r="AP542" i="7"/>
  <c r="AJ128" i="7"/>
  <c r="AQ158" i="7"/>
  <c r="AG184" i="7"/>
  <c r="W194" i="7"/>
  <c r="AH219" i="7"/>
  <c r="AH297" i="7"/>
  <c r="AQ327" i="7"/>
  <c r="AH492" i="7"/>
  <c r="AQ542" i="7"/>
  <c r="AH550" i="7"/>
  <c r="AP549" i="7"/>
  <c r="W22" i="7"/>
  <c r="AI45" i="7"/>
  <c r="X134" i="7"/>
  <c r="F17" i="27" s="1"/>
  <c r="O138" i="7"/>
  <c r="AQ162" i="7"/>
  <c r="AH184" i="7"/>
  <c r="V194" i="7"/>
  <c r="G21" i="25" s="1"/>
  <c r="AI219" i="7"/>
  <c r="AQ241" i="7"/>
  <c r="AJ271" i="7"/>
  <c r="AJ297" i="7"/>
  <c r="AM299" i="7"/>
  <c r="AQ331" i="7"/>
  <c r="P359" i="7"/>
  <c r="AG446" i="7"/>
  <c r="X461" i="7"/>
  <c r="L12" i="27" s="1"/>
  <c r="AP489" i="7"/>
  <c r="AI492" i="7"/>
  <c r="AJ495" i="7"/>
  <c r="AN293" i="7"/>
  <c r="I11" i="28" s="1"/>
  <c r="AN68" i="7"/>
  <c r="E10" i="28" s="1"/>
  <c r="AN402" i="7"/>
  <c r="K11" i="28" s="1"/>
  <c r="AN15" i="7"/>
  <c r="D11" i="28" s="1"/>
  <c r="X241" i="7"/>
  <c r="H11" i="27" s="1"/>
  <c r="AN349" i="7"/>
  <c r="J11" i="28" s="1"/>
  <c r="V126" i="7"/>
  <c r="F9" i="25" s="1"/>
  <c r="V511" i="7"/>
  <c r="M9" i="25" s="1"/>
  <c r="AN124" i="7"/>
  <c r="F11" i="28" s="1"/>
  <c r="AN509" i="7"/>
  <c r="M11" i="28" s="1"/>
  <c r="V157" i="7"/>
  <c r="F40" i="25" s="1"/>
  <c r="F39" i="9"/>
  <c r="V182" i="7"/>
  <c r="G9" i="25" s="1"/>
  <c r="V404" i="7"/>
  <c r="K9" i="25" s="1"/>
  <c r="V460" i="7"/>
  <c r="L11" i="25" s="1"/>
  <c r="V295" i="7"/>
  <c r="I9" i="25" s="1"/>
  <c r="X404" i="7"/>
  <c r="K9" i="27" s="1"/>
  <c r="X458" i="7"/>
  <c r="L9" i="27" s="1"/>
  <c r="X353" i="7"/>
  <c r="J11" i="27" s="1"/>
  <c r="D8" i="9"/>
  <c r="P21" i="7"/>
  <c r="AQ15" i="7"/>
  <c r="AH15" i="7"/>
  <c r="AM510" i="7"/>
  <c r="U514" i="7"/>
  <c r="AN510" i="7"/>
  <c r="M12" i="28" s="1"/>
  <c r="V514" i="7"/>
  <c r="M12" i="25" s="1"/>
  <c r="W519" i="7"/>
  <c r="X519" i="7"/>
  <c r="M17" i="27" s="1"/>
  <c r="AN519" i="7"/>
  <c r="M21" i="28" s="1"/>
  <c r="V512" i="7"/>
  <c r="M10" i="25" s="1"/>
  <c r="O520" i="7"/>
  <c r="AP546" i="7"/>
  <c r="V513" i="7"/>
  <c r="M11" i="25" s="1"/>
  <c r="AN508" i="7"/>
  <c r="M10" i="28" s="1"/>
  <c r="Q520" i="7"/>
  <c r="W520" i="7" s="1"/>
  <c r="AM538" i="7"/>
  <c r="AJ554" i="7"/>
  <c r="M15" i="24"/>
  <c r="AN518" i="7"/>
  <c r="M20" i="28" s="1"/>
  <c r="AN538" i="7"/>
  <c r="M40" i="28" s="1"/>
  <c r="U523" i="7"/>
  <c r="AN457" i="7"/>
  <c r="L12" i="28" s="1"/>
  <c r="V461" i="7"/>
  <c r="L12" i="25" s="1"/>
  <c r="W461" i="7"/>
  <c r="U461" i="7"/>
  <c r="AM457" i="7"/>
  <c r="V470" i="7"/>
  <c r="L21" i="25" s="1"/>
  <c r="AN466" i="7"/>
  <c r="L21" i="28" s="1"/>
  <c r="AH460" i="7"/>
  <c r="AQ460" i="7"/>
  <c r="AG499" i="7"/>
  <c r="V459" i="7"/>
  <c r="L10" i="25" s="1"/>
  <c r="P467" i="7"/>
  <c r="L17" i="9" s="1"/>
  <c r="AQ493" i="7"/>
  <c r="AN455" i="7"/>
  <c r="L10" i="28" s="1"/>
  <c r="Q467" i="7"/>
  <c r="AM485" i="7"/>
  <c r="AJ499" i="7"/>
  <c r="L15" i="24"/>
  <c r="U470" i="7"/>
  <c r="AM403" i="7"/>
  <c r="U407" i="7"/>
  <c r="V407" i="7"/>
  <c r="K12" i="25" s="1"/>
  <c r="AN408" i="7"/>
  <c r="K17" i="28" s="1"/>
  <c r="W412" i="7"/>
  <c r="X412" i="7"/>
  <c r="K17" i="27" s="1"/>
  <c r="V405" i="7"/>
  <c r="K10" i="25" s="1"/>
  <c r="O413" i="7"/>
  <c r="AP439" i="7"/>
  <c r="P413" i="7"/>
  <c r="K17" i="9" s="1"/>
  <c r="AQ439" i="7"/>
  <c r="K14" i="9"/>
  <c r="AN401" i="7"/>
  <c r="K10" i="28" s="1"/>
  <c r="Q413" i="7"/>
  <c r="W413" i="7" s="1"/>
  <c r="Q416" i="7"/>
  <c r="W416" i="7" s="1"/>
  <c r="AM431" i="7"/>
  <c r="AI435" i="7"/>
  <c r="AJ446" i="7"/>
  <c r="X406" i="7"/>
  <c r="K11" i="27" s="1"/>
  <c r="K15" i="24"/>
  <c r="R416" i="7"/>
  <c r="K21" i="24" s="1"/>
  <c r="AN431" i="7"/>
  <c r="K40" i="28" s="1"/>
  <c r="X363" i="7"/>
  <c r="J21" i="27" s="1"/>
  <c r="AN359" i="7"/>
  <c r="J21" i="28" s="1"/>
  <c r="V351" i="7"/>
  <c r="J9" i="25" s="1"/>
  <c r="AH352" i="7"/>
  <c r="T362" i="7"/>
  <c r="AG392" i="7"/>
  <c r="X351" i="7"/>
  <c r="J9" i="27" s="1"/>
  <c r="J17" i="9"/>
  <c r="V362" i="7"/>
  <c r="J20" i="25" s="1"/>
  <c r="AH381" i="7"/>
  <c r="AQ386" i="7"/>
  <c r="AI392" i="7"/>
  <c r="AN348" i="7"/>
  <c r="J10" i="28" s="1"/>
  <c r="X352" i="7"/>
  <c r="J10" i="27" s="1"/>
  <c r="AM378" i="7"/>
  <c r="AI381" i="7"/>
  <c r="AJ392" i="7"/>
  <c r="AN378" i="7"/>
  <c r="J40" i="28" s="1"/>
  <c r="U363" i="7"/>
  <c r="AM294" i="7"/>
  <c r="U298" i="7"/>
  <c r="AN299" i="7"/>
  <c r="I17" i="28" s="1"/>
  <c r="V296" i="7"/>
  <c r="I10" i="25" s="1"/>
  <c r="O304" i="7"/>
  <c r="AG327" i="7"/>
  <c r="AP331" i="7"/>
  <c r="V297" i="7"/>
  <c r="I11" i="25" s="1"/>
  <c r="AN292" i="7"/>
  <c r="I10" i="28" s="1"/>
  <c r="AM302" i="7"/>
  <c r="Q304" i="7"/>
  <c r="W304" i="7" s="1"/>
  <c r="AM322" i="7"/>
  <c r="AJ338" i="7"/>
  <c r="I15" i="24"/>
  <c r="R307" i="7"/>
  <c r="I21" i="24" s="1"/>
  <c r="AN322" i="7"/>
  <c r="I40" i="28" s="1"/>
  <c r="AM238" i="7"/>
  <c r="U242" i="7"/>
  <c r="R242" i="7"/>
  <c r="H12" i="24" s="1"/>
  <c r="AN243" i="7"/>
  <c r="H17" i="28" s="1"/>
  <c r="AP278" i="7"/>
  <c r="V239" i="7"/>
  <c r="H9" i="25" s="1"/>
  <c r="AH241" i="7"/>
  <c r="T250" i="7"/>
  <c r="AG282" i="7"/>
  <c r="P248" i="7"/>
  <c r="H17" i="9" s="1"/>
  <c r="V250" i="7"/>
  <c r="H20" i="25" s="1"/>
  <c r="AH271" i="7"/>
  <c r="AQ275" i="7"/>
  <c r="AI282" i="7"/>
  <c r="AN236" i="7"/>
  <c r="H10" i="28" s="1"/>
  <c r="X240" i="7"/>
  <c r="H10" i="27" s="1"/>
  <c r="AM266" i="7"/>
  <c r="AI271" i="7"/>
  <c r="AJ282" i="7"/>
  <c r="R248" i="7"/>
  <c r="H18" i="24" s="1"/>
  <c r="AN266" i="7"/>
  <c r="H40" i="28" s="1"/>
  <c r="U248" i="7"/>
  <c r="O250" i="7"/>
  <c r="AM181" i="7"/>
  <c r="U185" i="7"/>
  <c r="X190" i="7"/>
  <c r="G17" i="27" s="1"/>
  <c r="S190" i="7"/>
  <c r="R185" i="7"/>
  <c r="G12" i="24" s="1"/>
  <c r="X194" i="7"/>
  <c r="G21" i="27" s="1"/>
  <c r="V183" i="7"/>
  <c r="G10" i="25" s="1"/>
  <c r="O191" i="7"/>
  <c r="AP218" i="7"/>
  <c r="V184" i="7"/>
  <c r="G11" i="25" s="1"/>
  <c r="P191" i="7"/>
  <c r="G17" i="9" s="1"/>
  <c r="AQ218" i="7"/>
  <c r="AN179" i="7"/>
  <c r="G10" i="28" s="1"/>
  <c r="AM209" i="7"/>
  <c r="AJ226" i="7"/>
  <c r="AN209" i="7"/>
  <c r="G40" i="28" s="1"/>
  <c r="U194" i="7"/>
  <c r="AM125" i="7"/>
  <c r="U129" i="7"/>
  <c r="X138" i="7"/>
  <c r="F21" i="27" s="1"/>
  <c r="AN125" i="7"/>
  <c r="F12" i="28" s="1"/>
  <c r="V129" i="7"/>
  <c r="F12" i="25" s="1"/>
  <c r="AN134" i="7"/>
  <c r="F21" i="28" s="1"/>
  <c r="V127" i="7"/>
  <c r="F10" i="25" s="1"/>
  <c r="O135" i="7"/>
  <c r="AG158" i="7"/>
  <c r="AP162" i="7"/>
  <c r="AH169" i="7"/>
  <c r="V128" i="7"/>
  <c r="F11" i="25" s="1"/>
  <c r="AN123" i="7"/>
  <c r="F10" i="28" s="1"/>
  <c r="AM133" i="7"/>
  <c r="Q135" i="7"/>
  <c r="W135" i="7" s="1"/>
  <c r="AM153" i="7"/>
  <c r="AJ169" i="7"/>
  <c r="F15" i="24"/>
  <c r="AN133" i="7"/>
  <c r="F20" i="28" s="1"/>
  <c r="AN153" i="7"/>
  <c r="F40" i="28" s="1"/>
  <c r="AM22" i="7"/>
  <c r="U22" i="7"/>
  <c r="U16" i="7"/>
  <c r="AM16" i="7"/>
  <c r="R16" i="7"/>
  <c r="D12" i="24" s="1"/>
  <c r="AP51" i="7"/>
  <c r="X13" i="7"/>
  <c r="D9" i="27" s="1"/>
  <c r="V15" i="7"/>
  <c r="D11" i="25" s="1"/>
  <c r="D14" i="9"/>
  <c r="P22" i="7"/>
  <c r="D17" i="9" s="1"/>
  <c r="AQ48" i="7"/>
  <c r="V14" i="7"/>
  <c r="D10" i="25" s="1"/>
  <c r="AN14" i="7"/>
  <c r="D10" i="28" s="1"/>
  <c r="W19" i="7"/>
  <c r="AM24" i="7"/>
  <c r="W21" i="7"/>
  <c r="AM44" i="7"/>
  <c r="U44" i="7"/>
  <c r="AJ56" i="7"/>
  <c r="AP48" i="7"/>
  <c r="AN44" i="7"/>
  <c r="D40" i="28" s="1"/>
  <c r="AG49" i="7"/>
  <c r="U102" i="7"/>
  <c r="AN67" i="7"/>
  <c r="E9" i="28" s="1"/>
  <c r="X73" i="7"/>
  <c r="E11" i="27" s="1"/>
  <c r="V72" i="7"/>
  <c r="E10" i="25" s="1"/>
  <c r="AQ73" i="7"/>
  <c r="AQ109" i="7"/>
  <c r="AM98" i="7"/>
  <c r="AH114" i="7"/>
  <c r="P82" i="7"/>
  <c r="AG110" i="7"/>
  <c r="AQ102" i="7"/>
  <c r="W80" i="7"/>
  <c r="AG103" i="7"/>
  <c r="AQ106" i="7"/>
  <c r="AQ113" i="7"/>
  <c r="AJ107" i="7"/>
  <c r="U80" i="7"/>
  <c r="AM76" i="7"/>
  <c r="V80" i="7"/>
  <c r="E18" i="25" s="1"/>
  <c r="W79" i="7"/>
  <c r="X83" i="7"/>
  <c r="E21" i="27" s="1"/>
  <c r="T80" i="7"/>
  <c r="P83" i="7"/>
  <c r="V83" i="7" s="1"/>
  <c r="E21" i="25" s="1"/>
  <c r="AJ114" i="7"/>
  <c r="W83" i="7"/>
  <c r="AG114" i="7"/>
  <c r="AI114" i="7"/>
  <c r="AJ110" i="7"/>
  <c r="AP109" i="7"/>
  <c r="AI110" i="7"/>
  <c r="O82" i="7"/>
  <c r="AP106" i="7"/>
  <c r="AI107" i="7"/>
  <c r="X74" i="7"/>
  <c r="E12" i="27" s="1"/>
  <c r="AJ73" i="7"/>
  <c r="W74" i="7"/>
  <c r="P74" i="7"/>
  <c r="E11" i="9" s="1"/>
  <c r="X79" i="7"/>
  <c r="E17" i="27" s="1"/>
  <c r="O79" i="7"/>
  <c r="V102" i="7"/>
  <c r="E40" i="25" s="1"/>
  <c r="X102" i="7"/>
  <c r="E40" i="27" s="1"/>
  <c r="AN98" i="7"/>
  <c r="E40" i="28" s="1"/>
  <c r="AH81" i="7"/>
  <c r="AH84" i="7"/>
  <c r="AP102" i="7"/>
  <c r="AN92" i="7"/>
  <c r="E34" i="28" s="1"/>
  <c r="AP107" i="7"/>
  <c r="V103" i="7"/>
  <c r="AJ81" i="7"/>
  <c r="AP113" i="7"/>
  <c r="AH86" i="7"/>
  <c r="AH99" i="7"/>
  <c r="AG107" i="7"/>
  <c r="AH110" i="7"/>
  <c r="V71" i="7"/>
  <c r="E9" i="25" s="1"/>
  <c r="AJ91" i="7"/>
  <c r="AI86" i="7"/>
  <c r="O83" i="7"/>
  <c r="AM79" i="7" s="1"/>
  <c r="X85" i="7"/>
  <c r="E23" i="27" s="1"/>
  <c r="V92" i="7"/>
  <c r="E30" i="25" s="1"/>
  <c r="AH107" i="7"/>
  <c r="AG67" i="7"/>
  <c r="V75" i="7"/>
  <c r="E13" i="25" s="1"/>
  <c r="AJ86" i="7"/>
  <c r="V91" i="7"/>
  <c r="E29" i="25" s="1"/>
  <c r="V97" i="7"/>
  <c r="E35" i="25" s="1"/>
  <c r="AN99" i="7"/>
  <c r="X92" i="7"/>
  <c r="E30" i="27" s="1"/>
  <c r="V76" i="7"/>
  <c r="E14" i="25" s="1"/>
  <c r="AH85" i="7"/>
  <c r="X82" i="7"/>
  <c r="E20" i="27" s="1"/>
  <c r="AH73" i="7"/>
  <c r="P79" i="7"/>
  <c r="E16" i="9" s="1"/>
  <c r="AI73" i="7"/>
  <c r="L16" i="9" l="1"/>
  <c r="AN462" i="7"/>
  <c r="L17" i="28" s="1"/>
  <c r="AN21" i="7"/>
  <c r="D17" i="28" s="1"/>
  <c r="D16" i="9"/>
  <c r="AN515" i="7"/>
  <c r="M17" i="28" s="1"/>
  <c r="M16" i="9"/>
  <c r="F16" i="9"/>
  <c r="AN130" i="7"/>
  <c r="F17" i="28" s="1"/>
  <c r="J16" i="9"/>
  <c r="AN355" i="7"/>
  <c r="J17" i="28" s="1"/>
  <c r="AM462" i="7"/>
  <c r="N17" i="27"/>
  <c r="N15" i="24"/>
  <c r="O15" i="24" s="1"/>
  <c r="N9" i="25"/>
  <c r="N9" i="28"/>
  <c r="AN294" i="7"/>
  <c r="I12" i="28" s="1"/>
  <c r="V247" i="7"/>
  <c r="H17" i="25" s="1"/>
  <c r="AN403" i="7"/>
  <c r="K12" i="28" s="1"/>
  <c r="K12" i="26"/>
  <c r="AN358" i="7"/>
  <c r="J20" i="28" s="1"/>
  <c r="J20" i="26"/>
  <c r="X250" i="7"/>
  <c r="H20" i="27" s="1"/>
  <c r="H20" i="26"/>
  <c r="AN76" i="7"/>
  <c r="E18" i="28" s="1"/>
  <c r="E18" i="26"/>
  <c r="V519" i="7"/>
  <c r="M17" i="25" s="1"/>
  <c r="X416" i="7"/>
  <c r="K21" i="27" s="1"/>
  <c r="X354" i="7"/>
  <c r="J12" i="27" s="1"/>
  <c r="X467" i="7"/>
  <c r="L18" i="27" s="1"/>
  <c r="X520" i="7"/>
  <c r="M18" i="27" s="1"/>
  <c r="K15" i="27"/>
  <c r="X307" i="7"/>
  <c r="I21" i="27" s="1"/>
  <c r="X304" i="7"/>
  <c r="I18" i="27" s="1"/>
  <c r="I15" i="27"/>
  <c r="X248" i="7"/>
  <c r="H18" i="27" s="1"/>
  <c r="X193" i="7"/>
  <c r="G20" i="27" s="1"/>
  <c r="X242" i="7"/>
  <c r="H12" i="27" s="1"/>
  <c r="X251" i="7"/>
  <c r="H21" i="27" s="1"/>
  <c r="AN302" i="7"/>
  <c r="I20" i="28" s="1"/>
  <c r="V306" i="7"/>
  <c r="I20" i="25" s="1"/>
  <c r="V298" i="7"/>
  <c r="I12" i="25" s="1"/>
  <c r="F15" i="27"/>
  <c r="X16" i="7"/>
  <c r="D12" i="27" s="1"/>
  <c r="AM186" i="7"/>
  <c r="AM358" i="7"/>
  <c r="AM408" i="7"/>
  <c r="AN300" i="7"/>
  <c r="I18" i="28" s="1"/>
  <c r="V520" i="7"/>
  <c r="M18" i="25" s="1"/>
  <c r="W247" i="7"/>
  <c r="V354" i="7"/>
  <c r="J12" i="25" s="1"/>
  <c r="V193" i="7"/>
  <c r="G20" i="25" s="1"/>
  <c r="AM411" i="7"/>
  <c r="AN189" i="7"/>
  <c r="G20" i="28" s="1"/>
  <c r="X407" i="7"/>
  <c r="K12" i="27" s="1"/>
  <c r="AN247" i="7"/>
  <c r="H21" i="28" s="1"/>
  <c r="U354" i="7"/>
  <c r="AM350" i="7"/>
  <c r="W251" i="7"/>
  <c r="U251" i="7"/>
  <c r="AN246" i="7"/>
  <c r="H20" i="28" s="1"/>
  <c r="V469" i="7"/>
  <c r="L20" i="25" s="1"/>
  <c r="L19" i="9"/>
  <c r="W362" i="7"/>
  <c r="U25" i="7"/>
  <c r="AM356" i="7"/>
  <c r="V134" i="7"/>
  <c r="F17" i="25" s="1"/>
  <c r="V304" i="7"/>
  <c r="I18" i="25" s="1"/>
  <c r="I17" i="9"/>
  <c r="V251" i="7"/>
  <c r="H21" i="25" s="1"/>
  <c r="AN516" i="7"/>
  <c r="M18" i="28" s="1"/>
  <c r="U466" i="7"/>
  <c r="V190" i="7"/>
  <c r="G17" i="25" s="1"/>
  <c r="AN412" i="7"/>
  <c r="K21" i="28" s="1"/>
  <c r="AN350" i="7"/>
  <c r="J12" i="28" s="1"/>
  <c r="V24" i="7"/>
  <c r="D20" i="25" s="1"/>
  <c r="D19" i="9"/>
  <c r="X185" i="7"/>
  <c r="G12" i="27" s="1"/>
  <c r="W359" i="7"/>
  <c r="U359" i="7"/>
  <c r="U138" i="7"/>
  <c r="AM134" i="7"/>
  <c r="V359" i="7"/>
  <c r="J17" i="25" s="1"/>
  <c r="V416" i="7"/>
  <c r="K21" i="25" s="1"/>
  <c r="V21" i="7"/>
  <c r="D17" i="25" s="1"/>
  <c r="AN79" i="7"/>
  <c r="E21" i="28" s="1"/>
  <c r="E20" i="9"/>
  <c r="W467" i="7"/>
  <c r="V135" i="7"/>
  <c r="F18" i="25" s="1"/>
  <c r="F17" i="9"/>
  <c r="V25" i="7"/>
  <c r="D21" i="25" s="1"/>
  <c r="D20" i="9"/>
  <c r="E15" i="28"/>
  <c r="AN78" i="7"/>
  <c r="E20" i="28" s="1"/>
  <c r="E19" i="9"/>
  <c r="M15" i="28"/>
  <c r="AM516" i="7"/>
  <c r="U520" i="7"/>
  <c r="L15" i="28"/>
  <c r="AM463" i="7"/>
  <c r="V467" i="7"/>
  <c r="L18" i="25" s="1"/>
  <c r="AN463" i="7"/>
  <c r="L18" i="28" s="1"/>
  <c r="U467" i="7"/>
  <c r="U416" i="7"/>
  <c r="AM412" i="7"/>
  <c r="K15" i="28"/>
  <c r="V413" i="7"/>
  <c r="K18" i="25" s="1"/>
  <c r="AN409" i="7"/>
  <c r="K18" i="28" s="1"/>
  <c r="AM409" i="7"/>
  <c r="U413" i="7"/>
  <c r="X362" i="7"/>
  <c r="J20" i="27" s="1"/>
  <c r="V360" i="7"/>
  <c r="J18" i="25" s="1"/>
  <c r="AN356" i="7"/>
  <c r="J18" i="28" s="1"/>
  <c r="AN303" i="7"/>
  <c r="I21" i="28" s="1"/>
  <c r="V307" i="7"/>
  <c r="I21" i="25" s="1"/>
  <c r="AM300" i="7"/>
  <c r="U304" i="7"/>
  <c r="I15" i="28"/>
  <c r="V248" i="7"/>
  <c r="H18" i="25" s="1"/>
  <c r="AN244" i="7"/>
  <c r="H18" i="28" s="1"/>
  <c r="V242" i="7"/>
  <c r="H12" i="25" s="1"/>
  <c r="AN238" i="7"/>
  <c r="H12" i="28" s="1"/>
  <c r="U250" i="7"/>
  <c r="AM246" i="7"/>
  <c r="V191" i="7"/>
  <c r="G18" i="25" s="1"/>
  <c r="AN187" i="7"/>
  <c r="G18" i="28" s="1"/>
  <c r="W190" i="7"/>
  <c r="G15" i="28"/>
  <c r="V185" i="7"/>
  <c r="G12" i="25" s="1"/>
  <c r="AN181" i="7"/>
  <c r="G12" i="28" s="1"/>
  <c r="AM187" i="7"/>
  <c r="U191" i="7"/>
  <c r="AM131" i="7"/>
  <c r="U135" i="7"/>
  <c r="F15" i="28"/>
  <c r="V16" i="7"/>
  <c r="D12" i="25" s="1"/>
  <c r="AN16" i="7"/>
  <c r="D12" i="28" s="1"/>
  <c r="U19" i="7"/>
  <c r="V22" i="7"/>
  <c r="D18" i="25" s="1"/>
  <c r="AN22" i="7"/>
  <c r="D18" i="28" s="1"/>
  <c r="V19" i="7"/>
  <c r="D15" i="25" s="1"/>
  <c r="D15" i="28"/>
  <c r="V82" i="7"/>
  <c r="E20" i="25" s="1"/>
  <c r="AP73" i="7"/>
  <c r="X80" i="7"/>
  <c r="E18" i="27" s="1"/>
  <c r="U74" i="7"/>
  <c r="AG73" i="7"/>
  <c r="AN70" i="7"/>
  <c r="E12" i="28" s="1"/>
  <c r="V74" i="7"/>
  <c r="E12" i="25" s="1"/>
  <c r="AM78" i="7"/>
  <c r="W82" i="7"/>
  <c r="U82" i="7"/>
  <c r="AM75" i="7"/>
  <c r="U79" i="7"/>
  <c r="U83" i="7"/>
  <c r="O17" i="27" l="1"/>
  <c r="N18" i="27"/>
  <c r="V79" i="7"/>
  <c r="E17" i="25" s="1"/>
  <c r="AN75" i="7"/>
  <c r="E17" i="28" s="1"/>
  <c r="N17" i="28" s="1"/>
  <c r="E15" i="27"/>
  <c r="O17" i="28" l="1"/>
  <c r="P10" i="28"/>
  <c r="P11" i="28"/>
  <c r="P12" i="28"/>
  <c r="P13" i="28"/>
  <c r="P14" i="28"/>
  <c r="P15" i="28"/>
  <c r="P18" i="28"/>
  <c r="P19" i="28"/>
  <c r="P20" i="28"/>
  <c r="P21" i="28"/>
  <c r="P22" i="28"/>
  <c r="P23" i="28"/>
  <c r="P24" i="28"/>
  <c r="P25" i="28"/>
  <c r="P26" i="28"/>
  <c r="P27" i="28"/>
  <c r="P28" i="28"/>
  <c r="P29" i="28"/>
  <c r="P30" i="28"/>
  <c r="P31" i="28"/>
  <c r="P32" i="28"/>
  <c r="P33" i="28"/>
  <c r="P34" i="28"/>
  <c r="P35" i="28"/>
  <c r="P36" i="28"/>
  <c r="P37" i="28"/>
  <c r="P38" i="28"/>
  <c r="P39" i="28"/>
  <c r="P40" i="28"/>
  <c r="P41" i="28"/>
  <c r="P42" i="28"/>
  <c r="P43" i="28"/>
  <c r="P44" i="28"/>
  <c r="P9" i="28"/>
  <c r="P10" i="27"/>
  <c r="P11" i="27"/>
  <c r="P12" i="27"/>
  <c r="P13" i="27"/>
  <c r="P14" i="27"/>
  <c r="P18" i="27"/>
  <c r="P19" i="27"/>
  <c r="P20" i="27"/>
  <c r="P21" i="27"/>
  <c r="P22" i="27"/>
  <c r="P23" i="27"/>
  <c r="P24" i="27"/>
  <c r="P25" i="27"/>
  <c r="P26" i="27"/>
  <c r="P27" i="27"/>
  <c r="P28" i="27"/>
  <c r="P29" i="27"/>
  <c r="P30" i="27"/>
  <c r="P31" i="27"/>
  <c r="P32" i="27"/>
  <c r="P33" i="27"/>
  <c r="P34" i="27"/>
  <c r="P35" i="27"/>
  <c r="P36" i="27"/>
  <c r="P37" i="27"/>
  <c r="P38" i="27"/>
  <c r="P39" i="27"/>
  <c r="P40" i="27"/>
  <c r="P41" i="27"/>
  <c r="P42" i="27"/>
  <c r="P43" i="27"/>
  <c r="P44" i="27"/>
  <c r="P9" i="27"/>
  <c r="P10" i="25"/>
  <c r="P11" i="25"/>
  <c r="P12" i="25"/>
  <c r="P13" i="25"/>
  <c r="P14" i="25"/>
  <c r="P15" i="25"/>
  <c r="P17" i="25"/>
  <c r="P18" i="25"/>
  <c r="P19" i="25"/>
  <c r="P20" i="25"/>
  <c r="P21" i="25"/>
  <c r="P22" i="25"/>
  <c r="P23" i="25"/>
  <c r="P24" i="25"/>
  <c r="P25" i="25"/>
  <c r="P26" i="25"/>
  <c r="P27" i="25"/>
  <c r="P28" i="25"/>
  <c r="P29" i="25"/>
  <c r="P30" i="25"/>
  <c r="P31" i="25"/>
  <c r="P32" i="25"/>
  <c r="P33" i="25"/>
  <c r="P34" i="25"/>
  <c r="P35" i="25"/>
  <c r="P36" i="25"/>
  <c r="P37" i="25"/>
  <c r="P38" i="25"/>
  <c r="P39" i="25"/>
  <c r="P40" i="25"/>
  <c r="P41" i="25"/>
  <c r="P42" i="25"/>
  <c r="P43" i="25"/>
  <c r="P44" i="25"/>
  <c r="P9" i="25"/>
  <c r="P10" i="26"/>
  <c r="P11" i="26"/>
  <c r="P12" i="26"/>
  <c r="P13" i="26"/>
  <c r="P14" i="26"/>
  <c r="P15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35" i="26"/>
  <c r="P36" i="26"/>
  <c r="P37" i="26"/>
  <c r="P38" i="26"/>
  <c r="P39" i="26"/>
  <c r="P40" i="26"/>
  <c r="P41" i="26"/>
  <c r="P42" i="26"/>
  <c r="P43" i="26"/>
  <c r="P44" i="26"/>
  <c r="P9" i="26"/>
  <c r="P10" i="24"/>
  <c r="P11" i="24"/>
  <c r="P12" i="24"/>
  <c r="P13" i="24"/>
  <c r="P14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9" i="24"/>
  <c r="P10" i="9"/>
  <c r="P11" i="9"/>
  <c r="P12" i="9"/>
  <c r="P13" i="9"/>
  <c r="P14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9" i="9"/>
  <c r="O74" i="29" l="1"/>
  <c r="O76" i="29" l="1"/>
  <c r="I631" i="29" l="1"/>
  <c r="I633" i="29" s="1"/>
  <c r="J631" i="29"/>
  <c r="J633" i="29" s="1"/>
  <c r="K631" i="29"/>
  <c r="K633" i="29" s="1"/>
  <c r="M631" i="29"/>
  <c r="M633" i="29" s="1"/>
  <c r="O631" i="29"/>
  <c r="O633" i="29" s="1"/>
  <c r="P631" i="29"/>
  <c r="P633" i="29" s="1"/>
  <c r="K621" i="29"/>
  <c r="L621" i="29"/>
  <c r="M621" i="29"/>
  <c r="N621" i="29"/>
  <c r="O621" i="29"/>
  <c r="J566" i="29"/>
  <c r="K566" i="29"/>
  <c r="L566" i="29"/>
  <c r="M566" i="29"/>
  <c r="O566" i="29"/>
  <c r="I586" i="29"/>
  <c r="I588" i="29" s="1"/>
  <c r="J586" i="29"/>
  <c r="J588" i="29" s="1"/>
  <c r="K588" i="29"/>
  <c r="L586" i="29"/>
  <c r="L588" i="29" s="1"/>
  <c r="M586" i="29"/>
  <c r="M588" i="29" s="1"/>
  <c r="N586" i="29"/>
  <c r="N588" i="29" s="1"/>
  <c r="O586" i="29"/>
  <c r="O588" i="29" s="1"/>
  <c r="P586" i="29"/>
  <c r="P588" i="29" s="1"/>
  <c r="I529" i="29"/>
  <c r="I531" i="29" s="1"/>
  <c r="K529" i="29"/>
  <c r="K531" i="29" s="1"/>
  <c r="L529" i="29"/>
  <c r="L531" i="29" s="1"/>
  <c r="M529" i="29"/>
  <c r="M531" i="29" s="1"/>
  <c r="N529" i="29"/>
  <c r="N531" i="29" s="1"/>
  <c r="O529" i="29"/>
  <c r="O531" i="29" s="1"/>
  <c r="J522" i="29"/>
  <c r="J524" i="29" s="1"/>
  <c r="K522" i="29"/>
  <c r="K524" i="29" s="1"/>
  <c r="L522" i="29"/>
  <c r="L524" i="29" s="1"/>
  <c r="M522" i="29"/>
  <c r="M524" i="29" s="1"/>
  <c r="O522" i="29"/>
  <c r="O524" i="29" s="1"/>
  <c r="P522" i="29"/>
  <c r="I467" i="29"/>
  <c r="I469" i="29" s="1"/>
  <c r="J467" i="29"/>
  <c r="J469" i="29" s="1"/>
  <c r="M467" i="29"/>
  <c r="M469" i="29" s="1"/>
  <c r="N467" i="29"/>
  <c r="N469" i="29" s="1"/>
  <c r="O467" i="29"/>
  <c r="O469" i="29" s="1"/>
  <c r="D466" i="14"/>
  <c r="E466" i="14"/>
  <c r="E468" i="14" s="1"/>
  <c r="F466" i="14"/>
  <c r="F468" i="14" s="1"/>
  <c r="M413" i="29"/>
  <c r="N413" i="29"/>
  <c r="O413" i="29"/>
  <c r="E411" i="14"/>
  <c r="E413" i="14" s="1"/>
  <c r="I308" i="29"/>
  <c r="I310" i="29" s="1"/>
  <c r="K308" i="29"/>
  <c r="K310" i="29" s="1"/>
  <c r="L308" i="29"/>
  <c r="L310" i="29" s="1"/>
  <c r="M310" i="29"/>
  <c r="N308" i="29"/>
  <c r="N310" i="29" s="1"/>
  <c r="O308" i="29"/>
  <c r="O310" i="29" s="1"/>
  <c r="L288" i="29"/>
  <c r="L290" i="29" s="1"/>
  <c r="M288" i="29"/>
  <c r="M290" i="29" s="1"/>
  <c r="O288" i="29"/>
  <c r="O290" i="29" s="1"/>
  <c r="I247" i="29"/>
  <c r="J247" i="29"/>
  <c r="K247" i="29"/>
  <c r="L247" i="29"/>
  <c r="M247" i="29"/>
  <c r="N247" i="29"/>
  <c r="O247" i="29"/>
  <c r="P247" i="29"/>
  <c r="I235" i="29"/>
  <c r="J235" i="29"/>
  <c r="K235" i="29"/>
  <c r="L235" i="29"/>
  <c r="M235" i="29"/>
  <c r="N235" i="29"/>
  <c r="O235" i="29"/>
  <c r="P235" i="29"/>
  <c r="I193" i="29"/>
  <c r="I195" i="29" s="1"/>
  <c r="J193" i="29"/>
  <c r="J195" i="29" s="1"/>
  <c r="K193" i="29"/>
  <c r="K195" i="29" s="1"/>
  <c r="L193" i="29"/>
  <c r="L195" i="29" s="1"/>
  <c r="M193" i="29"/>
  <c r="M195" i="29" s="1"/>
  <c r="N193" i="29"/>
  <c r="N195" i="29" s="1"/>
  <c r="O193" i="29"/>
  <c r="O195" i="29" s="1"/>
  <c r="P193" i="29"/>
  <c r="P195" i="29" s="1"/>
  <c r="I201" i="29"/>
  <c r="I203" i="29" s="1"/>
  <c r="J201" i="29"/>
  <c r="K201" i="29"/>
  <c r="M201" i="29"/>
  <c r="M203" i="29" s="1"/>
  <c r="N201" i="29"/>
  <c r="N203" i="29" s="1"/>
  <c r="O201" i="29"/>
  <c r="O203" i="29" s="1"/>
  <c r="P201" i="29"/>
  <c r="P203" i="29" s="1"/>
  <c r="I181" i="29"/>
  <c r="I183" i="29" s="1"/>
  <c r="J181" i="29"/>
  <c r="J183" i="29" s="1"/>
  <c r="K181" i="29"/>
  <c r="K183" i="29" s="1"/>
  <c r="L181" i="29"/>
  <c r="L183" i="29" s="1"/>
  <c r="M181" i="29"/>
  <c r="M183" i="29" s="1"/>
  <c r="N181" i="29"/>
  <c r="N183" i="29" s="1"/>
  <c r="O181" i="29"/>
  <c r="P181" i="29"/>
  <c r="P183" i="29" s="1"/>
  <c r="E200" i="14"/>
  <c r="E202" i="14" s="1"/>
  <c r="F200" i="14"/>
  <c r="F202" i="14" s="1"/>
  <c r="I144" i="29"/>
  <c r="J146" i="29"/>
  <c r="L144" i="29"/>
  <c r="M144" i="29"/>
  <c r="N144" i="29"/>
  <c r="O144" i="29"/>
  <c r="P144" i="29"/>
  <c r="E746" i="29"/>
  <c r="E747" i="29" s="1"/>
  <c r="F746" i="29"/>
  <c r="G746" i="29"/>
  <c r="F74" i="29"/>
  <c r="G74" i="29"/>
  <c r="H76" i="29"/>
  <c r="I74" i="29"/>
  <c r="J74" i="29"/>
  <c r="K74" i="29"/>
  <c r="L74" i="29"/>
  <c r="M74" i="29"/>
  <c r="N74" i="29"/>
  <c r="P74" i="29"/>
  <c r="D468" i="14" l="1"/>
  <c r="D479" i="14"/>
  <c r="D481" i="14" s="1"/>
  <c r="P746" i="29"/>
  <c r="L746" i="29"/>
  <c r="N746" i="29"/>
  <c r="M746" i="29"/>
  <c r="O746" i="29"/>
  <c r="N728" i="29"/>
  <c r="K746" i="29"/>
  <c r="J746" i="29"/>
  <c r="K728" i="29"/>
  <c r="I746" i="29"/>
  <c r="O728" i="29"/>
  <c r="P524" i="29"/>
  <c r="P679" i="29"/>
  <c r="P680" i="29" s="1"/>
  <c r="J568" i="29"/>
  <c r="J670" i="29"/>
  <c r="J671" i="29" s="1"/>
  <c r="O568" i="29"/>
  <c r="O670" i="29"/>
  <c r="O671" i="29" s="1"/>
  <c r="M568" i="29"/>
  <c r="M670" i="29"/>
  <c r="M671" i="29" s="1"/>
  <c r="L568" i="29"/>
  <c r="L670" i="29"/>
  <c r="L671" i="29" s="1"/>
  <c r="K568" i="29"/>
  <c r="K670" i="29"/>
  <c r="K671" i="29" s="1"/>
  <c r="N337" i="29"/>
  <c r="N338" i="29" s="1"/>
  <c r="F146" i="29"/>
  <c r="F355" i="29"/>
  <c r="F356" i="29" s="1"/>
  <c r="K203" i="29"/>
  <c r="K355" i="29"/>
  <c r="K356" i="29" s="1"/>
  <c r="G146" i="29"/>
  <c r="G355" i="29"/>
  <c r="G356" i="29" s="1"/>
  <c r="O183" i="29"/>
  <c r="O337" i="29"/>
  <c r="O338" i="29" s="1"/>
  <c r="O415" i="29"/>
  <c r="O433" i="29"/>
  <c r="P146" i="29"/>
  <c r="P355" i="29"/>
  <c r="P356" i="29" s="1"/>
  <c r="N415" i="29"/>
  <c r="N433" i="29"/>
  <c r="N435" i="29" s="1"/>
  <c r="P76" i="29"/>
  <c r="M76" i="29"/>
  <c r="O146" i="29"/>
  <c r="O355" i="29"/>
  <c r="O356" i="29" s="1"/>
  <c r="M415" i="29"/>
  <c r="M433" i="29"/>
  <c r="M435" i="29" s="1"/>
  <c r="L76" i="29"/>
  <c r="N146" i="29"/>
  <c r="N355" i="29"/>
  <c r="N356" i="29" s="1"/>
  <c r="K415" i="29"/>
  <c r="K433" i="29"/>
  <c r="K435" i="29" s="1"/>
  <c r="E146" i="29"/>
  <c r="E355" i="29"/>
  <c r="E356" i="29" s="1"/>
  <c r="K76" i="29"/>
  <c r="K337" i="29"/>
  <c r="K338" i="29" s="1"/>
  <c r="M146" i="29"/>
  <c r="M355" i="29"/>
  <c r="M356" i="29" s="1"/>
  <c r="J203" i="29"/>
  <c r="J355" i="29"/>
  <c r="J356" i="29" s="1"/>
  <c r="J76" i="29"/>
  <c r="L146" i="29"/>
  <c r="L355" i="29"/>
  <c r="L356" i="29" s="1"/>
  <c r="I146" i="29"/>
  <c r="I355" i="29"/>
  <c r="I356" i="29" s="1"/>
  <c r="G76" i="29"/>
  <c r="N76" i="29"/>
  <c r="F76" i="29"/>
  <c r="I76" i="29"/>
  <c r="N318" i="29"/>
  <c r="N320" i="29" s="1"/>
  <c r="O648" i="29"/>
  <c r="O650" i="29" s="1"/>
  <c r="K648" i="29"/>
  <c r="K650" i="29" s="1"/>
  <c r="N648" i="29"/>
  <c r="N650" i="29" s="1"/>
  <c r="P648" i="29"/>
  <c r="P650" i="29" s="1"/>
  <c r="J648" i="29"/>
  <c r="J650" i="29" s="1"/>
  <c r="I648" i="29"/>
  <c r="I650" i="29" s="1"/>
  <c r="G648" i="29"/>
  <c r="G650" i="29" s="1"/>
  <c r="L648" i="29"/>
  <c r="L650" i="29" s="1"/>
  <c r="G652" i="29"/>
  <c r="G654" i="29" s="1"/>
  <c r="O652" i="29"/>
  <c r="O654" i="29" s="1"/>
  <c r="P644" i="29"/>
  <c r="P646" i="29" s="1"/>
  <c r="N652" i="29"/>
  <c r="N654" i="29" s="1"/>
  <c r="M644" i="29"/>
  <c r="M646" i="29" s="1"/>
  <c r="M648" i="29"/>
  <c r="M650" i="29" s="1"/>
  <c r="I644" i="29"/>
  <c r="I646" i="29" s="1"/>
  <c r="H648" i="29"/>
  <c r="H650" i="29" s="1"/>
  <c r="I652" i="29"/>
  <c r="I654" i="29" s="1"/>
  <c r="K644" i="29"/>
  <c r="K646" i="29" s="1"/>
  <c r="G644" i="29"/>
  <c r="G646" i="29" s="1"/>
  <c r="O644" i="29"/>
  <c r="O646" i="29" s="1"/>
  <c r="M652" i="29"/>
  <c r="M654" i="29" s="1"/>
  <c r="N644" i="29"/>
  <c r="N646" i="29" s="1"/>
  <c r="L652" i="29"/>
  <c r="L654" i="29" s="1"/>
  <c r="K652" i="29"/>
  <c r="K654" i="29" s="1"/>
  <c r="L644" i="29"/>
  <c r="L646" i="29" s="1"/>
  <c r="J652" i="29"/>
  <c r="J654" i="29" s="1"/>
  <c r="J644" i="29"/>
  <c r="J646" i="29" s="1"/>
  <c r="H652" i="29"/>
  <c r="H654" i="29" s="1"/>
  <c r="H644" i="29"/>
  <c r="H646" i="29" s="1"/>
  <c r="P652" i="29"/>
  <c r="P654" i="29" s="1"/>
  <c r="L590" i="29"/>
  <c r="L592" i="29" s="1"/>
  <c r="N538" i="29"/>
  <c r="N540" i="29" s="1"/>
  <c r="L594" i="29"/>
  <c r="L596" i="29" s="1"/>
  <c r="N594" i="29"/>
  <c r="N596" i="29" s="1"/>
  <c r="M594" i="29"/>
  <c r="M596" i="29" s="1"/>
  <c r="K594" i="29"/>
  <c r="K596" i="29" s="1"/>
  <c r="J594" i="29"/>
  <c r="J596" i="29" s="1"/>
  <c r="I594" i="29"/>
  <c r="I596" i="29" s="1"/>
  <c r="N598" i="29"/>
  <c r="N600" i="29" s="1"/>
  <c r="O598" i="29"/>
  <c r="O600" i="29" s="1"/>
  <c r="O594" i="29"/>
  <c r="O596" i="29" s="1"/>
  <c r="M598" i="29"/>
  <c r="M600" i="29" s="1"/>
  <c r="J598" i="29"/>
  <c r="J600" i="29" s="1"/>
  <c r="H598" i="29"/>
  <c r="H600" i="29" s="1"/>
  <c r="N590" i="29"/>
  <c r="N592" i="29" s="1"/>
  <c r="K598" i="29"/>
  <c r="K600" i="29" s="1"/>
  <c r="L598" i="29"/>
  <c r="L600" i="29" s="1"/>
  <c r="O590" i="29"/>
  <c r="O592" i="29" s="1"/>
  <c r="P590" i="29"/>
  <c r="P592" i="29" s="1"/>
  <c r="G590" i="29"/>
  <c r="G592" i="29" s="1"/>
  <c r="M590" i="29"/>
  <c r="M592" i="29" s="1"/>
  <c r="G594" i="29"/>
  <c r="G596" i="29" s="1"/>
  <c r="K590" i="29"/>
  <c r="K592" i="29" s="1"/>
  <c r="P598" i="29"/>
  <c r="P600" i="29" s="1"/>
  <c r="H590" i="29"/>
  <c r="H592" i="29" s="1"/>
  <c r="P594" i="29"/>
  <c r="P596" i="29" s="1"/>
  <c r="H594" i="29"/>
  <c r="H596" i="29" s="1"/>
  <c r="G598" i="29"/>
  <c r="G600" i="29" s="1"/>
  <c r="J590" i="29"/>
  <c r="J592" i="29" s="1"/>
  <c r="I590" i="29"/>
  <c r="I592" i="29" s="1"/>
  <c r="I598" i="29"/>
  <c r="I600" i="29" s="1"/>
  <c r="M538" i="29"/>
  <c r="M540" i="29" s="1"/>
  <c r="L538" i="29"/>
  <c r="L540" i="29" s="1"/>
  <c r="K538" i="29"/>
  <c r="K540" i="29" s="1"/>
  <c r="J538" i="29"/>
  <c r="J540" i="29" s="1"/>
  <c r="I538" i="29"/>
  <c r="I540" i="29" s="1"/>
  <c r="H538" i="29"/>
  <c r="H540" i="29" s="1"/>
  <c r="G538" i="29"/>
  <c r="G540" i="29" s="1"/>
  <c r="P538" i="29"/>
  <c r="P540" i="29" s="1"/>
  <c r="O538" i="29"/>
  <c r="O540" i="29" s="1"/>
  <c r="K534" i="29"/>
  <c r="K536" i="29" s="1"/>
  <c r="M534" i="29"/>
  <c r="M536" i="29" s="1"/>
  <c r="L542" i="29"/>
  <c r="L544" i="29" s="1"/>
  <c r="J542" i="29"/>
  <c r="J544" i="29" s="1"/>
  <c r="N534" i="29"/>
  <c r="N536" i="29" s="1"/>
  <c r="L534" i="29"/>
  <c r="L536" i="29" s="1"/>
  <c r="J534" i="29"/>
  <c r="J536" i="29" s="1"/>
  <c r="I534" i="29"/>
  <c r="I536" i="29" s="1"/>
  <c r="G534" i="29"/>
  <c r="G536" i="29" s="1"/>
  <c r="H542" i="29"/>
  <c r="H544" i="29" s="1"/>
  <c r="G542" i="29"/>
  <c r="G544" i="29" s="1"/>
  <c r="K480" i="29"/>
  <c r="K482" i="29" s="1"/>
  <c r="P542" i="29"/>
  <c r="P544" i="29" s="1"/>
  <c r="P534" i="29"/>
  <c r="P536" i="29" s="1"/>
  <c r="N542" i="29"/>
  <c r="N544" i="29" s="1"/>
  <c r="O534" i="29"/>
  <c r="O536" i="29" s="1"/>
  <c r="M542" i="29"/>
  <c r="M544" i="29" s="1"/>
  <c r="O542" i="29"/>
  <c r="O544" i="29" s="1"/>
  <c r="J429" i="29"/>
  <c r="J431" i="29" s="1"/>
  <c r="K542" i="29"/>
  <c r="K544" i="29" s="1"/>
  <c r="I542" i="29"/>
  <c r="I544" i="29" s="1"/>
  <c r="H534" i="29"/>
  <c r="H536" i="29" s="1"/>
  <c r="J484" i="29"/>
  <c r="J486" i="29" s="1"/>
  <c r="M484" i="29"/>
  <c r="M486" i="29" s="1"/>
  <c r="L484" i="29"/>
  <c r="L486" i="29" s="1"/>
  <c r="L488" i="29"/>
  <c r="L490" i="29" s="1"/>
  <c r="H480" i="29"/>
  <c r="H482" i="29" s="1"/>
  <c r="K488" i="29"/>
  <c r="K490" i="29" s="1"/>
  <c r="H484" i="29"/>
  <c r="H486" i="29" s="1"/>
  <c r="O488" i="29"/>
  <c r="O490" i="29" s="1"/>
  <c r="K484" i="29"/>
  <c r="K486" i="29" s="1"/>
  <c r="M480" i="29"/>
  <c r="M482" i="29" s="1"/>
  <c r="O484" i="29"/>
  <c r="O486" i="29" s="1"/>
  <c r="N480" i="29"/>
  <c r="N482" i="29" s="1"/>
  <c r="I480" i="29"/>
  <c r="I482" i="29" s="1"/>
  <c r="L480" i="29"/>
  <c r="L482" i="29" s="1"/>
  <c r="H488" i="29"/>
  <c r="H490" i="29" s="1"/>
  <c r="G480" i="29"/>
  <c r="G482" i="29" s="1"/>
  <c r="P480" i="29"/>
  <c r="P482" i="29" s="1"/>
  <c r="O480" i="29"/>
  <c r="O482" i="29" s="1"/>
  <c r="J480" i="29"/>
  <c r="J482" i="29" s="1"/>
  <c r="G488" i="29"/>
  <c r="G490" i="29" s="1"/>
  <c r="G484" i="29"/>
  <c r="G486" i="29" s="1"/>
  <c r="J488" i="29"/>
  <c r="J490" i="29" s="1"/>
  <c r="P488" i="29"/>
  <c r="P490" i="29" s="1"/>
  <c r="N484" i="29"/>
  <c r="N486" i="29" s="1"/>
  <c r="M488" i="29"/>
  <c r="M490" i="29" s="1"/>
  <c r="I484" i="29"/>
  <c r="I486" i="29" s="1"/>
  <c r="N488" i="29"/>
  <c r="N490" i="29" s="1"/>
  <c r="I488" i="29"/>
  <c r="I490" i="29" s="1"/>
  <c r="P484" i="29"/>
  <c r="P486" i="29" s="1"/>
  <c r="I429" i="29"/>
  <c r="I431" i="29" s="1"/>
  <c r="H429" i="29"/>
  <c r="H431" i="29" s="1"/>
  <c r="M318" i="29"/>
  <c r="M320" i="29" s="1"/>
  <c r="O425" i="29"/>
  <c r="O427" i="29" s="1"/>
  <c r="N429" i="29"/>
  <c r="N431" i="29" s="1"/>
  <c r="K425" i="29"/>
  <c r="K427" i="29" s="1"/>
  <c r="L429" i="29"/>
  <c r="L431" i="29" s="1"/>
  <c r="K429" i="29"/>
  <c r="K431" i="29" s="1"/>
  <c r="J425" i="29"/>
  <c r="J427" i="29" s="1"/>
  <c r="H425" i="29"/>
  <c r="H427" i="29" s="1"/>
  <c r="G425" i="29"/>
  <c r="G427" i="29" s="1"/>
  <c r="I425" i="29"/>
  <c r="I427" i="29" s="1"/>
  <c r="M425" i="29"/>
  <c r="M427" i="29" s="1"/>
  <c r="N425" i="29"/>
  <c r="N427" i="29" s="1"/>
  <c r="L425" i="29"/>
  <c r="L427" i="29" s="1"/>
  <c r="O429" i="29"/>
  <c r="O431" i="29" s="1"/>
  <c r="P425" i="29"/>
  <c r="M429" i="29"/>
  <c r="M431" i="29" s="1"/>
  <c r="G429" i="29"/>
  <c r="G431" i="29" s="1"/>
  <c r="L318" i="29"/>
  <c r="L320" i="29" s="1"/>
  <c r="K318" i="29"/>
  <c r="K320" i="29" s="1"/>
  <c r="K313" i="29"/>
  <c r="K315" i="29" s="1"/>
  <c r="I318" i="29"/>
  <c r="I320" i="29" s="1"/>
  <c r="J318" i="29"/>
  <c r="J320" i="29" s="1"/>
  <c r="G322" i="29"/>
  <c r="G324" i="29" s="1"/>
  <c r="O322" i="29"/>
  <c r="O324" i="29" s="1"/>
  <c r="H318" i="29"/>
  <c r="H320" i="29" s="1"/>
  <c r="P322" i="29"/>
  <c r="P324" i="29" s="1"/>
  <c r="N322" i="29"/>
  <c r="N324" i="29" s="1"/>
  <c r="G318" i="29"/>
  <c r="G320" i="29" s="1"/>
  <c r="P318" i="29"/>
  <c r="P320" i="29" s="1"/>
  <c r="O318" i="29"/>
  <c r="O320" i="29" s="1"/>
  <c r="H322" i="29"/>
  <c r="H324" i="29" s="1"/>
  <c r="L322" i="29"/>
  <c r="L324" i="29" s="1"/>
  <c r="O313" i="29"/>
  <c r="O315" i="29" s="1"/>
  <c r="N313" i="29"/>
  <c r="N315" i="29" s="1"/>
  <c r="K322" i="29"/>
  <c r="K324" i="29" s="1"/>
  <c r="J322" i="29"/>
  <c r="J324" i="29" s="1"/>
  <c r="J313" i="29"/>
  <c r="J315" i="29" s="1"/>
  <c r="I313" i="29"/>
  <c r="I315" i="29" s="1"/>
  <c r="G313" i="29"/>
  <c r="G315" i="29" s="1"/>
  <c r="P313" i="29"/>
  <c r="P315" i="29" s="1"/>
  <c r="M313" i="29"/>
  <c r="M315" i="29" s="1"/>
  <c r="M322" i="29"/>
  <c r="M324" i="29" s="1"/>
  <c r="L313" i="29"/>
  <c r="L315" i="29" s="1"/>
  <c r="I322" i="29"/>
  <c r="I324" i="29" s="1"/>
  <c r="H313" i="29"/>
  <c r="H315" i="29" s="1"/>
  <c r="I262" i="29"/>
  <c r="I264" i="29" s="1"/>
  <c r="H262" i="29"/>
  <c r="H264" i="29" s="1"/>
  <c r="K262" i="29"/>
  <c r="K264" i="29" s="1"/>
  <c r="K258" i="29"/>
  <c r="K260" i="29" s="1"/>
  <c r="M258" i="29"/>
  <c r="M260" i="29" s="1"/>
  <c r="L258" i="29"/>
  <c r="L260" i="29" s="1"/>
  <c r="J266" i="29"/>
  <c r="J268" i="29" s="1"/>
  <c r="I266" i="29"/>
  <c r="I268" i="29" s="1"/>
  <c r="G262" i="29"/>
  <c r="G264" i="29" s="1"/>
  <c r="P262" i="29"/>
  <c r="P264" i="29" s="1"/>
  <c r="G266" i="29"/>
  <c r="G268" i="29" s="1"/>
  <c r="H266" i="29"/>
  <c r="H268" i="29" s="1"/>
  <c r="O262" i="29"/>
  <c r="O264" i="29" s="1"/>
  <c r="P258" i="29"/>
  <c r="P260" i="29" s="1"/>
  <c r="N262" i="29"/>
  <c r="N264" i="29" s="1"/>
  <c r="J205" i="29"/>
  <c r="J207" i="29" s="1"/>
  <c r="O258" i="29"/>
  <c r="O260" i="29" s="1"/>
  <c r="M262" i="29"/>
  <c r="M264" i="29" s="1"/>
  <c r="N258" i="29"/>
  <c r="N260" i="29" s="1"/>
  <c r="L262" i="29"/>
  <c r="L264" i="29" s="1"/>
  <c r="J262" i="29"/>
  <c r="J264" i="29" s="1"/>
  <c r="J258" i="29"/>
  <c r="J260" i="29" s="1"/>
  <c r="I258" i="29"/>
  <c r="I260" i="29" s="1"/>
  <c r="G258" i="29"/>
  <c r="G260" i="29" s="1"/>
  <c r="H258" i="29"/>
  <c r="H260" i="29" s="1"/>
  <c r="P266" i="29"/>
  <c r="P268" i="29" s="1"/>
  <c r="O266" i="29"/>
  <c r="O268" i="29" s="1"/>
  <c r="N266" i="29"/>
  <c r="N268" i="29" s="1"/>
  <c r="M266" i="29"/>
  <c r="M268" i="29" s="1"/>
  <c r="L266" i="29"/>
  <c r="L268" i="29" s="1"/>
  <c r="K266" i="29"/>
  <c r="K268" i="29" s="1"/>
  <c r="N209" i="29"/>
  <c r="N211" i="29" s="1"/>
  <c r="L209" i="29"/>
  <c r="L211" i="29" s="1"/>
  <c r="I205" i="29"/>
  <c r="I207" i="29" s="1"/>
  <c r="H205" i="29"/>
  <c r="H207" i="29" s="1"/>
  <c r="M209" i="29"/>
  <c r="M211" i="29" s="1"/>
  <c r="J213" i="29"/>
  <c r="J215" i="29" s="1"/>
  <c r="N213" i="29"/>
  <c r="N215" i="29" s="1"/>
  <c r="L213" i="29"/>
  <c r="L215" i="29" s="1"/>
  <c r="K213" i="29"/>
  <c r="K215" i="29" s="1"/>
  <c r="M213" i="29"/>
  <c r="M215" i="29" s="1"/>
  <c r="K209" i="29"/>
  <c r="K211" i="29" s="1"/>
  <c r="J209" i="29"/>
  <c r="J211" i="29" s="1"/>
  <c r="O205" i="29"/>
  <c r="O207" i="29" s="1"/>
  <c r="N205" i="29"/>
  <c r="N207" i="29" s="1"/>
  <c r="M205" i="29"/>
  <c r="M207" i="29" s="1"/>
  <c r="L205" i="29"/>
  <c r="L207" i="29" s="1"/>
  <c r="K205" i="29"/>
  <c r="K207" i="29" s="1"/>
  <c r="O209" i="29"/>
  <c r="O211" i="29" s="1"/>
  <c r="H213" i="29"/>
  <c r="H215" i="29" s="1"/>
  <c r="P213" i="29"/>
  <c r="P215" i="29" s="1"/>
  <c r="O213" i="29"/>
  <c r="O215" i="29" s="1"/>
  <c r="P205" i="29"/>
  <c r="P207" i="29" s="1"/>
  <c r="I209" i="29"/>
  <c r="I211" i="29" s="1"/>
  <c r="I213" i="29"/>
  <c r="I215" i="29" s="1"/>
  <c r="H209" i="29"/>
  <c r="H211" i="29" s="1"/>
  <c r="P209" i="29"/>
  <c r="P211" i="29" s="1"/>
  <c r="G200" i="14"/>
  <c r="G202" i="14" s="1"/>
  <c r="O435" i="29" l="1"/>
  <c r="O715" i="29"/>
  <c r="O716" i="29" s="1"/>
  <c r="P427" i="29"/>
  <c r="P697" i="29"/>
  <c r="P698" i="29" s="1"/>
  <c r="H201" i="14"/>
  <c r="P136" i="29"/>
  <c r="I136" i="29"/>
  <c r="J136" i="29"/>
  <c r="K136" i="29"/>
  <c r="L136" i="29"/>
  <c r="L152" i="29" s="1"/>
  <c r="M136" i="29"/>
  <c r="N136" i="29"/>
  <c r="O136" i="29"/>
  <c r="H136" i="29"/>
  <c r="J346" i="29" l="1"/>
  <c r="J347" i="29" s="1"/>
  <c r="J737" i="29"/>
  <c r="H346" i="29"/>
  <c r="H347" i="29" s="1"/>
  <c r="H737" i="29"/>
  <c r="M152" i="29"/>
  <c r="M154" i="29" s="1"/>
  <c r="M138" i="29"/>
  <c r="K152" i="29"/>
  <c r="K154" i="29" s="1"/>
  <c r="K138" i="29"/>
  <c r="J152" i="29"/>
  <c r="J154" i="29" s="1"/>
  <c r="J138" i="29"/>
  <c r="N152" i="29"/>
  <c r="N154" i="29" s="1"/>
  <c r="N138" i="29"/>
  <c r="P152" i="29"/>
  <c r="P154" i="29" s="1"/>
  <c r="P138" i="29"/>
  <c r="O152" i="29"/>
  <c r="O154" i="29" s="1"/>
  <c r="O138" i="29"/>
  <c r="L154" i="29"/>
  <c r="L138" i="29"/>
  <c r="I152" i="29"/>
  <c r="I154" i="29" s="1"/>
  <c r="I138" i="29"/>
  <c r="H152" i="29"/>
  <c r="H154" i="29" s="1"/>
  <c r="H138" i="29"/>
  <c r="E72" i="14" l="1"/>
  <c r="E74" i="14" s="1"/>
  <c r="P715" i="29"/>
  <c r="P716" i="29" s="1"/>
  <c r="N715" i="29"/>
  <c r="N716" i="29" s="1"/>
  <c r="M715" i="29"/>
  <c r="M716" i="29" s="1"/>
  <c r="L715" i="29"/>
  <c r="L716" i="29" s="1"/>
  <c r="K715" i="29"/>
  <c r="K716" i="29" s="1"/>
  <c r="J715" i="29"/>
  <c r="J716" i="29" s="1"/>
  <c r="I715" i="29"/>
  <c r="I716" i="29" s="1"/>
  <c r="P706" i="29"/>
  <c r="P707" i="29" s="1"/>
  <c r="O706" i="29"/>
  <c r="O707" i="29" s="1"/>
  <c r="N706" i="29"/>
  <c r="N707" i="29" s="1"/>
  <c r="M706" i="29"/>
  <c r="M707" i="29" s="1"/>
  <c r="L706" i="29"/>
  <c r="L707" i="29" s="1"/>
  <c r="K706" i="29"/>
  <c r="K707" i="29" s="1"/>
  <c r="J706" i="29"/>
  <c r="J707" i="29" s="1"/>
  <c r="I706" i="29"/>
  <c r="I707" i="29" s="1"/>
  <c r="O697" i="29"/>
  <c r="O698" i="29" s="1"/>
  <c r="N697" i="29"/>
  <c r="N698" i="29" s="1"/>
  <c r="M697" i="29"/>
  <c r="M698" i="29" s="1"/>
  <c r="L697" i="29"/>
  <c r="L698" i="29" s="1"/>
  <c r="K697" i="29"/>
  <c r="K698" i="29" s="1"/>
  <c r="J697" i="29"/>
  <c r="J698" i="29" s="1"/>
  <c r="I697" i="29"/>
  <c r="I698" i="29" s="1"/>
  <c r="P688" i="29"/>
  <c r="P689" i="29" s="1"/>
  <c r="O688" i="29"/>
  <c r="O689" i="29" s="1"/>
  <c r="N688" i="29"/>
  <c r="N689" i="29" s="1"/>
  <c r="M688" i="29"/>
  <c r="M689" i="29" s="1"/>
  <c r="L688" i="29"/>
  <c r="L689" i="29" s="1"/>
  <c r="K688" i="29"/>
  <c r="K689" i="29" s="1"/>
  <c r="J688" i="29"/>
  <c r="J689" i="29" s="1"/>
  <c r="I688" i="29"/>
  <c r="I689" i="29" s="1"/>
  <c r="O679" i="29"/>
  <c r="O680" i="29" s="1"/>
  <c r="N679" i="29"/>
  <c r="N680" i="29" s="1"/>
  <c r="M679" i="29"/>
  <c r="M680" i="29" s="1"/>
  <c r="L679" i="29"/>
  <c r="L680" i="29" s="1"/>
  <c r="K679" i="29"/>
  <c r="K680" i="29" s="1"/>
  <c r="J679" i="29"/>
  <c r="J680" i="29" s="1"/>
  <c r="I679" i="29"/>
  <c r="I680" i="29" s="1"/>
  <c r="G136" i="29"/>
  <c r="G138" i="29" s="1"/>
  <c r="F136" i="29"/>
  <c r="F138" i="29" s="1"/>
  <c r="E136" i="29"/>
  <c r="E138" i="29" s="1"/>
  <c r="P125" i="29"/>
  <c r="P728" i="29" s="1"/>
  <c r="P729" i="29" s="1"/>
  <c r="N127" i="29"/>
  <c r="M125" i="29"/>
  <c r="M728" i="29" s="1"/>
  <c r="L125" i="29"/>
  <c r="L728" i="29" s="1"/>
  <c r="K127" i="29"/>
  <c r="J125" i="29"/>
  <c r="J728" i="29" s="1"/>
  <c r="I125" i="29"/>
  <c r="I728" i="29" s="1"/>
  <c r="H127" i="29"/>
  <c r="G125" i="29"/>
  <c r="G728" i="29" s="1"/>
  <c r="F125" i="29"/>
  <c r="F728" i="29" s="1"/>
  <c r="E125" i="29"/>
  <c r="E728" i="29" s="1"/>
  <c r="E729" i="29" s="1"/>
  <c r="P85" i="29"/>
  <c r="P737" i="29" s="1"/>
  <c r="P738" i="29" s="1"/>
  <c r="O85" i="29"/>
  <c r="O737" i="29" s="1"/>
  <c r="N85" i="29"/>
  <c r="M85" i="29"/>
  <c r="M737" i="29" s="1"/>
  <c r="L85" i="29"/>
  <c r="L737" i="29" s="1"/>
  <c r="K85" i="29"/>
  <c r="K737" i="29" s="1"/>
  <c r="I85" i="29"/>
  <c r="G85" i="29"/>
  <c r="F85" i="29"/>
  <c r="E85" i="29"/>
  <c r="D337" i="14" l="1"/>
  <c r="G737" i="29"/>
  <c r="F737" i="29"/>
  <c r="I346" i="29"/>
  <c r="I347" i="29" s="1"/>
  <c r="I737" i="29"/>
  <c r="I738" i="29" s="1"/>
  <c r="N346" i="29"/>
  <c r="N347" i="29" s="1"/>
  <c r="N737" i="29"/>
  <c r="N738" i="29" s="1"/>
  <c r="E737" i="29"/>
  <c r="E738" i="29" s="1"/>
  <c r="P87" i="29"/>
  <c r="P346" i="29"/>
  <c r="P347" i="29" s="1"/>
  <c r="F127" i="29"/>
  <c r="F337" i="29"/>
  <c r="F338" i="29" s="1"/>
  <c r="G127" i="29"/>
  <c r="G337" i="29"/>
  <c r="G338" i="29" s="1"/>
  <c r="F346" i="29"/>
  <c r="F347" i="29" s="1"/>
  <c r="G87" i="29"/>
  <c r="G346" i="29"/>
  <c r="G347" i="29" s="1"/>
  <c r="I127" i="29"/>
  <c r="I337" i="29"/>
  <c r="I338" i="29" s="1"/>
  <c r="L87" i="29"/>
  <c r="L346" i="29"/>
  <c r="L347" i="29" s="1"/>
  <c r="E346" i="29"/>
  <c r="E347" i="29" s="1"/>
  <c r="J127" i="29"/>
  <c r="J337" i="29"/>
  <c r="J338" i="29" s="1"/>
  <c r="K87" i="29"/>
  <c r="K346" i="29"/>
  <c r="K347" i="29" s="1"/>
  <c r="M87" i="29"/>
  <c r="M346" i="29"/>
  <c r="M347" i="29" s="1"/>
  <c r="E127" i="29"/>
  <c r="E337" i="29"/>
  <c r="E338" i="29" s="1"/>
  <c r="L127" i="29"/>
  <c r="L156" i="29"/>
  <c r="L158" i="29" s="1"/>
  <c r="L148" i="29"/>
  <c r="L150" i="29" s="1"/>
  <c r="L337" i="29"/>
  <c r="L338" i="29" s="1"/>
  <c r="M127" i="29"/>
  <c r="M337" i="29"/>
  <c r="M338" i="29" s="1"/>
  <c r="O87" i="29"/>
  <c r="O346" i="29"/>
  <c r="O347" i="29" s="1"/>
  <c r="P127" i="29"/>
  <c r="P337" i="29"/>
  <c r="P338" i="29" s="1"/>
  <c r="F87" i="29"/>
  <c r="F97" i="29"/>
  <c r="I87" i="29"/>
  <c r="I97" i="29"/>
  <c r="I99" i="29" s="1"/>
  <c r="N87" i="29"/>
  <c r="N97" i="29"/>
  <c r="E87" i="29"/>
  <c r="E97" i="29"/>
  <c r="O127" i="29"/>
  <c r="G209" i="29"/>
  <c r="G211" i="29" s="1"/>
  <c r="G205" i="29"/>
  <c r="G207" i="29" s="1"/>
  <c r="G213" i="29"/>
  <c r="G215" i="29" s="1"/>
  <c r="H156" i="29"/>
  <c r="H158" i="29" s="1"/>
  <c r="H148" i="29"/>
  <c r="H150" i="29" s="1"/>
  <c r="I156" i="29"/>
  <c r="I158" i="29" s="1"/>
  <c r="I148" i="29"/>
  <c r="I150" i="29" s="1"/>
  <c r="J156" i="29"/>
  <c r="J158" i="29" s="1"/>
  <c r="J148" i="29"/>
  <c r="J150" i="29" s="1"/>
  <c r="K148" i="29"/>
  <c r="K150" i="29" s="1"/>
  <c r="K156" i="29"/>
  <c r="K158" i="29" s="1"/>
  <c r="G156" i="29"/>
  <c r="G158" i="29" s="1"/>
  <c r="G148" i="29"/>
  <c r="G150" i="29" s="1"/>
  <c r="M148" i="29"/>
  <c r="M150" i="29" s="1"/>
  <c r="M156" i="29"/>
  <c r="M158" i="29" s="1"/>
  <c r="N148" i="29"/>
  <c r="N150" i="29" s="1"/>
  <c r="N156" i="29"/>
  <c r="N158" i="29" s="1"/>
  <c r="G152" i="29"/>
  <c r="G154" i="29" s="1"/>
  <c r="O148" i="29"/>
  <c r="O150" i="29" s="1"/>
  <c r="O156" i="29"/>
  <c r="O158" i="29" s="1"/>
  <c r="P148" i="29"/>
  <c r="P150" i="29" s="1"/>
  <c r="P156" i="29"/>
  <c r="P158" i="29" s="1"/>
  <c r="F205" i="29"/>
  <c r="F207" i="29" s="1"/>
  <c r="E152" i="29"/>
  <c r="E154" i="29" s="1"/>
  <c r="F156" i="29"/>
  <c r="F158" i="29" s="1"/>
  <c r="J738" i="29"/>
  <c r="K738" i="29"/>
  <c r="L738" i="29"/>
  <c r="P747" i="29"/>
  <c r="O747" i="29"/>
  <c r="N747" i="29"/>
  <c r="I747" i="29"/>
  <c r="J747" i="29"/>
  <c r="E213" i="29"/>
  <c r="E215" i="29" s="1"/>
  <c r="J105" i="29"/>
  <c r="M97" i="29"/>
  <c r="H729" i="29"/>
  <c r="F538" i="29"/>
  <c r="F540" i="29" s="1"/>
  <c r="E156" i="29"/>
  <c r="E158" i="29" s="1"/>
  <c r="F644" i="29"/>
  <c r="F646" i="29" s="1"/>
  <c r="F262" i="29"/>
  <c r="F264" i="29" s="1"/>
  <c r="F590" i="29"/>
  <c r="F592" i="29" s="1"/>
  <c r="E262" i="29"/>
  <c r="E264" i="29" s="1"/>
  <c r="F679" i="29"/>
  <c r="F680" i="29" s="1"/>
  <c r="G679" i="29"/>
  <c r="G680" i="29" s="1"/>
  <c r="E648" i="29"/>
  <c r="E650" i="29" s="1"/>
  <c r="H679" i="29"/>
  <c r="H680" i="29" s="1"/>
  <c r="H747" i="29"/>
  <c r="K729" i="29"/>
  <c r="F152" i="29"/>
  <c r="F154" i="29" s="1"/>
  <c r="L729" i="29"/>
  <c r="E318" i="29"/>
  <c r="E320" i="29" s="1"/>
  <c r="E313" i="29"/>
  <c r="E315" i="29" s="1"/>
  <c r="O105" i="29"/>
  <c r="F313" i="29"/>
  <c r="F315" i="29" s="1"/>
  <c r="E101" i="29"/>
  <c r="F266" i="29"/>
  <c r="F268" i="29" s="1"/>
  <c r="F429" i="29"/>
  <c r="F431" i="29" s="1"/>
  <c r="F688" i="29"/>
  <c r="F689" i="29" s="1"/>
  <c r="L97" i="29"/>
  <c r="E258" i="29"/>
  <c r="E260" i="29" s="1"/>
  <c r="E590" i="29"/>
  <c r="G688" i="29"/>
  <c r="G689" i="29" s="1"/>
  <c r="G738" i="29"/>
  <c r="F258" i="29"/>
  <c r="F260" i="29" s="1"/>
  <c r="F322" i="29"/>
  <c r="F324" i="29" s="1"/>
  <c r="M729" i="29"/>
  <c r="F652" i="29"/>
  <c r="F654" i="29" s="1"/>
  <c r="F213" i="29"/>
  <c r="F215" i="29" s="1"/>
  <c r="N729" i="29"/>
  <c r="I729" i="29"/>
  <c r="E652" i="29"/>
  <c r="E654" i="29" s="1"/>
  <c r="F484" i="29"/>
  <c r="F486" i="29" s="1"/>
  <c r="F542" i="29"/>
  <c r="F544" i="29" s="1"/>
  <c r="F648" i="29"/>
  <c r="F650" i="29" s="1"/>
  <c r="P105" i="29"/>
  <c r="E205" i="29"/>
  <c r="E207" i="29" s="1"/>
  <c r="H688" i="29"/>
  <c r="H689" i="29" s="1"/>
  <c r="E105" i="29"/>
  <c r="P101" i="29"/>
  <c r="P764" i="29" s="1"/>
  <c r="P765" i="29" s="1"/>
  <c r="F209" i="29"/>
  <c r="F211" i="29" s="1"/>
  <c r="E266" i="29"/>
  <c r="E268" i="29" s="1"/>
  <c r="F534" i="29"/>
  <c r="F536" i="29" s="1"/>
  <c r="E688" i="29"/>
  <c r="E689" i="29" s="1"/>
  <c r="J97" i="29"/>
  <c r="K105" i="29"/>
  <c r="K97" i="29"/>
  <c r="H101" i="29"/>
  <c r="H764" i="29" s="1"/>
  <c r="I101" i="29"/>
  <c r="I764" i="29" s="1"/>
  <c r="J101" i="29"/>
  <c r="J764" i="29" s="1"/>
  <c r="K101" i="29"/>
  <c r="K764" i="29" s="1"/>
  <c r="J729" i="29"/>
  <c r="L101" i="29"/>
  <c r="L764" i="29" s="1"/>
  <c r="M101" i="29"/>
  <c r="M764" i="29" s="1"/>
  <c r="G747" i="29"/>
  <c r="I105" i="29"/>
  <c r="G97" i="29"/>
  <c r="F101" i="29"/>
  <c r="H97" i="29"/>
  <c r="G101" i="29"/>
  <c r="F105" i="29"/>
  <c r="E148" i="29"/>
  <c r="E150" i="29" s="1"/>
  <c r="F488" i="29"/>
  <c r="F490" i="29" s="1"/>
  <c r="E644" i="29"/>
  <c r="E646" i="29" s="1"/>
  <c r="O729" i="29"/>
  <c r="M738" i="29"/>
  <c r="K747" i="29"/>
  <c r="E209" i="29"/>
  <c r="E211" i="29" s="1"/>
  <c r="G105" i="29"/>
  <c r="F148" i="29"/>
  <c r="F150" i="29" s="1"/>
  <c r="F425" i="29"/>
  <c r="F427" i="29" s="1"/>
  <c r="E594" i="29"/>
  <c r="L747" i="29"/>
  <c r="L105" i="29"/>
  <c r="H105" i="29"/>
  <c r="F318" i="29"/>
  <c r="F320" i="29" s="1"/>
  <c r="F594" i="29"/>
  <c r="F596" i="29" s="1"/>
  <c r="F729" i="29"/>
  <c r="O738" i="29"/>
  <c r="M747" i="29"/>
  <c r="G729" i="29"/>
  <c r="F480" i="29"/>
  <c r="F482" i="29" s="1"/>
  <c r="F738" i="29"/>
  <c r="E322" i="29"/>
  <c r="E324" i="29" s="1"/>
  <c r="E598" i="29"/>
  <c r="F598" i="29"/>
  <c r="F600" i="29" s="1"/>
  <c r="H738" i="29"/>
  <c r="F747" i="29"/>
  <c r="O97" i="29"/>
  <c r="N101" i="29"/>
  <c r="N764" i="29" s="1"/>
  <c r="M105" i="29"/>
  <c r="P97" i="29"/>
  <c r="O101" i="29"/>
  <c r="O764" i="29" s="1"/>
  <c r="N105" i="29"/>
  <c r="N755" i="29" l="1"/>
  <c r="D338" i="14"/>
  <c r="G764" i="29"/>
  <c r="G99" i="29"/>
  <c r="G755" i="29"/>
  <c r="G756" i="29" s="1"/>
  <c r="J99" i="29"/>
  <c r="J755" i="29"/>
  <c r="J756" i="29" s="1"/>
  <c r="E764" i="29"/>
  <c r="E765" i="29" s="1"/>
  <c r="O107" i="29"/>
  <c r="O773" i="29"/>
  <c r="I755" i="29"/>
  <c r="I756" i="29" s="1"/>
  <c r="M107" i="29"/>
  <c r="M773" i="29"/>
  <c r="M99" i="29"/>
  <c r="M755" i="29"/>
  <c r="M756" i="29" s="1"/>
  <c r="G107" i="29"/>
  <c r="G773" i="29"/>
  <c r="G774" i="29" s="1"/>
  <c r="H99" i="29"/>
  <c r="H755" i="29"/>
  <c r="H756" i="29" s="1"/>
  <c r="J107" i="29"/>
  <c r="J773" i="29"/>
  <c r="F99" i="29"/>
  <c r="F755" i="29"/>
  <c r="F756" i="29" s="1"/>
  <c r="F107" i="29"/>
  <c r="F773" i="29"/>
  <c r="F774" i="29" s="1"/>
  <c r="E773" i="29"/>
  <c r="E774" i="29" s="1"/>
  <c r="N99" i="29"/>
  <c r="L99" i="29"/>
  <c r="L755" i="29"/>
  <c r="L756" i="29" s="1"/>
  <c r="O99" i="29"/>
  <c r="O755" i="29"/>
  <c r="O756" i="29" s="1"/>
  <c r="N107" i="29"/>
  <c r="N773" i="29"/>
  <c r="H107" i="29"/>
  <c r="H773" i="29"/>
  <c r="H774" i="29" s="1"/>
  <c r="K99" i="29"/>
  <c r="K755" i="29"/>
  <c r="K756" i="29" s="1"/>
  <c r="P107" i="29"/>
  <c r="P773" i="29"/>
  <c r="I107" i="29"/>
  <c r="I773" i="29"/>
  <c r="P99" i="29"/>
  <c r="P755" i="29"/>
  <c r="P756" i="29" s="1"/>
  <c r="L107" i="29"/>
  <c r="L773" i="29"/>
  <c r="F764" i="29"/>
  <c r="F765" i="29" s="1"/>
  <c r="K107" i="29"/>
  <c r="K773" i="29"/>
  <c r="E755" i="29"/>
  <c r="E756" i="29" s="1"/>
  <c r="E600" i="29"/>
  <c r="E715" i="29"/>
  <c r="E716" i="29" s="1"/>
  <c r="E592" i="29"/>
  <c r="E697" i="29"/>
  <c r="E698" i="29" s="1"/>
  <c r="E596" i="29"/>
  <c r="E706" i="29"/>
  <c r="E707" i="29" s="1"/>
  <c r="J103" i="29"/>
  <c r="J373" i="29"/>
  <c r="J374" i="29" s="1"/>
  <c r="P103" i="29"/>
  <c r="P373" i="29"/>
  <c r="P374" i="29" s="1"/>
  <c r="H103" i="29"/>
  <c r="H373" i="29"/>
  <c r="H374" i="29" s="1"/>
  <c r="E103" i="29"/>
  <c r="E373" i="29"/>
  <c r="E374" i="29" s="1"/>
  <c r="F103" i="29"/>
  <c r="F373" i="29"/>
  <c r="F374" i="29" s="1"/>
  <c r="E99" i="29"/>
  <c r="E364" i="29"/>
  <c r="E365" i="29" s="1"/>
  <c r="I103" i="29"/>
  <c r="I373" i="29"/>
  <c r="I374" i="29" s="1"/>
  <c r="N103" i="29"/>
  <c r="N373" i="29"/>
  <c r="N374" i="29" s="1"/>
  <c r="O103" i="29"/>
  <c r="O373" i="29"/>
  <c r="O374" i="29" s="1"/>
  <c r="E107" i="29"/>
  <c r="E381" i="29"/>
  <c r="E382" i="29" s="1"/>
  <c r="M103" i="29"/>
  <c r="M373" i="29"/>
  <c r="M374" i="29" s="1"/>
  <c r="G103" i="29"/>
  <c r="G373" i="29"/>
  <c r="G374" i="29" s="1"/>
  <c r="L103" i="29"/>
  <c r="L373" i="29"/>
  <c r="L374" i="29" s="1"/>
  <c r="K103" i="29"/>
  <c r="K373" i="29"/>
  <c r="K374" i="29" s="1"/>
  <c r="J364" i="29"/>
  <c r="J365" i="29" s="1"/>
  <c r="K765" i="29"/>
  <c r="J765" i="29"/>
  <c r="K364" i="29"/>
  <c r="K365" i="29" s="1"/>
  <c r="L765" i="29"/>
  <c r="M765" i="29"/>
  <c r="I364" i="29"/>
  <c r="I365" i="29" s="1"/>
  <c r="J381" i="29"/>
  <c r="J382" i="29" s="1"/>
  <c r="M364" i="29"/>
  <c r="M365" i="29" s="1"/>
  <c r="P381" i="29"/>
  <c r="P382" i="29" s="1"/>
  <c r="G706" i="29"/>
  <c r="G707" i="29" s="1"/>
  <c r="L364" i="29"/>
  <c r="L365" i="29" s="1"/>
  <c r="H706" i="29"/>
  <c r="H707" i="29" s="1"/>
  <c r="O381" i="29"/>
  <c r="O382" i="29" s="1"/>
  <c r="F706" i="29"/>
  <c r="F707" i="29" s="1"/>
  <c r="G364" i="29"/>
  <c r="G365" i="29" s="1"/>
  <c r="G697" i="29"/>
  <c r="G698" i="29" s="1"/>
  <c r="H715" i="29"/>
  <c r="H716" i="29" s="1"/>
  <c r="F715" i="29"/>
  <c r="F716" i="29" s="1"/>
  <c r="G715" i="29"/>
  <c r="G716" i="29" s="1"/>
  <c r="I381" i="29"/>
  <c r="I382" i="29" s="1"/>
  <c r="I765" i="29"/>
  <c r="K381" i="29"/>
  <c r="K382" i="29" s="1"/>
  <c r="O364" i="29"/>
  <c r="O365" i="29" s="1"/>
  <c r="L381" i="29"/>
  <c r="L382" i="29" s="1"/>
  <c r="H765" i="29"/>
  <c r="G381" i="29"/>
  <c r="G382" i="29" s="1"/>
  <c r="F381" i="29"/>
  <c r="F382" i="29" s="1"/>
  <c r="G765" i="29"/>
  <c r="N381" i="29"/>
  <c r="N382" i="29" s="1"/>
  <c r="H697" i="29"/>
  <c r="H698" i="29" s="1"/>
  <c r="H364" i="29"/>
  <c r="H365" i="29" s="1"/>
  <c r="F364" i="29"/>
  <c r="F365" i="29" s="1"/>
  <c r="O765" i="29"/>
  <c r="M381" i="29"/>
  <c r="M382" i="29" s="1"/>
  <c r="H381" i="29"/>
  <c r="H382" i="29" s="1"/>
  <c r="F697" i="29"/>
  <c r="F698" i="29" s="1"/>
  <c r="P364" i="29"/>
  <c r="P365" i="29" s="1"/>
  <c r="N765" i="29"/>
  <c r="N756" i="29"/>
  <c r="N364" i="29"/>
  <c r="N365" i="29" s="1"/>
  <c r="O774" i="29" l="1"/>
  <c r="P774" i="29"/>
  <c r="N774" i="29"/>
  <c r="M774" i="29"/>
  <c r="J774" i="29"/>
  <c r="I774" i="29"/>
  <c r="L774" i="29"/>
  <c r="K774" i="29"/>
  <c r="L43" i="24" l="1"/>
  <c r="L42" i="24"/>
  <c r="L41" i="24"/>
  <c r="D418" i="14"/>
  <c r="D420" i="14" s="1"/>
  <c r="E418" i="14"/>
  <c r="E420" i="14" s="1"/>
  <c r="I334" i="14"/>
  <c r="L42" i="9" l="1"/>
  <c r="L40" i="9"/>
  <c r="L41" i="9"/>
  <c r="J42" i="9"/>
  <c r="J40" i="9"/>
  <c r="J41" i="9"/>
  <c r="I40" i="9"/>
  <c r="I41" i="9"/>
  <c r="I42" i="9"/>
  <c r="I42" i="26"/>
  <c r="I43" i="26"/>
  <c r="I41" i="26"/>
  <c r="M43" i="9"/>
  <c r="L44" i="24" l="1"/>
  <c r="G42" i="9" l="1"/>
  <c r="D192" i="14"/>
  <c r="D194" i="14" s="1"/>
  <c r="E192" i="14"/>
  <c r="E194" i="14" s="1"/>
  <c r="F192" i="14"/>
  <c r="F194" i="14" s="1"/>
  <c r="G44" i="26" l="1"/>
  <c r="F43" i="24"/>
  <c r="F42" i="24"/>
  <c r="F41" i="24"/>
  <c r="D41" i="24"/>
  <c r="F44" i="26"/>
  <c r="F43" i="9" l="1"/>
  <c r="E44" i="24"/>
  <c r="H135" i="14"/>
  <c r="H124" i="14"/>
  <c r="G147" i="14"/>
  <c r="G149" i="14" s="1"/>
  <c r="E43" i="9"/>
  <c r="D40" i="9"/>
  <c r="E44" i="25" l="1"/>
  <c r="H148" i="14"/>
  <c r="I668" i="14"/>
  <c r="D529" i="14"/>
  <c r="D531" i="14" s="1"/>
  <c r="D42" i="9"/>
  <c r="G672" i="14" l="1"/>
  <c r="E672" i="14"/>
  <c r="F672" i="14"/>
  <c r="K41" i="26"/>
  <c r="D43" i="24"/>
  <c r="F95" i="14"/>
  <c r="F97" i="14" s="1"/>
  <c r="D43" i="25" l="1"/>
  <c r="N9" i="26" l="1"/>
  <c r="O9" i="26" s="1"/>
  <c r="N39" i="26" l="1"/>
  <c r="O39" i="26" s="1"/>
  <c r="N38" i="26"/>
  <c r="O38" i="26" s="1"/>
  <c r="N37" i="26"/>
  <c r="O37" i="26" s="1"/>
  <c r="N34" i="26"/>
  <c r="O34" i="26" s="1"/>
  <c r="N32" i="26"/>
  <c r="O32" i="26" s="1"/>
  <c r="N31" i="26"/>
  <c r="O31" i="26" s="1"/>
  <c r="N30" i="26"/>
  <c r="O30" i="26" s="1"/>
  <c r="N28" i="26"/>
  <c r="O28" i="26" s="1"/>
  <c r="N26" i="26"/>
  <c r="O26" i="26" s="1"/>
  <c r="N25" i="26"/>
  <c r="O25" i="26" s="1"/>
  <c r="N24" i="26"/>
  <c r="O24" i="26" s="1"/>
  <c r="N22" i="26"/>
  <c r="O22" i="26" s="1"/>
  <c r="N20" i="26"/>
  <c r="O20" i="26" s="1"/>
  <c r="N18" i="26"/>
  <c r="O18" i="26" s="1"/>
  <c r="N17" i="26"/>
  <c r="N14" i="26"/>
  <c r="O14" i="26" s="1"/>
  <c r="N13" i="26"/>
  <c r="O13" i="26" s="1"/>
  <c r="N11" i="26"/>
  <c r="O11" i="26" s="1"/>
  <c r="N10" i="26"/>
  <c r="O10" i="26" s="1"/>
  <c r="O17" i="26" l="1"/>
  <c r="N29" i="26"/>
  <c r="N36" i="26"/>
  <c r="N33" i="26"/>
  <c r="N19" i="26"/>
  <c r="N21" i="26"/>
  <c r="N27" i="26"/>
  <c r="N23" i="26"/>
  <c r="N35" i="26"/>
  <c r="N34" i="24"/>
  <c r="N37" i="24"/>
  <c r="O34" i="24" l="1"/>
  <c r="O37" i="24"/>
  <c r="O21" i="26"/>
  <c r="O29" i="26"/>
  <c r="O35" i="26"/>
  <c r="O23" i="26"/>
  <c r="O27" i="26"/>
  <c r="O19" i="26"/>
  <c r="O33" i="26"/>
  <c r="O36" i="26"/>
  <c r="N21" i="24"/>
  <c r="O21" i="24" l="1"/>
  <c r="N38" i="24" l="1"/>
  <c r="N25" i="24"/>
  <c r="O25" i="24" l="1"/>
  <c r="O38" i="24"/>
  <c r="N26" i="24"/>
  <c r="N24" i="24"/>
  <c r="N33" i="24"/>
  <c r="N11" i="24"/>
  <c r="N35" i="24"/>
  <c r="N22" i="24"/>
  <c r="N27" i="24"/>
  <c r="O35" i="24" l="1"/>
  <c r="O24" i="24"/>
  <c r="O11" i="24"/>
  <c r="N18" i="24"/>
  <c r="O27" i="24"/>
  <c r="O22" i="24"/>
  <c r="O33" i="24"/>
  <c r="O26" i="24"/>
  <c r="N17" i="24"/>
  <c r="N36" i="24"/>
  <c r="N31" i="24"/>
  <c r="N10" i="24"/>
  <c r="N29" i="24"/>
  <c r="O10" i="24" l="1"/>
  <c r="O18" i="24"/>
  <c r="O17" i="24"/>
  <c r="O31" i="24"/>
  <c r="O36" i="24"/>
  <c r="N32" i="24"/>
  <c r="O29" i="24"/>
  <c r="N9" i="24"/>
  <c r="O9" i="24" s="1"/>
  <c r="N23" i="24"/>
  <c r="N28" i="24"/>
  <c r="N13" i="24"/>
  <c r="N30" i="24"/>
  <c r="N19" i="24"/>
  <c r="N14" i="24"/>
  <c r="N39" i="24"/>
  <c r="O39" i="24" l="1"/>
  <c r="O14" i="24"/>
  <c r="O23" i="24"/>
  <c r="O28" i="24"/>
  <c r="O19" i="24"/>
  <c r="O30" i="24"/>
  <c r="O32" i="24"/>
  <c r="O13" i="24"/>
  <c r="N34" i="27" l="1"/>
  <c r="N32" i="27"/>
  <c r="O32" i="27" l="1"/>
  <c r="O34" i="27"/>
  <c r="N38" i="27" l="1"/>
  <c r="N37" i="27"/>
  <c r="N36" i="27"/>
  <c r="N35" i="27"/>
  <c r="N33" i="27"/>
  <c r="N31" i="27"/>
  <c r="N29" i="27"/>
  <c r="N28" i="27"/>
  <c r="N27" i="27"/>
  <c r="N26" i="27"/>
  <c r="N25" i="27"/>
  <c r="N26" i="28"/>
  <c r="N21" i="28"/>
  <c r="N40" i="26"/>
  <c r="N12" i="26" l="1"/>
  <c r="N11" i="28"/>
  <c r="N37" i="28"/>
  <c r="N25" i="28"/>
  <c r="O27" i="27"/>
  <c r="O35" i="27"/>
  <c r="O37" i="27"/>
  <c r="O21" i="28"/>
  <c r="O29" i="27"/>
  <c r="O26" i="27"/>
  <c r="O26" i="28"/>
  <c r="O9" i="25"/>
  <c r="O31" i="27"/>
  <c r="O25" i="27"/>
  <c r="O36" i="27"/>
  <c r="O28" i="27"/>
  <c r="O33" i="27"/>
  <c r="O38" i="27"/>
  <c r="O40" i="26"/>
  <c r="N13" i="27"/>
  <c r="N39" i="28"/>
  <c r="N31" i="28"/>
  <c r="N24" i="27"/>
  <c r="N23" i="27"/>
  <c r="N33" i="28"/>
  <c r="N21" i="27"/>
  <c r="N36" i="28"/>
  <c r="N22" i="28"/>
  <c r="N22" i="27"/>
  <c r="N10" i="27"/>
  <c r="N27" i="28"/>
  <c r="N40" i="24"/>
  <c r="N40" i="27"/>
  <c r="N35" i="28"/>
  <c r="N40" i="25"/>
  <c r="N15" i="26"/>
  <c r="N25" i="25"/>
  <c r="N37" i="25"/>
  <c r="N33" i="25"/>
  <c r="N21" i="25"/>
  <c r="N24" i="25"/>
  <c r="N34" i="25"/>
  <c r="N36" i="25"/>
  <c r="N26" i="25"/>
  <c r="N30" i="25"/>
  <c r="N31" i="25"/>
  <c r="N22" i="25"/>
  <c r="N27" i="25"/>
  <c r="N35" i="25"/>
  <c r="N19" i="27"/>
  <c r="N12" i="24"/>
  <c r="N14" i="28"/>
  <c r="N8" i="9"/>
  <c r="N28" i="28"/>
  <c r="N29" i="28"/>
  <c r="N14" i="27"/>
  <c r="N30" i="27"/>
  <c r="N39" i="27"/>
  <c r="N13" i="28"/>
  <c r="N18" i="28"/>
  <c r="N30" i="28"/>
  <c r="N32" i="28"/>
  <c r="N34" i="28"/>
  <c r="N24" i="28"/>
  <c r="N10" i="28"/>
  <c r="N38" i="28"/>
  <c r="O12" i="26" l="1"/>
  <c r="O8" i="9"/>
  <c r="O37" i="28"/>
  <c r="O11" i="28"/>
  <c r="O25" i="28"/>
  <c r="O10" i="27"/>
  <c r="O14" i="27"/>
  <c r="O34" i="25"/>
  <c r="O22" i="28"/>
  <c r="N19" i="28"/>
  <c r="O30" i="25"/>
  <c r="O36" i="28"/>
  <c r="O31" i="25"/>
  <c r="O14" i="28"/>
  <c r="O27" i="25"/>
  <c r="O40" i="25"/>
  <c r="O35" i="28"/>
  <c r="O21" i="27"/>
  <c r="O19" i="27"/>
  <c r="O12" i="24"/>
  <c r="O40" i="27"/>
  <c r="O33" i="28"/>
  <c r="O26" i="25"/>
  <c r="O21" i="25"/>
  <c r="O37" i="25"/>
  <c r="O40" i="24"/>
  <c r="O23" i="27"/>
  <c r="O30" i="28"/>
  <c r="O10" i="28"/>
  <c r="O13" i="28"/>
  <c r="O24" i="27"/>
  <c r="O22" i="27"/>
  <c r="O34" i="28"/>
  <c r="O31" i="28"/>
  <c r="O30" i="27"/>
  <c r="N9" i="27"/>
  <c r="O9" i="27" s="1"/>
  <c r="O22" i="25"/>
  <c r="O36" i="25"/>
  <c r="O39" i="28"/>
  <c r="O24" i="28"/>
  <c r="O29" i="28"/>
  <c r="O9" i="28"/>
  <c r="O13" i="27"/>
  <c r="O18" i="28"/>
  <c r="O33" i="25"/>
  <c r="O38" i="28"/>
  <c r="O32" i="28"/>
  <c r="O39" i="27"/>
  <c r="O28" i="28"/>
  <c r="O35" i="25"/>
  <c r="O24" i="25"/>
  <c r="O25" i="25"/>
  <c r="O27" i="28"/>
  <c r="O15" i="26"/>
  <c r="N11" i="27"/>
  <c r="N23" i="28"/>
  <c r="N29" i="25"/>
  <c r="N10" i="25"/>
  <c r="N23" i="25"/>
  <c r="N39" i="25"/>
  <c r="N11" i="25"/>
  <c r="N28" i="25"/>
  <c r="N18" i="25"/>
  <c r="N17" i="25"/>
  <c r="N14" i="25"/>
  <c r="N19" i="25"/>
  <c r="N38" i="25"/>
  <c r="N13" i="25"/>
  <c r="N32" i="25"/>
  <c r="N12" i="27"/>
  <c r="N40" i="28"/>
  <c r="O19" i="28" l="1"/>
  <c r="O38" i="25"/>
  <c r="O11" i="25"/>
  <c r="O11" i="27"/>
  <c r="O19" i="25"/>
  <c r="O17" i="25"/>
  <c r="O18" i="27"/>
  <c r="O14" i="25"/>
  <c r="O23" i="28"/>
  <c r="O12" i="27"/>
  <c r="O18" i="25"/>
  <c r="O10" i="25"/>
  <c r="O32" i="25"/>
  <c r="O40" i="28"/>
  <c r="O13" i="25"/>
  <c r="O28" i="25"/>
  <c r="O39" i="25"/>
  <c r="O23" i="25"/>
  <c r="O29" i="25"/>
  <c r="N15" i="28"/>
  <c r="N15" i="27"/>
  <c r="N12" i="28"/>
  <c r="N15" i="25"/>
  <c r="N12" i="25"/>
  <c r="O15" i="27" l="1"/>
  <c r="O15" i="25"/>
  <c r="O12" i="28"/>
  <c r="O12" i="25"/>
  <c r="O15" i="28"/>
  <c r="F639" i="14"/>
  <c r="F641" i="14" s="1"/>
  <c r="F631" i="14"/>
  <c r="F633" i="14" s="1"/>
  <c r="D639" i="14"/>
  <c r="D641" i="14" s="1"/>
  <c r="E639" i="14"/>
  <c r="E641" i="14" s="1"/>
  <c r="D631" i="14"/>
  <c r="D633" i="14" s="1"/>
  <c r="E529" i="14"/>
  <c r="E531" i="14" s="1"/>
  <c r="F529" i="14"/>
  <c r="F531" i="14" s="1"/>
  <c r="D474" i="14"/>
  <c r="D476" i="14" s="1"/>
  <c r="E474" i="14"/>
  <c r="E476" i="14" s="1"/>
  <c r="F474" i="14"/>
  <c r="F476" i="14" s="1"/>
  <c r="D142" i="14"/>
  <c r="D144" i="14" s="1"/>
  <c r="E142" i="14"/>
  <c r="E144" i="14" s="1"/>
  <c r="F142" i="14"/>
  <c r="F144" i="14" s="1"/>
  <c r="M41" i="26" l="1"/>
  <c r="M43" i="26"/>
  <c r="M42" i="26"/>
  <c r="M42" i="24"/>
  <c r="M43" i="24"/>
  <c r="M41" i="24"/>
  <c r="K42" i="26"/>
  <c r="K43" i="26"/>
  <c r="J42" i="26"/>
  <c r="J41" i="26"/>
  <c r="J43" i="26"/>
  <c r="H43" i="24"/>
  <c r="H42" i="24"/>
  <c r="H41" i="24"/>
  <c r="G43" i="24"/>
  <c r="G42" i="24"/>
  <c r="G41" i="24"/>
  <c r="E43" i="26"/>
  <c r="E42" i="26"/>
  <c r="E41" i="26"/>
  <c r="E44" i="26"/>
  <c r="F649" i="14"/>
  <c r="F651" i="14" s="1"/>
  <c r="G152" i="14"/>
  <c r="G154" i="14" s="1"/>
  <c r="G157" i="14"/>
  <c r="G159" i="14" s="1"/>
  <c r="E649" i="14"/>
  <c r="E651" i="14" s="1"/>
  <c r="D649" i="14"/>
  <c r="D651" i="14" s="1"/>
  <c r="G639" i="14"/>
  <c r="G641" i="14" s="1"/>
  <c r="G529" i="14"/>
  <c r="G531" i="14" s="1"/>
  <c r="M42" i="27" l="1"/>
  <c r="M43" i="27"/>
  <c r="M41" i="27"/>
  <c r="H640" i="14"/>
  <c r="L43" i="9"/>
  <c r="K44" i="26"/>
  <c r="H530" i="14"/>
  <c r="H158" i="14"/>
  <c r="E44" i="27"/>
  <c r="H153" i="14"/>
  <c r="D44" i="26"/>
  <c r="M44" i="26"/>
  <c r="E44" i="28"/>
  <c r="G474" i="14"/>
  <c r="G476" i="14" s="1"/>
  <c r="G466" i="14"/>
  <c r="G468" i="14" s="1"/>
  <c r="H475" i="14" l="1"/>
  <c r="H467" i="14"/>
  <c r="J44" i="26"/>
  <c r="J44" i="24"/>
  <c r="I42" i="24"/>
  <c r="M40" i="9" l="1"/>
  <c r="I43" i="9"/>
  <c r="I43" i="24"/>
  <c r="I41" i="24"/>
  <c r="G631" i="14"/>
  <c r="E644" i="14"/>
  <c r="E646" i="14" s="1"/>
  <c r="M41" i="9"/>
  <c r="F644" i="14"/>
  <c r="F646" i="14" s="1"/>
  <c r="M42" i="9"/>
  <c r="D428" i="14"/>
  <c r="D430" i="14" s="1"/>
  <c r="D644" i="14"/>
  <c r="D646" i="14" s="1"/>
  <c r="D654" i="14"/>
  <c r="D656" i="14" s="1"/>
  <c r="F428" i="14"/>
  <c r="F430" i="14" s="1"/>
  <c r="E428" i="14"/>
  <c r="E430" i="14" s="1"/>
  <c r="G484" i="14"/>
  <c r="G486" i="14" s="1"/>
  <c r="F654" i="14"/>
  <c r="F656" i="14" s="1"/>
  <c r="E654" i="14"/>
  <c r="E656" i="14" s="1"/>
  <c r="H632" i="14" l="1"/>
  <c r="G633" i="14"/>
  <c r="M42" i="25"/>
  <c r="M41" i="25"/>
  <c r="M43" i="25"/>
  <c r="M44" i="24"/>
  <c r="G649" i="14"/>
  <c r="I41" i="27"/>
  <c r="I42" i="27"/>
  <c r="I43" i="27"/>
  <c r="G654" i="14"/>
  <c r="G656" i="14" s="1"/>
  <c r="M41" i="28"/>
  <c r="M42" i="28"/>
  <c r="M43" i="28"/>
  <c r="G644" i="14"/>
  <c r="G646" i="14" s="1"/>
  <c r="H485" i="14"/>
  <c r="J44" i="27"/>
  <c r="G585" i="14"/>
  <c r="G587" i="14" s="1"/>
  <c r="F585" i="14"/>
  <c r="F587" i="14" s="1"/>
  <c r="E585" i="14"/>
  <c r="E587" i="14" s="1"/>
  <c r="D585" i="14"/>
  <c r="D587" i="14" s="1"/>
  <c r="D590" i="14"/>
  <c r="D592" i="14" s="1"/>
  <c r="D522" i="14"/>
  <c r="D524" i="14" s="1"/>
  <c r="E522" i="14"/>
  <c r="E524" i="14" s="1"/>
  <c r="F522" i="14"/>
  <c r="F524" i="14" s="1"/>
  <c r="J41" i="24"/>
  <c r="J42" i="24"/>
  <c r="J43" i="24"/>
  <c r="M44" i="27" l="1"/>
  <c r="G651" i="14"/>
  <c r="H586" i="14"/>
  <c r="H645" i="14"/>
  <c r="H650" i="14"/>
  <c r="H655" i="14"/>
  <c r="M44" i="28"/>
  <c r="L41" i="25"/>
  <c r="M44" i="25"/>
  <c r="E689" i="14"/>
  <c r="L42" i="26"/>
  <c r="F539" i="14"/>
  <c r="F541" i="14" s="1"/>
  <c r="K43" i="24"/>
  <c r="D689" i="14"/>
  <c r="L41" i="26"/>
  <c r="F689" i="14"/>
  <c r="L43" i="26"/>
  <c r="E539" i="14"/>
  <c r="E541" i="14" s="1"/>
  <c r="K42" i="24"/>
  <c r="K41" i="9"/>
  <c r="K43" i="9"/>
  <c r="L44" i="26"/>
  <c r="D539" i="14"/>
  <c r="D541" i="14" s="1"/>
  <c r="K41" i="24"/>
  <c r="K42" i="9"/>
  <c r="K40" i="9"/>
  <c r="F484" i="14"/>
  <c r="F486" i="14" s="1"/>
  <c r="F680" i="14"/>
  <c r="D484" i="14"/>
  <c r="D486" i="14" s="1"/>
  <c r="D680" i="14"/>
  <c r="E484" i="14"/>
  <c r="E486" i="14" s="1"/>
  <c r="E680" i="14"/>
  <c r="E590" i="14"/>
  <c r="E592" i="14" s="1"/>
  <c r="F590" i="14"/>
  <c r="F592" i="14" s="1"/>
  <c r="G522" i="14"/>
  <c r="G600" i="14"/>
  <c r="G602" i="14" s="1"/>
  <c r="G590" i="14"/>
  <c r="G592" i="14" s="1"/>
  <c r="F595" i="14"/>
  <c r="F597" i="14" s="1"/>
  <c r="G595" i="14"/>
  <c r="G597" i="14" s="1"/>
  <c r="E534" i="14"/>
  <c r="E536" i="14" s="1"/>
  <c r="E595" i="14"/>
  <c r="E597" i="14" s="1"/>
  <c r="F534" i="14"/>
  <c r="F536" i="14" s="1"/>
  <c r="D534" i="14"/>
  <c r="D536" i="14" s="1"/>
  <c r="D544" i="14"/>
  <c r="D546" i="14" s="1"/>
  <c r="F479" i="14"/>
  <c r="F481" i="14" s="1"/>
  <c r="D595" i="14"/>
  <c r="D597" i="14" s="1"/>
  <c r="E544" i="14"/>
  <c r="E546" i="14" s="1"/>
  <c r="F544" i="14"/>
  <c r="F546" i="14" s="1"/>
  <c r="D600" i="14"/>
  <c r="D602" i="14" s="1"/>
  <c r="E600" i="14"/>
  <c r="E602" i="14" s="1"/>
  <c r="F600" i="14"/>
  <c r="F602" i="14" s="1"/>
  <c r="H596" i="14" l="1"/>
  <c r="H591" i="14"/>
  <c r="H601" i="14"/>
  <c r="H523" i="14"/>
  <c r="G524" i="14"/>
  <c r="J43" i="25"/>
  <c r="J41" i="27"/>
  <c r="J42" i="27"/>
  <c r="J43" i="27"/>
  <c r="F690" i="14"/>
  <c r="I688" i="14"/>
  <c r="E681" i="14"/>
  <c r="I678" i="14"/>
  <c r="D681" i="14"/>
  <c r="I677" i="14"/>
  <c r="F681" i="14"/>
  <c r="I679" i="14"/>
  <c r="D690" i="14"/>
  <c r="I686" i="14"/>
  <c r="E690" i="14"/>
  <c r="I687" i="14"/>
  <c r="L42" i="27"/>
  <c r="L43" i="27"/>
  <c r="L41" i="27"/>
  <c r="K41" i="28"/>
  <c r="K43" i="25"/>
  <c r="K42" i="25"/>
  <c r="K42" i="28"/>
  <c r="K41" i="27"/>
  <c r="K42" i="27"/>
  <c r="L43" i="28"/>
  <c r="K43" i="27"/>
  <c r="L43" i="25"/>
  <c r="L42" i="25"/>
  <c r="K41" i="25"/>
  <c r="L42" i="28"/>
  <c r="L41" i="28"/>
  <c r="K43" i="28"/>
  <c r="L44" i="28"/>
  <c r="L44" i="25"/>
  <c r="G534" i="14"/>
  <c r="G536" i="14" s="1"/>
  <c r="K44" i="24"/>
  <c r="L44" i="27"/>
  <c r="G544" i="14"/>
  <c r="G546" i="14" s="1"/>
  <c r="E707" i="14"/>
  <c r="D707" i="14"/>
  <c r="F707" i="14"/>
  <c r="G539" i="14"/>
  <c r="G541" i="14" s="1"/>
  <c r="E479" i="14"/>
  <c r="E481" i="14" s="1"/>
  <c r="G418" i="14"/>
  <c r="G420" i="14" s="1"/>
  <c r="J42" i="25" l="1"/>
  <c r="E708" i="14"/>
  <c r="I705" i="14"/>
  <c r="F708" i="14"/>
  <c r="I706" i="14"/>
  <c r="D708" i="14"/>
  <c r="I704" i="14"/>
  <c r="H540" i="14"/>
  <c r="K44" i="28"/>
  <c r="H545" i="14"/>
  <c r="H535" i="14"/>
  <c r="J43" i="9"/>
  <c r="H455" i="14"/>
  <c r="H419" i="14"/>
  <c r="I44" i="26"/>
  <c r="K44" i="27"/>
  <c r="K44" i="25"/>
  <c r="G689" i="14"/>
  <c r="F423" i="14"/>
  <c r="F425" i="14" s="1"/>
  <c r="F671" i="14"/>
  <c r="J41" i="25"/>
  <c r="D489" i="14"/>
  <c r="D491" i="14" s="1"/>
  <c r="G671" i="14"/>
  <c r="I672" i="14" s="1"/>
  <c r="J41" i="28" l="1"/>
  <c r="I670" i="14"/>
  <c r="G690" i="14"/>
  <c r="I690" i="14"/>
  <c r="F698" i="14"/>
  <c r="I43" i="25"/>
  <c r="G479" i="14"/>
  <c r="G481" i="14" s="1"/>
  <c r="G489" i="14"/>
  <c r="G491" i="14" s="1"/>
  <c r="D306" i="14"/>
  <c r="D308" i="14" s="1"/>
  <c r="E306" i="14"/>
  <c r="E308" i="14" s="1"/>
  <c r="F306" i="14"/>
  <c r="F308" i="14" s="1"/>
  <c r="G306" i="14"/>
  <c r="G308" i="14" s="1"/>
  <c r="F42" i="26"/>
  <c r="H307" i="14" l="1"/>
  <c r="H480" i="14"/>
  <c r="F699" i="14"/>
  <c r="I697" i="14"/>
  <c r="G43" i="9"/>
  <c r="H233" i="14"/>
  <c r="E42" i="9"/>
  <c r="F321" i="14"/>
  <c r="F323" i="14" s="1"/>
  <c r="E321" i="14"/>
  <c r="E323" i="14" s="1"/>
  <c r="D321" i="14"/>
  <c r="D323" i="14" s="1"/>
  <c r="H44" i="26"/>
  <c r="N44" i="26" s="1"/>
  <c r="E316" i="14"/>
  <c r="E318" i="14" s="1"/>
  <c r="H42" i="26"/>
  <c r="J44" i="25"/>
  <c r="F316" i="14"/>
  <c r="F318" i="14" s="1"/>
  <c r="H43" i="26"/>
  <c r="D316" i="14"/>
  <c r="D318" i="14" s="1"/>
  <c r="H41" i="26"/>
  <c r="H490" i="14"/>
  <c r="J44" i="28"/>
  <c r="F311" i="14"/>
  <c r="F313" i="14" s="1"/>
  <c r="H42" i="9"/>
  <c r="E311" i="14"/>
  <c r="E313" i="14" s="1"/>
  <c r="H41" i="9"/>
  <c r="D311" i="14"/>
  <c r="D313" i="14" s="1"/>
  <c r="H40" i="9"/>
  <c r="H43" i="25" l="1"/>
  <c r="H42" i="25"/>
  <c r="H41" i="25"/>
  <c r="H42" i="27"/>
  <c r="H41" i="27"/>
  <c r="H43" i="27"/>
  <c r="O44" i="26"/>
  <c r="H43" i="9"/>
  <c r="F489" i="14"/>
  <c r="F491" i="14" s="1"/>
  <c r="H41" i="28"/>
  <c r="F257" i="14"/>
  <c r="F259" i="14" s="1"/>
  <c r="F43" i="26"/>
  <c r="F41" i="26"/>
  <c r="E210" i="14"/>
  <c r="E212" i="14" s="1"/>
  <c r="E180" i="14"/>
  <c r="E182" i="14" s="1"/>
  <c r="J43" i="28" l="1"/>
  <c r="G43" i="25"/>
  <c r="G40" i="9"/>
  <c r="F42" i="27"/>
  <c r="F41" i="9"/>
  <c r="F42" i="9"/>
  <c r="F40" i="9"/>
  <c r="E43" i="24"/>
  <c r="N43" i="24" s="1"/>
  <c r="E40" i="9"/>
  <c r="E41" i="9"/>
  <c r="F262" i="14"/>
  <c r="F264" i="14" s="1"/>
  <c r="G43" i="26"/>
  <c r="D262" i="14"/>
  <c r="D264" i="14" s="1"/>
  <c r="G41" i="26"/>
  <c r="D152" i="14"/>
  <c r="D154" i="14" s="1"/>
  <c r="E41" i="24"/>
  <c r="N41" i="24" s="1"/>
  <c r="E152" i="14"/>
  <c r="E154" i="14" s="1"/>
  <c r="E42" i="24"/>
  <c r="E262" i="14"/>
  <c r="E264" i="14" s="1"/>
  <c r="G42" i="26"/>
  <c r="E257" i="14"/>
  <c r="E259" i="14" s="1"/>
  <c r="G41" i="9"/>
  <c r="F729" i="14"/>
  <c r="G192" i="14"/>
  <c r="G194" i="14" s="1"/>
  <c r="F738" i="14"/>
  <c r="E147" i="14"/>
  <c r="E149" i="14" s="1"/>
  <c r="E423" i="14"/>
  <c r="E425" i="14" s="1"/>
  <c r="E671" i="14"/>
  <c r="D423" i="14"/>
  <c r="D425" i="14" s="1"/>
  <c r="D205" i="14"/>
  <c r="D207" i="14" s="1"/>
  <c r="E205" i="14"/>
  <c r="E207" i="14" s="1"/>
  <c r="F152" i="14"/>
  <c r="F154" i="14" s="1"/>
  <c r="F346" i="14"/>
  <c r="F347" i="14" s="1"/>
  <c r="F147" i="14"/>
  <c r="F149" i="14" s="1"/>
  <c r="F205" i="14"/>
  <c r="F207" i="14" s="1"/>
  <c r="F337" i="14"/>
  <c r="D267" i="14"/>
  <c r="D269" i="14" s="1"/>
  <c r="D257" i="14"/>
  <c r="D259" i="14" s="1"/>
  <c r="D147" i="14"/>
  <c r="D149" i="14" s="1"/>
  <c r="D157" i="14"/>
  <c r="D159" i="14" s="1"/>
  <c r="F210" i="14"/>
  <c r="F212" i="14" s="1"/>
  <c r="D210" i="14"/>
  <c r="D212" i="14" s="1"/>
  <c r="E489" i="14"/>
  <c r="E491" i="14" s="1"/>
  <c r="D433" i="14"/>
  <c r="D435" i="14" s="1"/>
  <c r="D215" i="14"/>
  <c r="D217" i="14" s="1"/>
  <c r="E157" i="14"/>
  <c r="E159" i="14" s="1"/>
  <c r="F433" i="14"/>
  <c r="F435" i="14" s="1"/>
  <c r="E433" i="14"/>
  <c r="E435" i="14" s="1"/>
  <c r="F267" i="14"/>
  <c r="F269" i="14" s="1"/>
  <c r="H43" i="28"/>
  <c r="H42" i="28"/>
  <c r="E267" i="14"/>
  <c r="E269" i="14" s="1"/>
  <c r="F157" i="14"/>
  <c r="F159" i="14" s="1"/>
  <c r="F215" i="14"/>
  <c r="F217" i="14" s="1"/>
  <c r="E215" i="14"/>
  <c r="E217" i="14" s="1"/>
  <c r="J42" i="28" l="1"/>
  <c r="I336" i="14"/>
  <c r="F338" i="14"/>
  <c r="F739" i="14"/>
  <c r="I737" i="14"/>
  <c r="I669" i="14"/>
  <c r="F730" i="14"/>
  <c r="I728" i="14"/>
  <c r="H193" i="14"/>
  <c r="I345" i="14"/>
  <c r="I42" i="28"/>
  <c r="H300" i="14"/>
  <c r="G44" i="24"/>
  <c r="O43" i="24"/>
  <c r="G41" i="27"/>
  <c r="G42" i="27"/>
  <c r="G43" i="27"/>
  <c r="G41" i="28"/>
  <c r="G41" i="25"/>
  <c r="G42" i="25"/>
  <c r="G42" i="28"/>
  <c r="G43" i="28"/>
  <c r="E42" i="27"/>
  <c r="E41" i="27"/>
  <c r="F41" i="27"/>
  <c r="E42" i="28"/>
  <c r="F43" i="27"/>
  <c r="E43" i="25"/>
  <c r="E42" i="25"/>
  <c r="E41" i="28"/>
  <c r="E41" i="25"/>
  <c r="F43" i="25"/>
  <c r="E43" i="27"/>
  <c r="F41" i="25"/>
  <c r="E43" i="28"/>
  <c r="F42" i="25"/>
  <c r="F42" i="28"/>
  <c r="F41" i="28"/>
  <c r="F43" i="28"/>
  <c r="F44" i="24"/>
  <c r="D44" i="24"/>
  <c r="O41" i="24"/>
  <c r="H44" i="24"/>
  <c r="G321" i="14"/>
  <c r="G323" i="14" s="1"/>
  <c r="D716" i="14"/>
  <c r="I41" i="28"/>
  <c r="G680" i="14"/>
  <c r="I44" i="24"/>
  <c r="D698" i="14"/>
  <c r="I41" i="25"/>
  <c r="F716" i="14"/>
  <c r="I43" i="28"/>
  <c r="E698" i="14"/>
  <c r="I42" i="25"/>
  <c r="G747" i="14"/>
  <c r="F756" i="14"/>
  <c r="E716" i="14"/>
  <c r="G428" i="14"/>
  <c r="G430" i="14" s="1"/>
  <c r="G423" i="14"/>
  <c r="G425" i="14" s="1"/>
  <c r="G433" i="14"/>
  <c r="G435" i="14" s="1"/>
  <c r="G355" i="14"/>
  <c r="G356" i="14" s="1"/>
  <c r="F364" i="14"/>
  <c r="G262" i="14"/>
  <c r="G264" i="14" s="1"/>
  <c r="G267" i="14"/>
  <c r="G269" i="14" s="1"/>
  <c r="G257" i="14"/>
  <c r="G259" i="14" s="1"/>
  <c r="G210" i="14"/>
  <c r="G212" i="14" s="1"/>
  <c r="G205" i="14"/>
  <c r="G207" i="14" s="1"/>
  <c r="G215" i="14"/>
  <c r="G217" i="14" s="1"/>
  <c r="G316" i="14"/>
  <c r="G318" i="14" s="1"/>
  <c r="G311" i="14"/>
  <c r="G313" i="14" s="1"/>
  <c r="F365" i="14" l="1"/>
  <c r="I363" i="14"/>
  <c r="F717" i="14"/>
  <c r="I715" i="14"/>
  <c r="D717" i="14"/>
  <c r="I713" i="14"/>
  <c r="D699" i="14"/>
  <c r="I695" i="14"/>
  <c r="G748" i="14"/>
  <c r="I748" i="14"/>
  <c r="G681" i="14"/>
  <c r="I681" i="14"/>
  <c r="F757" i="14"/>
  <c r="I755" i="14"/>
  <c r="E717" i="14"/>
  <c r="I714" i="14"/>
  <c r="E699" i="14"/>
  <c r="I696" i="14"/>
  <c r="I356" i="14"/>
  <c r="N43" i="25"/>
  <c r="I44" i="28"/>
  <c r="H434" i="14"/>
  <c r="I44" i="27"/>
  <c r="H429" i="14"/>
  <c r="I44" i="25"/>
  <c r="H424" i="14"/>
  <c r="H312" i="14"/>
  <c r="H317" i="14"/>
  <c r="H322" i="14"/>
  <c r="H263" i="14"/>
  <c r="H268" i="14"/>
  <c r="H258" i="14"/>
  <c r="H206" i="14"/>
  <c r="H211" i="14"/>
  <c r="H216" i="14"/>
  <c r="N44" i="24"/>
  <c r="F44" i="27"/>
  <c r="F44" i="25"/>
  <c r="F44" i="28"/>
  <c r="H44" i="28"/>
  <c r="H44" i="27"/>
  <c r="H44" i="25"/>
  <c r="G44" i="25"/>
  <c r="G44" i="28"/>
  <c r="G44" i="27"/>
  <c r="G707" i="14"/>
  <c r="G716" i="14"/>
  <c r="G698" i="14"/>
  <c r="G717" i="14" l="1"/>
  <c r="I717" i="14"/>
  <c r="G708" i="14"/>
  <c r="I708" i="14"/>
  <c r="G699" i="14"/>
  <c r="I699" i="14"/>
  <c r="O43" i="25"/>
  <c r="O44" i="24"/>
  <c r="D42" i="26"/>
  <c r="N42" i="26" s="1"/>
  <c r="D41" i="26"/>
  <c r="N41" i="26" s="1"/>
  <c r="O41" i="26" s="1"/>
  <c r="F747" i="14"/>
  <c r="D43" i="26"/>
  <c r="N43" i="26" s="1"/>
  <c r="D355" i="14"/>
  <c r="I352" i="14" s="1"/>
  <c r="D747" i="14"/>
  <c r="E355" i="14"/>
  <c r="E356" i="14" s="1"/>
  <c r="E747" i="14"/>
  <c r="F100" i="14"/>
  <c r="F102" i="14" s="1"/>
  <c r="F355" i="14"/>
  <c r="F356" i="14" s="1"/>
  <c r="D748" i="14" l="1"/>
  <c r="I744" i="14"/>
  <c r="E748" i="14"/>
  <c r="I745" i="14"/>
  <c r="F748" i="14"/>
  <c r="I746" i="14"/>
  <c r="D356" i="14"/>
  <c r="I353" i="14"/>
  <c r="I354" i="14"/>
  <c r="O42" i="26"/>
  <c r="O43" i="26"/>
  <c r="F373" i="14"/>
  <c r="D43" i="27"/>
  <c r="N43" i="27" s="1"/>
  <c r="F765" i="14"/>
  <c r="F374" i="14" l="1"/>
  <c r="I372" i="14"/>
  <c r="F766" i="14"/>
  <c r="I764" i="14"/>
  <c r="O43" i="27"/>
  <c r="G738" i="14"/>
  <c r="E83" i="14"/>
  <c r="E85" i="14" s="1"/>
  <c r="D738" i="14"/>
  <c r="D729" i="14"/>
  <c r="D739" i="14" l="1"/>
  <c r="I735" i="14"/>
  <c r="D730" i="14"/>
  <c r="I726" i="14"/>
  <c r="G739" i="14"/>
  <c r="I739" i="14"/>
  <c r="D42" i="24"/>
  <c r="N42" i="24" s="1"/>
  <c r="E729" i="14"/>
  <c r="D41" i="9"/>
  <c r="E738" i="14"/>
  <c r="D95" i="14"/>
  <c r="E95" i="14"/>
  <c r="E97" i="14" s="1"/>
  <c r="E337" i="14"/>
  <c r="D100" i="14"/>
  <c r="D102" i="14" s="1"/>
  <c r="D346" i="14"/>
  <c r="E100" i="14"/>
  <c r="E102" i="14" s="1"/>
  <c r="E346" i="14"/>
  <c r="E347" i="14" s="1"/>
  <c r="G100" i="14"/>
  <c r="G346" i="14"/>
  <c r="D105" i="14"/>
  <c r="D107" i="14" s="1"/>
  <c r="F105" i="14"/>
  <c r="F107" i="14" s="1"/>
  <c r="E105" i="14"/>
  <c r="E107" i="14" s="1"/>
  <c r="H101" i="14" l="1"/>
  <c r="G102" i="14"/>
  <c r="D364" i="14"/>
  <c r="D97" i="14"/>
  <c r="D365" i="14"/>
  <c r="I361" i="14"/>
  <c r="G347" i="14"/>
  <c r="I347" i="14"/>
  <c r="D347" i="14"/>
  <c r="I343" i="14"/>
  <c r="I335" i="14"/>
  <c r="E338" i="14"/>
  <c r="E730" i="14"/>
  <c r="I727" i="14"/>
  <c r="E739" i="14"/>
  <c r="I736" i="14"/>
  <c r="I344" i="14"/>
  <c r="O42" i="24"/>
  <c r="D41" i="25"/>
  <c r="N41" i="25" s="1"/>
  <c r="D42" i="25"/>
  <c r="N42" i="25" s="1"/>
  <c r="D41" i="28"/>
  <c r="N41" i="28" s="1"/>
  <c r="D42" i="28"/>
  <c r="N42" i="28" s="1"/>
  <c r="D44" i="27"/>
  <c r="N44" i="27" s="1"/>
  <c r="O44" i="27" s="1"/>
  <c r="D43" i="28"/>
  <c r="N43" i="28" s="1"/>
  <c r="O43" i="28" s="1"/>
  <c r="D43" i="9"/>
  <c r="G729" i="14"/>
  <c r="D373" i="14"/>
  <c r="D41" i="27"/>
  <c r="N41" i="27" s="1"/>
  <c r="E373" i="14"/>
  <c r="D42" i="27"/>
  <c r="N42" i="27" s="1"/>
  <c r="G765" i="14"/>
  <c r="G373" i="14"/>
  <c r="D774" i="14"/>
  <c r="D382" i="14"/>
  <c r="G105" i="14"/>
  <c r="G107" i="14" s="1"/>
  <c r="D765" i="14"/>
  <c r="E765" i="14"/>
  <c r="E364" i="14"/>
  <c r="E756" i="14"/>
  <c r="D756" i="14"/>
  <c r="G337" i="14"/>
  <c r="I338" i="14" s="1"/>
  <c r="E382" i="14"/>
  <c r="G95" i="14"/>
  <c r="G97" i="14" s="1"/>
  <c r="F382" i="14"/>
  <c r="E774" i="14"/>
  <c r="F774" i="14"/>
  <c r="F383" i="14" l="1"/>
  <c r="I381" i="14"/>
  <c r="E383" i="14"/>
  <c r="I380" i="14"/>
  <c r="D383" i="14"/>
  <c r="I379" i="14"/>
  <c r="G338" i="14"/>
  <c r="D374" i="14"/>
  <c r="I370" i="14"/>
  <c r="G374" i="14"/>
  <c r="I374" i="14"/>
  <c r="E374" i="14"/>
  <c r="I371" i="14"/>
  <c r="E365" i="14"/>
  <c r="I362" i="14"/>
  <c r="F775" i="14"/>
  <c r="I773" i="14"/>
  <c r="E775" i="14"/>
  <c r="I772" i="14"/>
  <c r="D775" i="14"/>
  <c r="I771" i="14"/>
  <c r="G766" i="14"/>
  <c r="I766" i="14"/>
  <c r="D757" i="14"/>
  <c r="I753" i="14"/>
  <c r="G730" i="14"/>
  <c r="I730" i="14"/>
  <c r="E757" i="14"/>
  <c r="I754" i="14"/>
  <c r="E766" i="14"/>
  <c r="I763" i="14"/>
  <c r="D766" i="14"/>
  <c r="I762" i="14"/>
  <c r="O42" i="25"/>
  <c r="O41" i="25"/>
  <c r="O41" i="28"/>
  <c r="H96" i="14"/>
  <c r="O42" i="28"/>
  <c r="H106" i="14"/>
  <c r="O42" i="27"/>
  <c r="O41" i="27"/>
  <c r="G756" i="14"/>
  <c r="D44" i="25"/>
  <c r="N44" i="25" s="1"/>
  <c r="D44" i="28"/>
  <c r="N44" i="28" s="1"/>
  <c r="G774" i="14"/>
  <c r="G382" i="14"/>
  <c r="G364" i="14"/>
  <c r="G383" i="14" l="1"/>
  <c r="I383" i="14"/>
  <c r="G365" i="14"/>
  <c r="I365" i="14"/>
  <c r="G775" i="14"/>
  <c r="I775" i="14"/>
  <c r="G757" i="14"/>
  <c r="I757" i="14"/>
  <c r="O44" i="25"/>
  <c r="O44" i="28"/>
  <c r="N18" i="9" l="1"/>
  <c r="N35" i="9"/>
  <c r="N39" i="9"/>
  <c r="N34" i="9"/>
  <c r="N36" i="9"/>
  <c r="N25" i="9"/>
  <c r="N33" i="9"/>
  <c r="N28" i="9"/>
  <c r="N22" i="9"/>
  <c r="N32" i="9"/>
  <c r="N30" i="9"/>
  <c r="N26" i="9"/>
  <c r="N31" i="9"/>
  <c r="N29" i="9"/>
  <c r="N27" i="9"/>
  <c r="N12" i="9"/>
  <c r="N23" i="9"/>
  <c r="N10" i="9"/>
  <c r="N24" i="9"/>
  <c r="N21" i="9"/>
  <c r="N13" i="9"/>
  <c r="N37" i="9"/>
  <c r="N38" i="9"/>
  <c r="N16" i="9"/>
  <c r="N9" i="9" l="1"/>
  <c r="N20" i="9"/>
  <c r="O9" i="9" l="1"/>
  <c r="N19" i="9"/>
  <c r="O10" i="9" l="1"/>
  <c r="N11" i="9"/>
  <c r="N17" i="9"/>
  <c r="N14" i="9"/>
  <c r="O11" i="9" l="1"/>
  <c r="O12" i="9" l="1"/>
  <c r="O13" i="9" l="1"/>
  <c r="O14" i="9" l="1"/>
  <c r="O16" i="9" l="1"/>
  <c r="O17" i="9" l="1"/>
  <c r="O18" i="9" l="1"/>
  <c r="O19" i="9" l="1"/>
  <c r="O20" i="9" l="1"/>
  <c r="O21" i="9" l="1"/>
  <c r="O22" i="9" l="1"/>
  <c r="O23" i="9" l="1"/>
  <c r="O24" i="9" l="1"/>
  <c r="O25" i="9" l="1"/>
  <c r="O26" i="9" l="1"/>
  <c r="O27" i="9" l="1"/>
  <c r="O28" i="9" l="1"/>
  <c r="O29" i="9" l="1"/>
  <c r="O30" i="9" l="1"/>
  <c r="O31" i="9" l="1"/>
  <c r="O32" i="9" l="1"/>
  <c r="O33" i="9" l="1"/>
  <c r="O34" i="9" l="1"/>
  <c r="O35" i="9" l="1"/>
  <c r="O36" i="9" l="1"/>
  <c r="O37" i="9" l="1"/>
  <c r="O38" i="9" l="1"/>
  <c r="O39" i="9" l="1"/>
  <c r="N41" i="9" l="1"/>
  <c r="N42" i="9"/>
  <c r="N40" i="9"/>
  <c r="O42" i="9" l="1"/>
  <c r="O40" i="9"/>
  <c r="O41" i="9"/>
  <c r="N43" i="9"/>
  <c r="O43" i="9" l="1"/>
  <c r="N20" i="24" l="1"/>
  <c r="N20" i="25"/>
  <c r="O20" i="25" l="1"/>
  <c r="O20" i="24"/>
  <c r="N20" i="28"/>
  <c r="N20" i="27"/>
  <c r="O20" i="28" l="1"/>
  <c r="O20" i="27"/>
</calcChain>
</file>

<file path=xl/sharedStrings.xml><?xml version="1.0" encoding="utf-8"?>
<sst xmlns="http://schemas.openxmlformats.org/spreadsheetml/2006/main" count="8398" uniqueCount="1026">
  <si>
    <t xml:space="preserve">Сезон : </t>
  </si>
  <si>
    <t xml:space="preserve">   1-я неделя</t>
  </si>
  <si>
    <t>Сборник</t>
  </si>
  <si>
    <t>Наименование блюд</t>
  </si>
  <si>
    <t>Выход</t>
  </si>
  <si>
    <t>рецеп №</t>
  </si>
  <si>
    <t>Б</t>
  </si>
  <si>
    <t>Ж</t>
  </si>
  <si>
    <t>У</t>
  </si>
  <si>
    <t>Пром.пр.</t>
  </si>
  <si>
    <t>Хлеб пшеничный</t>
  </si>
  <si>
    <t>Норма по СанПин</t>
  </si>
  <si>
    <t>День</t>
  </si>
  <si>
    <t>Чай с сахаром</t>
  </si>
  <si>
    <t xml:space="preserve">Какао с молоком </t>
  </si>
  <si>
    <t>Литература:</t>
  </si>
  <si>
    <t>СКУРИХИН И.М.,ТУТЕЛЬЯН В.А.</t>
  </si>
  <si>
    <t xml:space="preserve">ТАБЛИЦЫ ХИМИЧЕСКОГО СОСТАВА И КАЛОРИЙНОСТИ </t>
  </si>
  <si>
    <t>РОССИЙСКИХ ПРОДУКТОВ ПИТАНИЯ: Справочник. - М.: ДеЛи принт, 2008. - 276 с.</t>
  </si>
  <si>
    <t xml:space="preserve">"Ведомость контроля за рационом питания"                                       </t>
  </si>
  <si>
    <t>норма</t>
  </si>
  <si>
    <t>в</t>
  </si>
  <si>
    <t>Откло-</t>
  </si>
  <si>
    <t>нение</t>
  </si>
  <si>
    <t>наименование группы</t>
  </si>
  <si>
    <t xml:space="preserve">от </t>
  </si>
  <si>
    <t>за</t>
  </si>
  <si>
    <t>1-й</t>
  </si>
  <si>
    <t>2-й</t>
  </si>
  <si>
    <t>3-й</t>
  </si>
  <si>
    <t>4-й</t>
  </si>
  <si>
    <t>5-й</t>
  </si>
  <si>
    <t>6-й</t>
  </si>
  <si>
    <t>7-й</t>
  </si>
  <si>
    <t>8-й</t>
  </si>
  <si>
    <t>9-й</t>
  </si>
  <si>
    <t>10-й</t>
  </si>
  <si>
    <t>нормы</t>
  </si>
  <si>
    <t>граммах</t>
  </si>
  <si>
    <t>день</t>
  </si>
  <si>
    <t>%</t>
  </si>
  <si>
    <t>хлеб пшеничный</t>
  </si>
  <si>
    <t>мука пшеничная</t>
  </si>
  <si>
    <t>крупы, бобовые</t>
  </si>
  <si>
    <t xml:space="preserve">макаронные изделия </t>
  </si>
  <si>
    <t>картофель</t>
  </si>
  <si>
    <t>рыба-филе</t>
  </si>
  <si>
    <t>сыр</t>
  </si>
  <si>
    <t>масло сливочное</t>
  </si>
  <si>
    <t>масло растительное</t>
  </si>
  <si>
    <t>сахар</t>
  </si>
  <si>
    <t>кондитерские изделия</t>
  </si>
  <si>
    <t>чай</t>
  </si>
  <si>
    <t>дрожжи хлебопекарные</t>
  </si>
  <si>
    <t>соль</t>
  </si>
  <si>
    <t xml:space="preserve">белки </t>
  </si>
  <si>
    <t>жиры</t>
  </si>
  <si>
    <t>углеводы</t>
  </si>
  <si>
    <t>каллорийность</t>
  </si>
  <si>
    <t>огурец</t>
  </si>
  <si>
    <t xml:space="preserve">молоко </t>
  </si>
  <si>
    <t xml:space="preserve">                     норма закладки продуктов в гр на 1 порцию</t>
  </si>
  <si>
    <t>1-п/г.</t>
  </si>
  <si>
    <t>кабачек</t>
  </si>
  <si>
    <t xml:space="preserve">творог </t>
  </si>
  <si>
    <t>печень</t>
  </si>
  <si>
    <t xml:space="preserve">макароны </t>
  </si>
  <si>
    <t xml:space="preserve">сметана </t>
  </si>
  <si>
    <t>морковь</t>
  </si>
  <si>
    <t>горох</t>
  </si>
  <si>
    <t>фрукты</t>
  </si>
  <si>
    <t>манка</t>
  </si>
  <si>
    <t>овсянка</t>
  </si>
  <si>
    <t>перловка</t>
  </si>
  <si>
    <t>свекла</t>
  </si>
  <si>
    <t>пшено</t>
  </si>
  <si>
    <t>пшеничка</t>
  </si>
  <si>
    <t xml:space="preserve">дрожжи </t>
  </si>
  <si>
    <t>хлеб пш.</t>
  </si>
  <si>
    <t>мука пш.</t>
  </si>
  <si>
    <t>молоко</t>
  </si>
  <si>
    <t>вода</t>
  </si>
  <si>
    <t>м/сливочное</t>
  </si>
  <si>
    <t xml:space="preserve">соль </t>
  </si>
  <si>
    <t>л/лист</t>
  </si>
  <si>
    <t>говядина</t>
  </si>
  <si>
    <t>смесь сух-в</t>
  </si>
  <si>
    <t>лук репчатый</t>
  </si>
  <si>
    <t>сахар песок</t>
  </si>
  <si>
    <t>м/растительное</t>
  </si>
  <si>
    <t>чай с сахаром</t>
  </si>
  <si>
    <t>творог</t>
  </si>
  <si>
    <t xml:space="preserve">чай </t>
  </si>
  <si>
    <t>сметана</t>
  </si>
  <si>
    <t xml:space="preserve">морковь       </t>
  </si>
  <si>
    <t>соус</t>
  </si>
  <si>
    <t>томат пюре</t>
  </si>
  <si>
    <t>крупа рисовая</t>
  </si>
  <si>
    <t>сухарь панирован.</t>
  </si>
  <si>
    <t>капуста б/кач</t>
  </si>
  <si>
    <t>сырьё</t>
  </si>
  <si>
    <t xml:space="preserve">брутто </t>
  </si>
  <si>
    <t>нетто</t>
  </si>
  <si>
    <t>филе</t>
  </si>
  <si>
    <t>сухофрукты</t>
  </si>
  <si>
    <t>макароны</t>
  </si>
  <si>
    <t xml:space="preserve">Итого за день по СанПиН  </t>
  </si>
  <si>
    <t>Кофейный напиток</t>
  </si>
  <si>
    <t>по</t>
  </si>
  <si>
    <t>лук репч.</t>
  </si>
  <si>
    <t>Ответственный за разработку меню инженер-технолог       ___________________________________________</t>
  </si>
  <si>
    <t>/Ткаченко А.Н./</t>
  </si>
  <si>
    <t>мясо 1-й категории</t>
  </si>
  <si>
    <t>цыплята 1 кат. потрошеные</t>
  </si>
  <si>
    <r>
      <t xml:space="preserve">Субпродукты </t>
    </r>
    <r>
      <rPr>
        <sz val="8"/>
        <rFont val="Arial Cyr"/>
        <charset val="204"/>
      </rPr>
      <t>(печень, язык, сердце)</t>
    </r>
  </si>
  <si>
    <t>кофейный напиток</t>
  </si>
  <si>
    <t>Крахмал</t>
  </si>
  <si>
    <t>Специи</t>
  </si>
  <si>
    <t>СанПиН  2.3 /2.4. 3590 - 20</t>
  </si>
  <si>
    <t>1-й день</t>
  </si>
  <si>
    <t xml:space="preserve">   чай с сахаром</t>
  </si>
  <si>
    <t>минтай б/г</t>
  </si>
  <si>
    <t>Сок фруктовый (яблочный)</t>
  </si>
  <si>
    <t xml:space="preserve">О Б Е Д </t>
  </si>
  <si>
    <t>Какао с молоком</t>
  </si>
  <si>
    <t>капуста свеж.</t>
  </si>
  <si>
    <t xml:space="preserve">огурец солёный </t>
  </si>
  <si>
    <t>огурец свежий</t>
  </si>
  <si>
    <t>капуста квашен.</t>
  </si>
  <si>
    <t>помидор св.</t>
  </si>
  <si>
    <t>зелень св.</t>
  </si>
  <si>
    <t>яйцо в гр.</t>
  </si>
  <si>
    <t xml:space="preserve">сок </t>
  </si>
  <si>
    <t>хлеб пшен.</t>
  </si>
  <si>
    <t>хлеб ржан.</t>
  </si>
  <si>
    <t>всего овощей</t>
  </si>
  <si>
    <t>лим/кислота</t>
  </si>
  <si>
    <t>кофейный нап.</t>
  </si>
  <si>
    <t>какао порошок</t>
  </si>
  <si>
    <t>кисломолочка</t>
  </si>
  <si>
    <t>кондитерка</t>
  </si>
  <si>
    <t>капуста св.</t>
  </si>
  <si>
    <t>возрастная категория: 7-11 лет</t>
  </si>
  <si>
    <t>2 - я   неделя</t>
  </si>
  <si>
    <t>1 - я   неделя</t>
  </si>
  <si>
    <t>яйца шт./ гр.</t>
  </si>
  <si>
    <t>крахмал</t>
  </si>
  <si>
    <t>Среднее за 10 дней (фактически)</t>
  </si>
  <si>
    <t>сыр костромской</t>
  </si>
  <si>
    <t>Шницель рыбный</t>
  </si>
  <si>
    <t xml:space="preserve"> зелень</t>
  </si>
  <si>
    <t>О С Е Н Ь</t>
  </si>
  <si>
    <t>Жаркое по - дормашнему</t>
  </si>
  <si>
    <t>свинина</t>
  </si>
  <si>
    <t xml:space="preserve">    Суп из овощей </t>
  </si>
  <si>
    <t xml:space="preserve">Суп из овощей </t>
  </si>
  <si>
    <t>горошек консерв</t>
  </si>
  <si>
    <t xml:space="preserve"> "УТВЕРЖДАЮ"</t>
  </si>
  <si>
    <t xml:space="preserve">      Возрастная категория:      с   7  до 11 лет</t>
  </si>
  <si>
    <t>З А В Т Р А К</t>
  </si>
  <si>
    <t>ячневая</t>
  </si>
  <si>
    <t>перец сладкий</t>
  </si>
  <si>
    <t>0,09шт.</t>
  </si>
  <si>
    <t>Компот из смеси сухофруктов</t>
  </si>
  <si>
    <t>лук репчат.</t>
  </si>
  <si>
    <t>лавр./лист</t>
  </si>
  <si>
    <t>яйца шт./гр.</t>
  </si>
  <si>
    <t>мука пшен.</t>
  </si>
  <si>
    <t>лавр. / лист</t>
  </si>
  <si>
    <t>итого Специи</t>
  </si>
  <si>
    <t xml:space="preserve">Компот из смеси </t>
  </si>
  <si>
    <t xml:space="preserve">лук репчат.      </t>
  </si>
  <si>
    <t>горошек зелёный</t>
  </si>
  <si>
    <t xml:space="preserve">картофель  </t>
  </si>
  <si>
    <t xml:space="preserve">лук репчат.        </t>
  </si>
  <si>
    <t xml:space="preserve">картофель    </t>
  </si>
  <si>
    <t>яйцо шт. / гр.</t>
  </si>
  <si>
    <t xml:space="preserve">                            ДЕСЯТИДНЕВНОЕ МЕНЮ ПРИГОТОВЛЯЕМЫХ БЛЮД </t>
  </si>
  <si>
    <t xml:space="preserve">                             ДЛЯ  УЧАЩИХСЯ    В   ОБЩЕОБРАЗОВАТЕЛЬНОМ   УЧРЕЖДЕНИЕ</t>
  </si>
  <si>
    <t xml:space="preserve">                               Возрастная категория:      с   7  до 11 лет</t>
  </si>
  <si>
    <t>меню разработано согласно</t>
  </si>
  <si>
    <t>приём</t>
  </si>
  <si>
    <t>Вес</t>
  </si>
  <si>
    <t xml:space="preserve">  Пищевые вещества  ( г )</t>
  </si>
  <si>
    <t>Энергети-</t>
  </si>
  <si>
    <r>
      <t xml:space="preserve">  №  </t>
    </r>
    <r>
      <rPr>
        <b/>
        <sz val="8"/>
        <rFont val="Arial Cyr"/>
        <charset val="204"/>
      </rPr>
      <t>ре -</t>
    </r>
  </si>
  <si>
    <r>
      <t xml:space="preserve">№ </t>
    </r>
    <r>
      <rPr>
        <sz val="9"/>
        <color rgb="FF000000"/>
        <rFont val="Calibri"/>
        <family val="2"/>
        <charset val="204"/>
      </rPr>
      <t>по</t>
    </r>
  </si>
  <si>
    <t>пищи</t>
  </si>
  <si>
    <t>Наименование блюда</t>
  </si>
  <si>
    <t>блюда</t>
  </si>
  <si>
    <t>белки</t>
  </si>
  <si>
    <t>ческая</t>
  </si>
  <si>
    <t>цептуры</t>
  </si>
  <si>
    <t>ценность</t>
  </si>
  <si>
    <t>Тех.Карты</t>
  </si>
  <si>
    <t>неделя</t>
  </si>
  <si>
    <t>1 -я</t>
  </si>
  <si>
    <t>1 -й</t>
  </si>
  <si>
    <t>итого за обед</t>
  </si>
  <si>
    <t>2 -й</t>
  </si>
  <si>
    <t>3 -й</t>
  </si>
  <si>
    <t>4 -й</t>
  </si>
  <si>
    <t>5 -й</t>
  </si>
  <si>
    <t>6 -й</t>
  </si>
  <si>
    <t>7 -й</t>
  </si>
  <si>
    <t>8 -й</t>
  </si>
  <si>
    <t>10 -й</t>
  </si>
  <si>
    <t>Отклонение от</t>
  </si>
  <si>
    <t>в %</t>
  </si>
  <si>
    <t>( + / - )</t>
  </si>
  <si>
    <t xml:space="preserve">                            ДЛЯ  УЧАЩИХСЯ  В ОБЩЕОБРАЗОВАТЕЛЬНОМ УЧРЕЖДЕНИЕ</t>
  </si>
  <si>
    <t xml:space="preserve">   Возрастная категория:      с   7  до 11 лет</t>
  </si>
  <si>
    <t>итого за завтрак</t>
  </si>
  <si>
    <t>З А В Т Р А К И   И  О Б Е Д Ы</t>
  </si>
  <si>
    <t xml:space="preserve">Россия Краснодарский край </t>
  </si>
  <si>
    <t>продукции</t>
  </si>
  <si>
    <t>п/п</t>
  </si>
  <si>
    <t>пищевой продукции</t>
  </si>
  <si>
    <t>г (нетто)</t>
  </si>
  <si>
    <t xml:space="preserve">хлеб ржаной </t>
  </si>
  <si>
    <t>фрукты  свежие</t>
  </si>
  <si>
    <t>молоко (м. д. ж. 2,5% 3,2%)</t>
  </si>
  <si>
    <t>кисломолоч. (м. д. ж. 2,5% 3,2%)</t>
  </si>
  <si>
    <t>творог (м. д. ж.  5% не более 9%)</t>
  </si>
  <si>
    <t>сметана (м. д. ж.. не более15%)</t>
  </si>
  <si>
    <t>яйцо диетическое столовое</t>
  </si>
  <si>
    <t>какао - порошок</t>
  </si>
  <si>
    <t>соль пищевая поваренная йодированная</t>
  </si>
  <si>
    <t>возрастная категория 7-11 лет</t>
  </si>
  <si>
    <t>меню   10 - тидневка</t>
  </si>
  <si>
    <t xml:space="preserve">     г,  на одного человека</t>
  </si>
  <si>
    <t>среднем</t>
  </si>
  <si>
    <t>Рекомендации по корректировке  меню :</t>
  </si>
  <si>
    <t>Подпись  медицинского работника и дата:</t>
  </si>
  <si>
    <t>Подпись  руководителя образовательной (оздоровительной) организации, организации по уходу и присмотру и дата ознокомления:</t>
  </si>
  <si>
    <t xml:space="preserve">Подпись   ответственного    лица   за   организацию   питания  и  дата  ознакомления,  а  также проведённой   корректировки   в   соответствии   с </t>
  </si>
  <si>
    <t>рекомендациями медицинского работника:</t>
  </si>
  <si>
    <t>Возрастная категория:   7 - 11  лет</t>
  </si>
  <si>
    <t xml:space="preserve">масло порциями </t>
  </si>
  <si>
    <t>бедро птицы</t>
  </si>
  <si>
    <t>О С Е Н Ь    2022 - ___ г.г.</t>
  </si>
  <si>
    <t xml:space="preserve"> сухофруктов</t>
  </si>
  <si>
    <t xml:space="preserve">               10 - ТИДНЕВНАЯ  М Е Н Ю  -  Р А С К Л А Д К А    ДЛЯ ПИТАНИЯ ДЕТЕЙ  ШКОЛЬНЫХ </t>
  </si>
  <si>
    <t xml:space="preserve">   1 - я неделя</t>
  </si>
  <si>
    <t xml:space="preserve">                                            Россия   Краснодарский край </t>
  </si>
  <si>
    <t>7 - 11 л</t>
  </si>
  <si>
    <t>П О Л Д Н И К</t>
  </si>
  <si>
    <t>Кефир  (м. д. ж. 2,5% )</t>
  </si>
  <si>
    <t>яблоко</t>
  </si>
  <si>
    <t>303/11</t>
  </si>
  <si>
    <t>каша вязкая ( ячневая )</t>
  </si>
  <si>
    <t xml:space="preserve">каша  вязкая ячневая </t>
  </si>
  <si>
    <t>Кофейный напиток с молоком</t>
  </si>
  <si>
    <t>с молоком</t>
  </si>
  <si>
    <t xml:space="preserve">                             ШКОЛЬНЫХ   З А В Т Р А К О В    -    О Б Е Д  О В    И    П О Л Д Н И К О В</t>
  </si>
  <si>
    <r>
      <rPr>
        <b/>
        <sz val="11"/>
        <color rgb="FF000000"/>
        <rFont val="Calibri"/>
        <family val="2"/>
        <charset val="204"/>
      </rPr>
      <t xml:space="preserve">режим питания: </t>
    </r>
    <r>
      <rPr>
        <sz val="11"/>
        <color rgb="FF000000"/>
        <rFont val="Calibri"/>
        <family val="2"/>
        <charset val="204"/>
      </rPr>
      <t>трёхразовый      с               по</t>
    </r>
  </si>
  <si>
    <r>
      <t xml:space="preserve">               Фактически выдано продуктов в   </t>
    </r>
    <r>
      <rPr>
        <b/>
        <sz val="9"/>
        <rFont val="Arial Cyr"/>
        <charset val="204"/>
      </rPr>
      <t>Н Е Т Т О</t>
    </r>
    <r>
      <rPr>
        <sz val="9"/>
        <rFont val="Arial Cyr"/>
        <family val="2"/>
        <charset val="204"/>
      </rPr>
      <t xml:space="preserve">  </t>
    </r>
    <r>
      <rPr>
        <b/>
        <sz val="9"/>
        <rFont val="Arial Cyr"/>
        <charset val="204"/>
      </rPr>
      <t xml:space="preserve"> </t>
    </r>
    <r>
      <rPr>
        <sz val="9"/>
        <rFont val="Arial Cyr"/>
        <charset val="204"/>
      </rPr>
      <t xml:space="preserve">по </t>
    </r>
    <r>
      <rPr>
        <sz val="9"/>
        <rFont val="Arial Cyr"/>
        <family val="2"/>
        <charset val="204"/>
      </rPr>
      <t>дням в качестве горячих</t>
    </r>
  </si>
  <si>
    <t>КОМПАНОВКА  10- ТИДНЕВНОЕ ЦИКЛИЧНОЕ МЕНЮ ШКОЛЬНЫХ    З А В Т Р А К О В  - О Б Е Д О В - П О Л Д Н И К О В</t>
  </si>
  <si>
    <t>итого за полдник</t>
  </si>
  <si>
    <t>ВСЕГО: за  завтрак  -   обед - полдник</t>
  </si>
  <si>
    <t xml:space="preserve">                                                  З А В Т Р А К О В  -  О Б Е Д О В   - П О Л Д Н И К О В</t>
  </si>
  <si>
    <t xml:space="preserve">                                       10 - ТИДНЕВНОЕ  МЕНЮ ПРИГОТОВЛЯЕМЫХ БЛЮД ШКОЛЬНЫХ    </t>
  </si>
  <si>
    <t>Среднее за 5 дней (фактически)</t>
  </si>
  <si>
    <t xml:space="preserve">меню завтраки - обеды-полдники  10-тидневка </t>
  </si>
  <si>
    <t>50 / 50</t>
  </si>
  <si>
    <t>Бутерброд с сыром</t>
  </si>
  <si>
    <t xml:space="preserve">меню завтраки - обеды - полдники  10-тидневка </t>
  </si>
  <si>
    <t>крупа перловая</t>
  </si>
  <si>
    <t>сухарь пан</t>
  </si>
  <si>
    <t>90/20</t>
  </si>
  <si>
    <t>90 / 20</t>
  </si>
  <si>
    <t>80 / 20</t>
  </si>
  <si>
    <r>
      <t xml:space="preserve"> </t>
    </r>
    <r>
      <rPr>
        <b/>
        <sz val="9"/>
        <rFont val="Arial Cyr"/>
        <charset val="204"/>
      </rPr>
      <t xml:space="preserve"> З А В Т Р А К  О В    25 %     О  Б Е Д  О В   35 %    П О Л Д Н И К О В  10%   (всего  70 % )</t>
    </r>
  </si>
  <si>
    <t>птица</t>
  </si>
  <si>
    <t>бедро</t>
  </si>
  <si>
    <t>говяд</t>
  </si>
  <si>
    <r>
      <t xml:space="preserve"> </t>
    </r>
    <r>
      <rPr>
        <b/>
        <sz val="9"/>
        <rFont val="Arial Cyr"/>
        <charset val="204"/>
      </rPr>
      <t xml:space="preserve"> З А В Т Р А К  О В    25 %    </t>
    </r>
  </si>
  <si>
    <r>
      <t xml:space="preserve"> </t>
    </r>
    <r>
      <rPr>
        <b/>
        <sz val="9"/>
        <rFont val="Arial Cyr"/>
        <charset val="204"/>
      </rPr>
      <t xml:space="preserve">     О  Б Е Д  О В   35 %    </t>
    </r>
  </si>
  <si>
    <r>
      <t xml:space="preserve"> </t>
    </r>
    <r>
      <rPr>
        <b/>
        <sz val="9"/>
        <rFont val="Arial Cyr"/>
        <charset val="204"/>
      </rPr>
      <t xml:space="preserve"> З А В Т Р А К  О В    25 %     О  Б Е Д  О В   35 %    </t>
    </r>
  </si>
  <si>
    <r>
      <rPr>
        <b/>
        <sz val="11"/>
        <color rgb="FF000000"/>
        <rFont val="Calibri"/>
        <family val="2"/>
        <charset val="204"/>
      </rPr>
      <t xml:space="preserve">режим питания: </t>
    </r>
    <r>
      <rPr>
        <sz val="11"/>
        <color rgb="FF000000"/>
        <rFont val="Calibri"/>
        <family val="2"/>
        <charset val="204"/>
      </rPr>
      <t>двухразовый      с               по</t>
    </r>
  </si>
  <si>
    <t>Запеканка  из творога с</t>
  </si>
  <si>
    <t>0,135 шт.</t>
  </si>
  <si>
    <t>масло порциями</t>
  </si>
  <si>
    <t>м/сливоч</t>
  </si>
  <si>
    <t xml:space="preserve">  3 - й   день</t>
  </si>
  <si>
    <t xml:space="preserve">  5 - й   день</t>
  </si>
  <si>
    <t>6- й   день</t>
  </si>
  <si>
    <t>Компот из смеси  сухофруктов</t>
  </si>
  <si>
    <t>лимон /кислота</t>
  </si>
  <si>
    <t xml:space="preserve">  7 - й день</t>
  </si>
  <si>
    <t>какао-порош</t>
  </si>
  <si>
    <t>Жаркое по - домашнему</t>
  </si>
  <si>
    <t xml:space="preserve">  10- й день</t>
  </si>
  <si>
    <r>
      <rPr>
        <b/>
        <sz val="11"/>
        <color rgb="FF000000"/>
        <rFont val="Calibri"/>
        <family val="2"/>
        <charset val="204"/>
      </rPr>
      <t xml:space="preserve">режим питания: </t>
    </r>
    <r>
      <rPr>
        <sz val="11"/>
        <color rgb="FF000000"/>
        <rFont val="Calibri"/>
        <family val="2"/>
        <charset val="204"/>
      </rPr>
      <t>одноразовый      с               по</t>
    </r>
  </si>
  <si>
    <t xml:space="preserve">      О  Б Е Д  О В   35 %    И  П О Л Д Н И К О В  10 %</t>
  </si>
  <si>
    <t>режим питания: двухразовый      с               по</t>
  </si>
  <si>
    <t xml:space="preserve">           П О Л Д Н И К О В           10 %    </t>
  </si>
  <si>
    <t>Биточек рисовый</t>
  </si>
  <si>
    <t>крупа манная</t>
  </si>
  <si>
    <t>яблоко св.</t>
  </si>
  <si>
    <t>кукуруза конс</t>
  </si>
  <si>
    <t>м/сливочн</t>
  </si>
  <si>
    <t xml:space="preserve">морковь </t>
  </si>
  <si>
    <t>П О Л Д Н И К И</t>
  </si>
  <si>
    <t xml:space="preserve"> О Б Е Д Ы  И  П О Л Д Н И К И</t>
  </si>
  <si>
    <t>ЗАВТРАКИ  -  ОБЕДЫ  И  ПОЛДНИКИ</t>
  </si>
  <si>
    <t>Среднее за 5 дней   (фактически)</t>
  </si>
  <si>
    <t xml:space="preserve">З А В Т Р А К И   </t>
  </si>
  <si>
    <t>О Б Е Д Ы</t>
  </si>
  <si>
    <t xml:space="preserve">меню завтраки   10-тидневка </t>
  </si>
  <si>
    <t xml:space="preserve">меню  обеды  10-тидневка </t>
  </si>
  <si>
    <t xml:space="preserve">меню -полдники  10-тидневка </t>
  </si>
  <si>
    <t xml:space="preserve">меню завтраки - обеды   10-тидневка </t>
  </si>
  <si>
    <t xml:space="preserve">меню обеды-полдники  10-тидневка </t>
  </si>
  <si>
    <t xml:space="preserve">                    1 - я неделя</t>
  </si>
  <si>
    <t>ЕДИНОЕ</t>
  </si>
  <si>
    <t xml:space="preserve">ВСЕГО: за  ОБЕД   И ПОЛДНИК </t>
  </si>
  <si>
    <t>ВСЕГО: за  ЗАВТРАК - ОБЕД</t>
  </si>
  <si>
    <t>отклонение</t>
  </si>
  <si>
    <t xml:space="preserve">  1 -я - 2-я неделя</t>
  </si>
  <si>
    <t xml:space="preserve">                    2 - я неделя</t>
  </si>
  <si>
    <t>2 -я</t>
  </si>
  <si>
    <t>СЫРЬЕ</t>
  </si>
  <si>
    <t>Фрукты свежие (банан)</t>
  </si>
  <si>
    <t>Сок фруктовый (персиковый)</t>
  </si>
  <si>
    <t>Фрукты  свежие (апельсин)</t>
  </si>
  <si>
    <t>апельсин</t>
  </si>
  <si>
    <t>лимон</t>
  </si>
  <si>
    <t>Сок фруктовый (абрикосовый)</t>
  </si>
  <si>
    <t>Кофейный напиток с</t>
  </si>
  <si>
    <t>молоком</t>
  </si>
  <si>
    <t xml:space="preserve">                      К       ДЕСЯТИДНЕВНОМУ  МЕНЮ ПРИГОТОВЛЯЕМЫХ БЛЮД </t>
  </si>
  <si>
    <t xml:space="preserve">              ШКОЛЬНЫХ   З А В Т Р А К О В    -    О Б Е Д  О В    И    П О Л Д Н И К О В</t>
  </si>
  <si>
    <t>ПРИЛОЖЕНИЕ К МЕНЮ</t>
  </si>
  <si>
    <t xml:space="preserve">  Витамины  ( мг./сут. )</t>
  </si>
  <si>
    <t>Минерал. в-ва (мг)</t>
  </si>
  <si>
    <t xml:space="preserve">р-р </t>
  </si>
  <si>
    <t>С</t>
  </si>
  <si>
    <t>В1</t>
  </si>
  <si>
    <t>В2</t>
  </si>
  <si>
    <t>A</t>
  </si>
  <si>
    <t>Ca</t>
  </si>
  <si>
    <t>P</t>
  </si>
  <si>
    <t>Mg</t>
  </si>
  <si>
    <t>Fe</t>
  </si>
  <si>
    <t>г.изд.</t>
  </si>
  <si>
    <t>кальций</t>
  </si>
  <si>
    <t>фосфор</t>
  </si>
  <si>
    <t>магний</t>
  </si>
  <si>
    <t>железо</t>
  </si>
  <si>
    <t xml:space="preserve">  ВСЕГО: за  завтрак  -   обед - полдник</t>
  </si>
  <si>
    <t>12- 18 л</t>
  </si>
  <si>
    <t xml:space="preserve">    ВСЕГО: за  завтрак  -   обед - полдник</t>
  </si>
  <si>
    <t xml:space="preserve">      Возрастная категория:    7 -    11 лет  </t>
  </si>
  <si>
    <t>завтрак-обед-полдник</t>
  </si>
  <si>
    <t xml:space="preserve">      Возрастная категория:     7 -  11 лет  </t>
  </si>
  <si>
    <t xml:space="preserve">  Возрастная категория:  7 -   11  лет </t>
  </si>
  <si>
    <t xml:space="preserve">                               Возрастная категория:         7  -  11   лет</t>
  </si>
  <si>
    <t>№ сб.</t>
  </si>
  <si>
    <t>отклонение от нормы</t>
  </si>
  <si>
    <t>год. изд.</t>
  </si>
  <si>
    <t>Сб. р-р /</t>
  </si>
  <si>
    <t>ДЛЯ  УЧАЩИХСЯ  В ОБЩЕОБРАЗОВАТЕЛЬНОМ УЧРЕЖДЕНИЕ</t>
  </si>
  <si>
    <t xml:space="preserve"> 1   -   2-я   неделя</t>
  </si>
  <si>
    <t>7- 11 л</t>
  </si>
  <si>
    <t>каша вязкая ( пшённая )</t>
  </si>
  <si>
    <t>яйца шт/гр.</t>
  </si>
  <si>
    <t>0,025шт.</t>
  </si>
  <si>
    <t>(консервированный)</t>
  </si>
  <si>
    <t>Горошек зелёный (консервированный)</t>
  </si>
  <si>
    <t>Икра морковная</t>
  </si>
  <si>
    <t>саха -песок</t>
  </si>
  <si>
    <t>кислота лимон</t>
  </si>
  <si>
    <t>Икра свекольная</t>
  </si>
  <si>
    <t>Икра секольная</t>
  </si>
  <si>
    <t xml:space="preserve"> веществава (мг)</t>
  </si>
  <si>
    <t xml:space="preserve">Минеральные </t>
  </si>
  <si>
    <t>Д Е Н Ь   1 - й</t>
  </si>
  <si>
    <t xml:space="preserve">  2 - я неделя</t>
  </si>
  <si>
    <t>Д Е Н Ь  2 - й</t>
  </si>
  <si>
    <t>Д Е Н Ь   3 - й</t>
  </si>
  <si>
    <t>З А В Т Р А К О В  -  О Б Е Д О В   - П О Л Д Н И К О В</t>
  </si>
  <si>
    <t>54-20з/22</t>
  </si>
  <si>
    <t>54-15з/22</t>
  </si>
  <si>
    <t>сыр твёрдых сортов в нарезке</t>
  </si>
  <si>
    <t>54-1з/22</t>
  </si>
  <si>
    <t xml:space="preserve">сыр твёрдых </t>
  </si>
  <si>
    <t>сортов в нарезке</t>
  </si>
  <si>
    <t>сыр полутвёрдый</t>
  </si>
  <si>
    <t>54-2гн/22</t>
  </si>
  <si>
    <t>54-1хн/22</t>
  </si>
  <si>
    <t>репа</t>
  </si>
  <si>
    <t>горошек конс</t>
  </si>
  <si>
    <t>укроп</t>
  </si>
  <si>
    <t xml:space="preserve"> дней</t>
  </si>
  <si>
    <t xml:space="preserve">норма </t>
  </si>
  <si>
    <t>СанПиН</t>
  </si>
  <si>
    <t>суточная</t>
  </si>
  <si>
    <t>ИТОГО ЗА ЗАВТРАК</t>
  </si>
  <si>
    <t>ИТОГО ЗА ОБЕД</t>
  </si>
  <si>
    <t>ИТОГО ЗА ПОЛДНИК</t>
  </si>
  <si>
    <r>
      <t xml:space="preserve">Компановка сырья по БРУТТО (продукт без очистки ):,     </t>
    </r>
    <r>
      <rPr>
        <sz val="11"/>
        <color rgb="FFC00000"/>
        <rFont val="Calibri"/>
        <family val="2"/>
        <charset val="204"/>
      </rPr>
      <t>НЕТТО</t>
    </r>
    <r>
      <rPr>
        <sz val="11"/>
        <color rgb="FF000000"/>
        <rFont val="Calibri"/>
        <family val="2"/>
        <charset val="204"/>
      </rPr>
      <t xml:space="preserve"> ( продукт после очистки)</t>
    </r>
  </si>
  <si>
    <t>ОСЕНЬ      2022 - ___ г.г.</t>
  </si>
  <si>
    <t xml:space="preserve">       З А В Т Р А К</t>
  </si>
  <si>
    <t xml:space="preserve">         О Б Е Д</t>
  </si>
  <si>
    <t xml:space="preserve">     П О Л Д Н И К </t>
  </si>
  <si>
    <t xml:space="preserve">   ЗАВТРАК - ОБЕД</t>
  </si>
  <si>
    <t xml:space="preserve">   ОБЕД - ПОЛДНИК</t>
  </si>
  <si>
    <t>зелень сушёная</t>
  </si>
  <si>
    <t xml:space="preserve">   ЗАВТРАК -  ОБЕД</t>
  </si>
  <si>
    <t>ОБЕД - ПОЛДНИК</t>
  </si>
  <si>
    <t>ИТОГО ОБЩИЙ  РАСХОД  СЫРЬЯ</t>
  </si>
  <si>
    <t xml:space="preserve"> ЗАВТРАК -ОБЕД- ПОЛДНИК</t>
  </si>
  <si>
    <t>ИТОГО крупа</t>
  </si>
  <si>
    <t>ФРУКТЫ</t>
  </si>
  <si>
    <t>ЯБЛОКО</t>
  </si>
  <si>
    <t>БАНАН</t>
  </si>
  <si>
    <t>АПЕЛЬСИН</t>
  </si>
  <si>
    <t>ЛИМОН</t>
  </si>
  <si>
    <t>ИТОГО  ФРУКТЫ</t>
  </si>
  <si>
    <t>ИТОГО  мяса</t>
  </si>
  <si>
    <t>ИТОГО  птица</t>
  </si>
  <si>
    <t>ИТОГО круп</t>
  </si>
  <si>
    <t>ГОВЯДИНА</t>
  </si>
  <si>
    <t>СВИНИНА</t>
  </si>
  <si>
    <t>ИТОГО МЯСО</t>
  </si>
  <si>
    <t>ИТОГО ПТИЦА</t>
  </si>
  <si>
    <t>Хлеб ржаной</t>
  </si>
  <si>
    <t>СУХОФРУКТЫ смесь</t>
  </si>
  <si>
    <t>сухофр/яблоки</t>
  </si>
  <si>
    <t>изюм</t>
  </si>
  <si>
    <t>ИТОГО  сухофрукт</t>
  </si>
  <si>
    <t>редька</t>
  </si>
  <si>
    <t>помидор солён.</t>
  </si>
  <si>
    <t>репка</t>
  </si>
  <si>
    <t xml:space="preserve"> горошек конс.</t>
  </si>
  <si>
    <t>КРУПЫ</t>
  </si>
  <si>
    <t xml:space="preserve"> ячневая</t>
  </si>
  <si>
    <t>рисовая</t>
  </si>
  <si>
    <t xml:space="preserve"> ПТИЦА</t>
  </si>
  <si>
    <t xml:space="preserve">соотношения яйца в скорлупе средняя масса брутто 46 гр. потери на скорлупу 9,1%, и стёк 3,4%; итого потери 12,5 % </t>
  </si>
  <si>
    <t>чистый вес яйца к массе нетто без скорлупы 40 гр.</t>
  </si>
  <si>
    <t>яйцо в граммах</t>
  </si>
  <si>
    <t>чай.чёрный</t>
  </si>
  <si>
    <t>соль пищ. йодир.</t>
  </si>
  <si>
    <t>Крахмал карт.</t>
  </si>
  <si>
    <t xml:space="preserve">сыр </t>
  </si>
  <si>
    <t>специи зелень сушёная</t>
  </si>
  <si>
    <t>2-й день</t>
  </si>
  <si>
    <t xml:space="preserve">Возрастная категория:   7 - 11 лет </t>
  </si>
  <si>
    <t>3-й день</t>
  </si>
  <si>
    <t>230/21</t>
  </si>
  <si>
    <t>Сб. р-р.</t>
  </si>
  <si>
    <t xml:space="preserve"> № /год. изд.</t>
  </si>
  <si>
    <t>70 / 17</t>
  </si>
  <si>
    <t>347/21</t>
  </si>
  <si>
    <t>специи (зелень сушёная)</t>
  </si>
  <si>
    <t>10-й день</t>
  </si>
  <si>
    <t>236/21</t>
  </si>
  <si>
    <t xml:space="preserve">Каша рисовая молочная </t>
  </si>
  <si>
    <t>жидкая</t>
  </si>
  <si>
    <t>ваниль</t>
  </si>
  <si>
    <t>223/17</t>
  </si>
  <si>
    <t>501/21</t>
  </si>
  <si>
    <t>150 / 21</t>
  </si>
  <si>
    <t>110/40</t>
  </si>
  <si>
    <t>136/17</t>
  </si>
  <si>
    <t>ккал</t>
  </si>
  <si>
    <t>2023 -___г.г.</t>
  </si>
  <si>
    <t>2023 г.</t>
  </si>
  <si>
    <t>ТК  /  ТТК</t>
  </si>
  <si>
    <t xml:space="preserve"> ПЕРИОД:     ЗИМА - ВЕСНА</t>
  </si>
  <si>
    <t xml:space="preserve">                                    отклонение от нормы  + / -  % </t>
  </si>
  <si>
    <t xml:space="preserve">     10 - ТИДНЕВНОЕ  МЕНЮ  ПРИГОТОВЛЯЕМЫХ  БЛЮД ШКОЛЬНЫХ    З А В Т Р А К О В - О Б Е Д О В - П О Л Д Н И К О В</t>
  </si>
  <si>
    <t>З И М А  -  В Е С Н А   2023 - ___ г.г.</t>
  </si>
  <si>
    <t xml:space="preserve">  Суточная потребность   по СанПиН  </t>
  </si>
  <si>
    <t>отклонение от нормы    (  +  / -  )    %</t>
  </si>
  <si>
    <t>10 / 30</t>
  </si>
  <si>
    <t>Печень по-строгановски</t>
  </si>
  <si>
    <t>Сборник рецептур блюд и типовых меню для организации питания детей</t>
  </si>
  <si>
    <t xml:space="preserve">образовательных организациях и организациях отдыха детей и их оздоровления   (от 7 до 18 лет) </t>
  </si>
  <si>
    <t xml:space="preserve"> ФБУН "НИИ" Роспотребнадзора И.И.Новикова разработчик (протокол №3 от 19.05.2022 г.)</t>
  </si>
  <si>
    <t>Единый сборник технологических нормативов, рецептур блюд и кулинарных изделий</t>
  </si>
  <si>
    <t xml:space="preserve"> / сост.А.Я.Перевалов.  Н.В.Тапешкина.-Изд-е 4-е доп.и испр..-Пермь, 2021.-410с.</t>
  </si>
  <si>
    <t>82 /21</t>
  </si>
  <si>
    <t>82 / 21</t>
  </si>
  <si>
    <t>236 / 21</t>
  </si>
  <si>
    <t>54-1з /22г</t>
  </si>
  <si>
    <t>Плоды свежие (яблоко)</t>
  </si>
  <si>
    <t>494 / 21</t>
  </si>
  <si>
    <t>соки, напитки фруктовые.</t>
  </si>
  <si>
    <t>239/ 17</t>
  </si>
  <si>
    <t>мука пш. в/с</t>
  </si>
  <si>
    <t>томат -пюре</t>
  </si>
  <si>
    <t>239/17</t>
  </si>
  <si>
    <t>икра кабачк конс</t>
  </si>
  <si>
    <t>Рагу с птицей</t>
  </si>
  <si>
    <t>томатное пюре</t>
  </si>
  <si>
    <t>лим./кислота</t>
  </si>
  <si>
    <t>шиповник</t>
  </si>
  <si>
    <t>54-23гн/22</t>
  </si>
  <si>
    <t>горошек зел.</t>
  </si>
  <si>
    <t>110 / 40</t>
  </si>
  <si>
    <t>235/17</t>
  </si>
  <si>
    <t>501/ 21</t>
  </si>
  <si>
    <t>Картофель запечённый в</t>
  </si>
  <si>
    <t>сметанном соусе</t>
  </si>
  <si>
    <t>181/21</t>
  </si>
  <si>
    <t>136/ 17</t>
  </si>
  <si>
    <t xml:space="preserve">натуральный </t>
  </si>
  <si>
    <t xml:space="preserve">Шницель рыбный натуральный </t>
  </si>
  <si>
    <t>181 / 21</t>
  </si>
  <si>
    <t>Икра кабачковая (пром. производства)</t>
  </si>
  <si>
    <r>
      <rPr>
        <sz val="7"/>
        <rFont val="Arial Cyr"/>
        <charset val="204"/>
      </rPr>
      <t>Кондитерские изд</t>
    </r>
    <r>
      <rPr>
        <sz val="8"/>
        <rFont val="Arial Cyr"/>
        <family val="2"/>
        <charset val="204"/>
      </rPr>
      <t>. (Печенье )</t>
    </r>
  </si>
  <si>
    <t>150/21</t>
  </si>
  <si>
    <t>Икра кабачковая</t>
  </si>
  <si>
    <t>(промышленного производства</t>
  </si>
  <si>
    <t>(пром. Производства )</t>
  </si>
  <si>
    <t>Сок (абрикосовый)</t>
  </si>
  <si>
    <t xml:space="preserve">Тефтели рыбные </t>
  </si>
  <si>
    <t xml:space="preserve">Плов </t>
  </si>
  <si>
    <t>265 / 17</t>
  </si>
  <si>
    <t>лавр/лист</t>
  </si>
  <si>
    <t>и витаминами</t>
  </si>
  <si>
    <t>54-3гн/22</t>
  </si>
  <si>
    <t>чай с лимоном и сахаром</t>
  </si>
  <si>
    <r>
      <t xml:space="preserve">Кондитерские изделия </t>
    </r>
    <r>
      <rPr>
        <sz val="8"/>
        <rFont val="Arial Cyr"/>
        <family val="2"/>
        <charset val="204"/>
      </rPr>
      <t>( Печенье )</t>
    </r>
  </si>
  <si>
    <t>Каша манная молочная жидкая</t>
  </si>
  <si>
    <t xml:space="preserve">Каша манная молочная </t>
  </si>
  <si>
    <t xml:space="preserve">Печенье </t>
  </si>
  <si>
    <r>
      <t>Кондитерские изд</t>
    </r>
    <r>
      <rPr>
        <b/>
        <sz val="9"/>
        <rFont val="Arial Cyr"/>
        <family val="2"/>
        <charset val="204"/>
      </rPr>
      <t>елия</t>
    </r>
  </si>
  <si>
    <t>494 /21</t>
  </si>
  <si>
    <t>Компот из плодов или</t>
  </si>
  <si>
    <t>ягод сушёных</t>
  </si>
  <si>
    <t xml:space="preserve"> ягод сушеных</t>
  </si>
  <si>
    <t>яблоки сушёные</t>
  </si>
  <si>
    <t xml:space="preserve">Компот из плодов или ягод сушёных </t>
  </si>
  <si>
    <t>Овощи натуральные</t>
  </si>
  <si>
    <t>150 / 25</t>
  </si>
  <si>
    <t>Салат из моркови с зелёным горошком</t>
  </si>
  <si>
    <t>25 / 21</t>
  </si>
  <si>
    <t xml:space="preserve">Салат из моркови с </t>
  </si>
  <si>
    <t>зелёным горошком</t>
  </si>
  <si>
    <t>Каша  рисовая молочная жидкая</t>
  </si>
  <si>
    <t xml:space="preserve"> жидкая</t>
  </si>
  <si>
    <t>джемом</t>
  </si>
  <si>
    <t>135 / 25</t>
  </si>
  <si>
    <t>джем абрикосовый</t>
  </si>
  <si>
    <t>1 / 21</t>
  </si>
  <si>
    <t xml:space="preserve">  Бигус</t>
  </si>
  <si>
    <t>329/21</t>
  </si>
  <si>
    <t>джем абрикос</t>
  </si>
  <si>
    <t xml:space="preserve">  /  Бигус</t>
  </si>
  <si>
    <t>210 / 17</t>
  </si>
  <si>
    <t xml:space="preserve">  / Бигус</t>
  </si>
  <si>
    <t>54-4гн/22</t>
  </si>
  <si>
    <t>Чай с молоком и сахаром</t>
  </si>
  <si>
    <t>259/17</t>
  </si>
  <si>
    <t>соус: сметана</t>
  </si>
  <si>
    <t>соус:</t>
  </si>
  <si>
    <t>салат из моркови с зелёным горошком</t>
  </si>
  <si>
    <t xml:space="preserve">    Тефтели рыбные </t>
  </si>
  <si>
    <t xml:space="preserve"> / овощи припущенные</t>
  </si>
  <si>
    <t xml:space="preserve">  Пюре картофельное  /</t>
  </si>
  <si>
    <t>384/21</t>
  </si>
  <si>
    <t>Пюре из овощей по- московски</t>
  </si>
  <si>
    <t xml:space="preserve"> по-московски</t>
  </si>
  <si>
    <t xml:space="preserve"> / пюре из овощией </t>
  </si>
  <si>
    <t>смесь сухофруктов</t>
  </si>
  <si>
    <t>Компот из смеси</t>
  </si>
  <si>
    <t>сухофруктов</t>
  </si>
  <si>
    <t>495 /21</t>
  </si>
  <si>
    <t>495 / 21</t>
  </si>
  <si>
    <t>501 / 21</t>
  </si>
  <si>
    <t>501 /21</t>
  </si>
  <si>
    <t>Тефтели рыбные</t>
  </si>
  <si>
    <t xml:space="preserve"> / Пюре из овощей по-московски</t>
  </si>
  <si>
    <t>223 /17</t>
  </si>
  <si>
    <t>Плоды  свежие (апельсин )</t>
  </si>
  <si>
    <t>ЗИМА - ВЕСНА    2023 -  __  г.г.</t>
  </si>
  <si>
    <t xml:space="preserve"> З А В Т Р А К О В   -   О Б Е Д О В  -  П О Л Д Н И К О В</t>
  </si>
  <si>
    <t>Суп картофельный</t>
  </si>
  <si>
    <t>113 /21</t>
  </si>
  <si>
    <t>корень петрушки</t>
  </si>
  <si>
    <t>вода питьевая</t>
  </si>
  <si>
    <t>с бобовыми</t>
  </si>
  <si>
    <t>солёные  (огурец )</t>
  </si>
  <si>
    <t>373/21</t>
  </si>
  <si>
    <t>Котлеты "Нежные"</t>
  </si>
  <si>
    <t>сухарь панир.</t>
  </si>
  <si>
    <t>яйца шт./гр</t>
  </si>
  <si>
    <t>м/растительное для пассер.</t>
  </si>
  <si>
    <t>м/растительное для/против</t>
  </si>
  <si>
    <t>чеснок</t>
  </si>
  <si>
    <t xml:space="preserve">Рагу из овощей </t>
  </si>
  <si>
    <t>соль йодированная</t>
  </si>
  <si>
    <t>соус №402</t>
  </si>
  <si>
    <t>Суп картофельный с бобовыми</t>
  </si>
  <si>
    <t>КОРЕНЬ ПЕТРУШКА</t>
  </si>
  <si>
    <t>ЧЕСНОК СВ.</t>
  </si>
  <si>
    <t>сметанном</t>
  </si>
  <si>
    <t>359 /21</t>
  </si>
  <si>
    <t>Печень, тушённая в соусе</t>
  </si>
  <si>
    <t>392/21</t>
  </si>
  <si>
    <t xml:space="preserve"> и овощи отварные</t>
  </si>
  <si>
    <t xml:space="preserve">Картофель отварной </t>
  </si>
  <si>
    <t>465 / 21</t>
  </si>
  <si>
    <t>158/21</t>
  </si>
  <si>
    <t>Кукуруза с яйцом и луком</t>
  </si>
  <si>
    <t>Кукуруза  с яйцои  и луком</t>
  </si>
  <si>
    <t>кукуруза конс.</t>
  </si>
  <si>
    <t>м/ растительное</t>
  </si>
  <si>
    <t>сахар-песок</t>
  </si>
  <si>
    <t xml:space="preserve">лимон/ кислота </t>
  </si>
  <si>
    <t>яйца  шт./ гр.</t>
  </si>
  <si>
    <t>Борщ из свежей капусты</t>
  </si>
  <si>
    <t>капуста белокачанная</t>
  </si>
  <si>
    <t xml:space="preserve">лук репат.        </t>
  </si>
  <si>
    <t>томат- пюре</t>
  </si>
  <si>
    <t>петрушка корень</t>
  </si>
  <si>
    <t>лим/ кислота</t>
  </si>
  <si>
    <t>53 / 21</t>
  </si>
  <si>
    <t xml:space="preserve"> 93 /21</t>
  </si>
  <si>
    <t>303/17</t>
  </si>
  <si>
    <t>Пюре картофельное и</t>
  </si>
  <si>
    <t>398/ 21</t>
  </si>
  <si>
    <t>(сложный гарнир)   Пюре картофельное   и</t>
  </si>
  <si>
    <t>Свекольник</t>
  </si>
  <si>
    <t>горошек зел</t>
  </si>
  <si>
    <t>255 / 17</t>
  </si>
  <si>
    <t xml:space="preserve"> 2 - й день</t>
  </si>
  <si>
    <t>4- й   день</t>
  </si>
  <si>
    <t>Плоды свежие ( яблоко)</t>
  </si>
  <si>
    <t>Плоды свежие (апельсин)</t>
  </si>
  <si>
    <t>Котлеты "Пермские"</t>
  </si>
  <si>
    <t>сухари</t>
  </si>
  <si>
    <t>лук репчат</t>
  </si>
  <si>
    <t>341 / 21</t>
  </si>
  <si>
    <t>Морковь отварная дольками</t>
  </si>
  <si>
    <t>54-27з/22</t>
  </si>
  <si>
    <t>2,275 шт.</t>
  </si>
  <si>
    <t>120/80</t>
  </si>
  <si>
    <t>120 / 80</t>
  </si>
  <si>
    <t>45/155</t>
  </si>
  <si>
    <t xml:space="preserve">338 / 17 </t>
  </si>
  <si>
    <t>398 / 21</t>
  </si>
  <si>
    <t>макароны отварные и</t>
  </si>
  <si>
    <t>Омлет натуральный и</t>
  </si>
  <si>
    <t>45 /155</t>
  </si>
  <si>
    <t>150 /25</t>
  </si>
  <si>
    <t xml:space="preserve">( сложный гарнир )    Омлет натуральный  и </t>
  </si>
  <si>
    <t>фрикадельками</t>
  </si>
  <si>
    <t>0,05 шт.</t>
  </si>
  <si>
    <t>Макароны отварные с сыром</t>
  </si>
  <si>
    <t>с сыром</t>
  </si>
  <si>
    <t xml:space="preserve">Макароны отварные </t>
  </si>
  <si>
    <t>сыр твёрдых сортов</t>
  </si>
  <si>
    <t>вода для варки макарон</t>
  </si>
  <si>
    <t>творог 5%</t>
  </si>
  <si>
    <t>сметана 15 %</t>
  </si>
  <si>
    <t>ванилин</t>
  </si>
  <si>
    <t xml:space="preserve"> запечённые</t>
  </si>
  <si>
    <t>Сырники из  творога</t>
  </si>
  <si>
    <t>0,132 шт.</t>
  </si>
  <si>
    <t>Щи из свежей капусты</t>
  </si>
  <si>
    <t xml:space="preserve">лук репчат.       </t>
  </si>
  <si>
    <t>тома-пюре</t>
  </si>
  <si>
    <t>Сок абрикосовый)</t>
  </si>
  <si>
    <t>291/17</t>
  </si>
  <si>
    <t>Плов из птицы</t>
  </si>
  <si>
    <t xml:space="preserve">    Плов из птицы</t>
  </si>
  <si>
    <t xml:space="preserve"> с клёцками</t>
  </si>
  <si>
    <t xml:space="preserve">Суп картофельный </t>
  </si>
  <si>
    <t xml:space="preserve">   Суп  картофельный   с клёцками</t>
  </si>
  <si>
    <t>Крупа рисовая</t>
  </si>
  <si>
    <t>Тефтели белип</t>
  </si>
  <si>
    <t>288/21</t>
  </si>
  <si>
    <t>яйца шт. / гр.</t>
  </si>
  <si>
    <t>молоко 2,5% м.д.ж.</t>
  </si>
  <si>
    <t>масса отварных тефтелей 84,49 гр.</t>
  </si>
  <si>
    <t>8- й   день</t>
  </si>
  <si>
    <t xml:space="preserve"> 9 - й день</t>
  </si>
  <si>
    <t>54-13з/22</t>
  </si>
  <si>
    <t>Салат из свеклы отварной</t>
  </si>
  <si>
    <t xml:space="preserve">    Суп гороховый</t>
  </si>
  <si>
    <t>Суп гороховый</t>
  </si>
  <si>
    <t>54-25с/22</t>
  </si>
  <si>
    <t>крупа горох</t>
  </si>
  <si>
    <t>175 /21</t>
  </si>
  <si>
    <t>Овощи в молочном</t>
  </si>
  <si>
    <t>соусе</t>
  </si>
  <si>
    <t>Овощи в молочном соусе</t>
  </si>
  <si>
    <t>Борщ с капустой</t>
  </si>
  <si>
    <t>и картофелем</t>
  </si>
  <si>
    <t xml:space="preserve">Борщ с капустой и </t>
  </si>
  <si>
    <t>картофелем</t>
  </si>
  <si>
    <t>вода для л/кислоты</t>
  </si>
  <si>
    <t>95 / 21</t>
  </si>
  <si>
    <t>Каша вязкая ( пшёная )</t>
  </si>
  <si>
    <t>молочная жидкая</t>
  </si>
  <si>
    <t>Каша рисовая</t>
  </si>
  <si>
    <t>крупа пшено</t>
  </si>
  <si>
    <t>Суфле из рыбы и творога</t>
  </si>
  <si>
    <t>306/21</t>
  </si>
  <si>
    <t>30 гр.</t>
  </si>
  <si>
    <t>клёцки готовые 30 гр.</t>
  </si>
  <si>
    <t>клёцки масса теста 27 гр.</t>
  </si>
  <si>
    <t>60/130</t>
  </si>
  <si>
    <t>276/21</t>
  </si>
  <si>
    <t>Омлет с отварным картофелем</t>
  </si>
  <si>
    <t xml:space="preserve">Омлет с отварным </t>
  </si>
  <si>
    <t>яйца шт. /гр.</t>
  </si>
  <si>
    <t>Картофель в молоке</t>
  </si>
  <si>
    <t>127 /17</t>
  </si>
  <si>
    <t>соус № 330</t>
  </si>
  <si>
    <t>143/17</t>
  </si>
  <si>
    <t xml:space="preserve">говядина </t>
  </si>
  <si>
    <t>фрикадельки готовые 30 гр.</t>
  </si>
  <si>
    <t>75/75</t>
  </si>
  <si>
    <t>Котлеты домашние</t>
  </si>
  <si>
    <t>271 / 17</t>
  </si>
  <si>
    <t>98 /21</t>
  </si>
  <si>
    <t>103 /21</t>
  </si>
  <si>
    <t>116/21</t>
  </si>
  <si>
    <t xml:space="preserve">Суп с макаронными </t>
  </si>
  <si>
    <t>изделиями и картофелем</t>
  </si>
  <si>
    <t>54 / 21</t>
  </si>
  <si>
    <t>126 / 21</t>
  </si>
  <si>
    <t xml:space="preserve">Суп с крупой и </t>
  </si>
  <si>
    <t>Рагу из овощей с кашей</t>
  </si>
  <si>
    <t>180/ 21</t>
  </si>
  <si>
    <t>234/17</t>
  </si>
  <si>
    <t>Салат из капусты</t>
  </si>
  <si>
    <t>белокачанной</t>
  </si>
  <si>
    <t>Салат из моркови</t>
  </si>
  <si>
    <t>21/21</t>
  </si>
  <si>
    <t xml:space="preserve">Салат из квашеной капусты </t>
  </si>
  <si>
    <t>47 / 17</t>
  </si>
  <si>
    <t>1,895 шт.</t>
  </si>
  <si>
    <t>Омлет натуральный  и /</t>
  </si>
  <si>
    <t>Чай с яблоком и сахаром</t>
  </si>
  <si>
    <t>54-46гн/22</t>
  </si>
  <si>
    <t>Плоды свежие (банан)</t>
  </si>
  <si>
    <t>банан</t>
  </si>
  <si>
    <t>Фрукты свежие (апельсин)</t>
  </si>
  <si>
    <t>338 /17</t>
  </si>
  <si>
    <t>сок фруктовый</t>
  </si>
  <si>
    <t>359/17</t>
  </si>
  <si>
    <t>0,066 шт</t>
  </si>
  <si>
    <t>0,225 шт.</t>
  </si>
  <si>
    <t>0,15 шт.</t>
  </si>
  <si>
    <t>502/21</t>
  </si>
  <si>
    <t>0,185 шт.</t>
  </si>
  <si>
    <t>0,3925шт.</t>
  </si>
  <si>
    <t>204/17</t>
  </si>
  <si>
    <t>286/21</t>
  </si>
  <si>
    <t>ТТК /3/17</t>
  </si>
  <si>
    <t>Чай с лимоном и сахаром</t>
  </si>
  <si>
    <t>Энерг-ая</t>
  </si>
  <si>
    <t>Кефир</t>
  </si>
  <si>
    <t>470 / 21</t>
  </si>
  <si>
    <t>193/17</t>
  </si>
  <si>
    <t>кефир</t>
  </si>
  <si>
    <t>крупа рис</t>
  </si>
  <si>
    <t>ванилль</t>
  </si>
  <si>
    <t>сухарь панир</t>
  </si>
  <si>
    <t xml:space="preserve">Чай с яблоком и апельсином </t>
  </si>
  <si>
    <t xml:space="preserve"> молоко</t>
  </si>
  <si>
    <t>сухари панир.</t>
  </si>
  <si>
    <t>лавр. /лист</t>
  </si>
  <si>
    <t>томат-пюре</t>
  </si>
  <si>
    <t xml:space="preserve">Оладьи из печени </t>
  </si>
  <si>
    <t>м/растительное для смаз. Противня</t>
  </si>
  <si>
    <t>0,3 шт.</t>
  </si>
  <si>
    <t>80 /20</t>
  </si>
  <si>
    <t xml:space="preserve">Оладьи из печени по-кунцевски и /соус сметанный </t>
  </si>
  <si>
    <t>по -кунцевски и /соус сметанный</t>
  </si>
  <si>
    <t>Зразы картофельные и / соус молочный</t>
  </si>
  <si>
    <t>150/17</t>
  </si>
  <si>
    <t xml:space="preserve">Зразы картофельные / </t>
  </si>
  <si>
    <t>и соус молочный</t>
  </si>
  <si>
    <t>сухари пан</t>
  </si>
  <si>
    <t xml:space="preserve">Котлеты картофельные </t>
  </si>
  <si>
    <t>149 / 17</t>
  </si>
  <si>
    <t xml:space="preserve">сухарь панирован. </t>
  </si>
  <si>
    <t>Хлеб пш. (батон )</t>
  </si>
  <si>
    <t>0,1 шт.</t>
  </si>
  <si>
    <t>филе бедро птиц</t>
  </si>
  <si>
    <t>Рыба запечённая с яйцом</t>
  </si>
  <si>
    <t>301 / 21</t>
  </si>
  <si>
    <t>Котлета школьная и /соус</t>
  </si>
  <si>
    <t>152/17</t>
  </si>
  <si>
    <t>Котлеты морковные с</t>
  </si>
  <si>
    <t>100 / 20</t>
  </si>
  <si>
    <t>сухарь панирован</t>
  </si>
  <si>
    <t>Хлеб пш. (батон)</t>
  </si>
  <si>
    <t xml:space="preserve">Котлета школьная и </t>
  </si>
  <si>
    <t>сок яблочный</t>
  </si>
  <si>
    <t>Котлеты из овощей</t>
  </si>
  <si>
    <t>капуста  белокач</t>
  </si>
  <si>
    <t>м/растительное для смазки</t>
  </si>
  <si>
    <t>187/21</t>
  </si>
  <si>
    <t xml:space="preserve">яйца шт./гр. </t>
  </si>
  <si>
    <t>0,175шт.</t>
  </si>
  <si>
    <t>0,23625шт.</t>
  </si>
  <si>
    <t xml:space="preserve">Чай с яблоком и </t>
  </si>
  <si>
    <t xml:space="preserve"> апельсином </t>
  </si>
  <si>
    <t xml:space="preserve">Чай с молоком </t>
  </si>
  <si>
    <t>460 /21</t>
  </si>
  <si>
    <t>яблоки св.</t>
  </si>
  <si>
    <t>100/20</t>
  </si>
  <si>
    <t>творогом и / соус яблочный</t>
  </si>
  <si>
    <t>337/17</t>
  </si>
  <si>
    <t>крахмал картоф</t>
  </si>
  <si>
    <t>Котлеты морковные с творогом и / соус яблочный</t>
  </si>
  <si>
    <t>98/20</t>
  </si>
  <si>
    <t>0,11265шт.</t>
  </si>
  <si>
    <t>массам отварных макарон 121,429 г.</t>
  </si>
  <si>
    <t>100 /25</t>
  </si>
  <si>
    <t>0,1306шт.</t>
  </si>
  <si>
    <t xml:space="preserve"> с творогом и / соус молочный</t>
  </si>
  <si>
    <t>Котлеты картофельные с творогом и / соус молочный</t>
  </si>
  <si>
    <t>70/ 17</t>
  </si>
  <si>
    <t>113 / 21</t>
  </si>
  <si>
    <t>373 / 21</t>
  </si>
  <si>
    <t>143 / 17</t>
  </si>
  <si>
    <t>Овощи натуральные солёные (огурец)</t>
  </si>
  <si>
    <t>98 / 21</t>
  </si>
  <si>
    <t>Печень, тушёная в соусе сметанном</t>
  </si>
  <si>
    <t>359/21</t>
  </si>
  <si>
    <t>392 /21</t>
  </si>
  <si>
    <t>98 / 20</t>
  </si>
  <si>
    <t>сметанный с томатом</t>
  </si>
  <si>
    <t>соус сметанный с томатом</t>
  </si>
  <si>
    <t xml:space="preserve">Рулет с макаронами и / </t>
  </si>
  <si>
    <t xml:space="preserve">      Рулет с макаронами  и   /     соус сметанный с томатом</t>
  </si>
  <si>
    <t>Картофель отварной и овощи отварные</t>
  </si>
  <si>
    <t xml:space="preserve">Рулет с макаронами и   /   соус </t>
  </si>
  <si>
    <t>93 / 21</t>
  </si>
  <si>
    <t>303 /17</t>
  </si>
  <si>
    <t>Каша вязкая ( ячневая )</t>
  </si>
  <si>
    <t>82/ 21</t>
  </si>
  <si>
    <t>152 / 17</t>
  </si>
  <si>
    <t xml:space="preserve">Котлеты морковные с творогом  и / </t>
  </si>
  <si>
    <t>/ соус яблочный</t>
  </si>
  <si>
    <t>100 / 25</t>
  </si>
  <si>
    <t>54-2м/ 22</t>
  </si>
  <si>
    <t>Гуляш из говядины</t>
  </si>
  <si>
    <t>54-2м /22</t>
  </si>
  <si>
    <t>Суп  картофельный с клёцками</t>
  </si>
  <si>
    <t>127 / 17</t>
  </si>
  <si>
    <t>301 /21</t>
  </si>
  <si>
    <t>235 / 17</t>
  </si>
  <si>
    <t>Картофель запечённый в сметанном соусе</t>
  </si>
  <si>
    <t>158 /21</t>
  </si>
  <si>
    <t>Суп с крупой и фрикадельками</t>
  </si>
  <si>
    <t>126 /21</t>
  </si>
  <si>
    <t>204 /17</t>
  </si>
  <si>
    <t>286 /21</t>
  </si>
  <si>
    <t>Какао с молоком и витаминами</t>
  </si>
  <si>
    <t>502 /21</t>
  </si>
  <si>
    <t>150 / 17</t>
  </si>
  <si>
    <t>Салат из квашеной капусты</t>
  </si>
  <si>
    <t>47 /17</t>
  </si>
  <si>
    <t>Суп с макаронными изделиями и картофелем</t>
  </si>
  <si>
    <t>180 /21</t>
  </si>
  <si>
    <t>187 / 21</t>
  </si>
  <si>
    <t>120 /80</t>
  </si>
  <si>
    <t xml:space="preserve">Салат из капусты белокачанной </t>
  </si>
  <si>
    <t>21 / 21</t>
  </si>
  <si>
    <t>103 / 21</t>
  </si>
  <si>
    <t>291 / 17</t>
  </si>
  <si>
    <t>460 / 21</t>
  </si>
  <si>
    <t xml:space="preserve">Котлеты картофельные с творогом  и / </t>
  </si>
  <si>
    <t>/ соус молочный</t>
  </si>
  <si>
    <t xml:space="preserve">Какао с молоком  </t>
  </si>
  <si>
    <t>462 /21</t>
  </si>
  <si>
    <t>молочный</t>
  </si>
  <si>
    <t>Котлета школьная и /соус молочный</t>
  </si>
  <si>
    <t>Кисель из сока плодового</t>
  </si>
  <si>
    <t>или ягодного с сахаром</t>
  </si>
  <si>
    <r>
      <rPr>
        <sz val="8"/>
        <rFont val="Arial Cyr"/>
        <charset val="204"/>
      </rPr>
      <t xml:space="preserve">Кисель из сока </t>
    </r>
    <r>
      <rPr>
        <sz val="7"/>
        <rFont val="Arial Cyr"/>
        <family val="2"/>
        <charset val="204"/>
      </rPr>
      <t>плодового или ягодного с сахаром</t>
    </r>
  </si>
  <si>
    <t>Биточек рисовый с моркрвью /  и соус молочный</t>
  </si>
  <si>
    <t>с морковью / и соус молочный</t>
  </si>
  <si>
    <r>
      <t xml:space="preserve">Биточек рисовый с морковью /и </t>
    </r>
    <r>
      <rPr>
        <sz val="7"/>
        <rFont val="Arial Cyr"/>
        <charset val="204"/>
      </rPr>
      <t>соус молочный</t>
    </r>
  </si>
  <si>
    <t>Фрукты свежие ( апельсин )</t>
  </si>
  <si>
    <t>193/ 17</t>
  </si>
  <si>
    <t>Борщ с капустой и картофелем</t>
  </si>
  <si>
    <t>СБОРНИК  ТЕХНИЧЕСКИХ  НОРМАТИВОВ - Сборник рецептур на продукцию для обучающихся во всех</t>
  </si>
  <si>
    <t xml:space="preserve"> образовательных учреждениях  / Под ред. М.П. Могольного и В.А. Тутельяна. - М.: ДеЛи плюс,  2017. - 544 с.</t>
  </si>
  <si>
    <t xml:space="preserve"> Суточная потребность   по СанПиН  </t>
  </si>
  <si>
    <t xml:space="preserve"> 1-я неделя</t>
  </si>
  <si>
    <t xml:space="preserve">                            ПРИЛОЖЕНИЕ К  ДЕСЯТИДНЕВНОМУ  МЕНЮ ПРИГОТОВЛЯЕМЫХ БЛЮД </t>
  </si>
  <si>
    <t xml:space="preserve">                                    ТАБЛИЦА   ПОТРЕБНОСТИ ПИЩЕВЫХ ВЕЩЕСТВ,   ВИТАМИНОВ  И  МИНЕРАЛЬНЫХ ВЕЩЕСТВ</t>
  </si>
  <si>
    <t>54-1з/22г</t>
  </si>
  <si>
    <t>113/ 21</t>
  </si>
  <si>
    <t>373/ 21</t>
  </si>
  <si>
    <t>143/ 17</t>
  </si>
  <si>
    <t>Овощи натуральн. солёные (огурец)</t>
  </si>
  <si>
    <t>Кондитерские изделия (Печенье)</t>
  </si>
  <si>
    <t>82/21</t>
  </si>
  <si>
    <t>2023.</t>
  </si>
  <si>
    <t xml:space="preserve">             ТАБЛИЦА   ПОТРЕБНОСТИ ПИЩЕВЫХ ВЕЩЕСТВ,   ВИТАМИНОВ  И  МИНЕРАЛЬНЫХ ВЕЩЕСТВ</t>
  </si>
  <si>
    <t xml:space="preserve"> ПЕРИОД:     З И М А -- В Е С Н А</t>
  </si>
  <si>
    <t>135/25</t>
  </si>
  <si>
    <t xml:space="preserve">338/17 </t>
  </si>
  <si>
    <t>150/25</t>
  </si>
  <si>
    <t>25 /21</t>
  </si>
  <si>
    <t>398 /21</t>
  </si>
  <si>
    <t xml:space="preserve"> Пюре картофельное   и</t>
  </si>
  <si>
    <t xml:space="preserve">  / Пюре из овощей по-московски</t>
  </si>
  <si>
    <t>100/25</t>
  </si>
  <si>
    <t>Д Е Н Ь   4  - й</t>
  </si>
  <si>
    <r>
      <t xml:space="preserve">Кондитерские изд. </t>
    </r>
    <r>
      <rPr>
        <sz val="8"/>
        <rFont val="Arial Cyr"/>
        <family val="2"/>
        <charset val="204"/>
      </rPr>
      <t>( Печенье )</t>
    </r>
  </si>
  <si>
    <t>Д Е Н Ь  5  - й</t>
  </si>
  <si>
    <t>235 /17</t>
  </si>
  <si>
    <t>Картофель запечён. в сметан. соусе</t>
  </si>
  <si>
    <t xml:space="preserve"> /соус молочный</t>
  </si>
  <si>
    <t>Зразы картофельные и /</t>
  </si>
  <si>
    <t>54-20з /22</t>
  </si>
  <si>
    <t>Кондитерские изделия ( Печенье )</t>
  </si>
  <si>
    <t>Д Е Н Ь  6  - й</t>
  </si>
  <si>
    <t>Д Е Н Ь  7  - й</t>
  </si>
  <si>
    <t>с творогом и / соус молочный</t>
  </si>
  <si>
    <t xml:space="preserve"> 2- я неделя</t>
  </si>
  <si>
    <t>Д Е Н Ь  8  - й</t>
  </si>
  <si>
    <t>54-25с/23</t>
  </si>
  <si>
    <t>Д Е Н Ь  9  - й</t>
  </si>
  <si>
    <t>100 /20</t>
  </si>
  <si>
    <t>Д Е Н Ь  10  - й</t>
  </si>
  <si>
    <t>угле-</t>
  </si>
  <si>
    <t>воды</t>
  </si>
  <si>
    <t>54-15з /22</t>
  </si>
  <si>
    <t>2 - я неделя</t>
  </si>
  <si>
    <t xml:space="preserve">   2 - я неделя</t>
  </si>
  <si>
    <t xml:space="preserve">Пищевые вещества г. </t>
  </si>
  <si>
    <t xml:space="preserve">Возрастная категория:  7 -   11  лет </t>
  </si>
  <si>
    <t>энерг-я ценность</t>
  </si>
  <si>
    <t>в  ( г )</t>
  </si>
  <si>
    <t xml:space="preserve">отклонение от нормы    (  +  / -  )    </t>
  </si>
  <si>
    <t>ОВОЩИ св. конс.</t>
  </si>
  <si>
    <t>ОВОЩИ солёные томат, зелень</t>
  </si>
  <si>
    <t>итого овощ св.</t>
  </si>
  <si>
    <t>итого овощ солёные</t>
  </si>
  <si>
    <t>ВСЕГО овощ</t>
  </si>
  <si>
    <t>Салат из моркови с зелён горошком</t>
  </si>
  <si>
    <t>265/17</t>
  </si>
  <si>
    <t>494/21</t>
  </si>
  <si>
    <t xml:space="preserve">Омлет натуральный  и </t>
  </si>
  <si>
    <t>Суп с макаронными изд. и картофелем</t>
  </si>
  <si>
    <t xml:space="preserve"> и  / Овощи припущенные </t>
  </si>
  <si>
    <t xml:space="preserve">Макароные изделия отварные </t>
  </si>
  <si>
    <t>256 / 21</t>
  </si>
  <si>
    <t xml:space="preserve"> отварные и / Овощи припущенные </t>
  </si>
  <si>
    <r>
      <rPr>
        <sz val="8"/>
        <rFont val="Arial Cyr"/>
        <charset val="204"/>
      </rPr>
      <t>(сложный гарнир)</t>
    </r>
    <r>
      <rPr>
        <sz val="9"/>
        <rFont val="Arial Cyr"/>
        <family val="2"/>
        <charset val="204"/>
      </rPr>
      <t xml:space="preserve">   Макароные изделия</t>
    </r>
  </si>
  <si>
    <t>отварные и /овощи припущенные</t>
  </si>
  <si>
    <t>256 /21</t>
  </si>
  <si>
    <t>ТТК/357/21</t>
  </si>
  <si>
    <r>
      <t xml:space="preserve">овощи </t>
    </r>
    <r>
      <rPr>
        <sz val="7"/>
        <rFont val="Arial Cyr"/>
        <charset val="204"/>
      </rPr>
      <t>(свежие, мороженные, консервированные)</t>
    </r>
  </si>
  <si>
    <t>овощи св. конс</t>
  </si>
  <si>
    <t>овощи солёные</t>
  </si>
  <si>
    <t xml:space="preserve"> лим/кисл 2%</t>
  </si>
  <si>
    <t>14/ 17</t>
  </si>
  <si>
    <t>Масло  (порциями)</t>
  </si>
  <si>
    <t>14 / 17</t>
  </si>
  <si>
    <t xml:space="preserve">Масло   (порциями) </t>
  </si>
  <si>
    <t>масло  (порциями )</t>
  </si>
  <si>
    <t>Масло  (порциями )</t>
  </si>
  <si>
    <t xml:space="preserve">14 / 17 </t>
  </si>
  <si>
    <t>ТТК/3/17</t>
  </si>
  <si>
    <t>Свекла отварная дольками</t>
  </si>
  <si>
    <t>54-28з/22</t>
  </si>
  <si>
    <t xml:space="preserve">Кисель из сока плодового или ягодного </t>
  </si>
  <si>
    <t>или ягодного</t>
  </si>
  <si>
    <t xml:space="preserve">или ягодного </t>
  </si>
  <si>
    <t>ТТК/485/21</t>
  </si>
  <si>
    <t>56 /17</t>
  </si>
  <si>
    <t xml:space="preserve"> капуста св.</t>
  </si>
  <si>
    <t>лимон д/ сока</t>
  </si>
  <si>
    <t>Салат овощной с яблоками</t>
  </si>
  <si>
    <t xml:space="preserve"> /и соус молочный</t>
  </si>
  <si>
    <t>Биточек рисовый с морковью /</t>
  </si>
  <si>
    <t>Сок  (персиковый)</t>
  </si>
  <si>
    <t>Сок (яблочный)</t>
  </si>
  <si>
    <t>ТТК/115 /21</t>
  </si>
  <si>
    <t>ТТК/115 / 21</t>
  </si>
  <si>
    <t>ТТК/115/21</t>
  </si>
  <si>
    <t>ТТК/129 / 21</t>
  </si>
  <si>
    <t>ТТК/129/21</t>
  </si>
  <si>
    <t>116 /21</t>
  </si>
  <si>
    <t>Каша вязкая ( пшённая )</t>
  </si>
  <si>
    <r>
      <t xml:space="preserve">масса </t>
    </r>
    <r>
      <rPr>
        <sz val="8"/>
        <rFont val="Arial Cyr"/>
        <charset val="204"/>
      </rPr>
      <t>соуса</t>
    </r>
    <r>
      <rPr>
        <sz val="6"/>
        <rFont val="Arial Cyr"/>
        <family val="2"/>
        <charset val="204"/>
      </rPr>
      <t xml:space="preserve"> 48  №402</t>
    </r>
  </si>
  <si>
    <t>276/17</t>
  </si>
  <si>
    <t>276 /17</t>
  </si>
  <si>
    <t>Рулет с макаронами и   /   соус сметанный</t>
  </si>
  <si>
    <t xml:space="preserve"> с томатом</t>
  </si>
  <si>
    <t>271/17</t>
  </si>
  <si>
    <t>ТТК/357 / 21</t>
  </si>
  <si>
    <t>Рагу из птицы</t>
  </si>
  <si>
    <t>289/17</t>
  </si>
  <si>
    <t>289/ 17</t>
  </si>
  <si>
    <t>Биточки   рыбные</t>
  </si>
  <si>
    <t>Биточки    рыбные</t>
  </si>
  <si>
    <t>Рыба, запечённая с яйцом</t>
  </si>
  <si>
    <t>Тефтели. Белип</t>
  </si>
  <si>
    <t>Тефтели Белип</t>
  </si>
  <si>
    <t>327/17</t>
  </si>
  <si>
    <t>джем</t>
  </si>
  <si>
    <t>Запеканка  из творога  / и</t>
  </si>
  <si>
    <t>Запеканка из творога / и  джем</t>
  </si>
  <si>
    <t>Запеканка из творога /и джем</t>
  </si>
  <si>
    <t>ТТК/54-20гн/22</t>
  </si>
  <si>
    <t>ТТК/359/17</t>
  </si>
  <si>
    <t>Кисломолочный напиток</t>
  </si>
  <si>
    <r>
      <t xml:space="preserve">Кисломолочный напиток (Кефир  </t>
    </r>
    <r>
      <rPr>
        <sz val="6.5"/>
        <rFont val="Arial Cyr"/>
        <charset val="204"/>
      </rPr>
      <t>(м.д.ж. 2,5% )</t>
    </r>
    <r>
      <rPr>
        <sz val="7"/>
        <rFont val="Arial Cyr"/>
        <charset val="204"/>
      </rPr>
      <t>)</t>
    </r>
  </si>
  <si>
    <t>502 / 21</t>
  </si>
  <si>
    <t xml:space="preserve"> запечённые </t>
  </si>
  <si>
    <t xml:space="preserve">Сырники из  творога запечённые </t>
  </si>
  <si>
    <t>Сырники из  творога запеченные</t>
  </si>
  <si>
    <t xml:space="preserve">включая 10% (соленые, квашеные) </t>
  </si>
  <si>
    <t>включая 10% (соленые, квашеные)</t>
  </si>
  <si>
    <r>
      <t xml:space="preserve">включая 10% </t>
    </r>
    <r>
      <rPr>
        <sz val="7"/>
        <rFont val="Arial Cyr"/>
        <charset val="204"/>
      </rPr>
      <t>(соленые, квашеные)</t>
    </r>
  </si>
  <si>
    <t xml:space="preserve">ОВОЩИ солёные </t>
  </si>
  <si>
    <t xml:space="preserve">   Директор ООО  "Глобус"</t>
  </si>
  <si>
    <t>Л.П.Браташенко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</si>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</sst>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_р_.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#,##0.0_р_."/>
    <numFmt numFmtId="171" formatCode="0.0000000"/>
  </numFmts>
  <fonts count="163"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1"/>
    </font>
    <font>
      <b/>
      <sz val="8"/>
      <name val="Arial Cyr"/>
      <family val="2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1"/>
    </font>
    <font>
      <b/>
      <sz val="16"/>
      <color rgb="FF000000"/>
      <name val="Calibri"/>
      <family val="2"/>
      <charset val="204"/>
    </font>
    <font>
      <sz val="7"/>
      <name val="Arial Cyr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color rgb="FF000000"/>
      <name val="Calibri"/>
      <family val="2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rgb="FF00206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rgb="FF000000"/>
      <name val="Calibri"/>
      <family val="2"/>
      <charset val="204"/>
    </font>
    <font>
      <b/>
      <sz val="12"/>
      <name val="Arial Cyr"/>
      <family val="2"/>
      <charset val="1"/>
    </font>
    <font>
      <sz val="11"/>
      <color rgb="FFFF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rgb="FFC00000"/>
      <name val="Arial Cyr"/>
      <family val="2"/>
      <charset val="204"/>
    </font>
    <font>
      <b/>
      <sz val="11"/>
      <color rgb="FFC00000"/>
      <name val="Arial Cyr"/>
      <family val="2"/>
      <charset val="204"/>
    </font>
    <font>
      <b/>
      <sz val="8"/>
      <color rgb="FFC00000"/>
      <name val="Arial Cyr"/>
      <family val="2"/>
      <charset val="204"/>
    </font>
    <font>
      <b/>
      <sz val="11"/>
      <color rgb="FFC00000"/>
      <name val="Calibri"/>
      <family val="2"/>
      <charset val="204"/>
    </font>
    <font>
      <sz val="10"/>
      <color rgb="FFC00000"/>
      <name val="Arial Cyr"/>
      <family val="2"/>
      <charset val="204"/>
    </font>
    <font>
      <b/>
      <sz val="9"/>
      <color rgb="FF990066"/>
      <name val="Arial Cyr"/>
      <family val="2"/>
      <charset val="204"/>
    </font>
    <font>
      <b/>
      <sz val="12"/>
      <name val="Arial Cyr"/>
      <family val="2"/>
      <charset val="204"/>
    </font>
    <font>
      <sz val="9"/>
      <color rgb="FF000000"/>
      <name val="Calibri"/>
      <family val="2"/>
      <charset val="204"/>
    </font>
    <font>
      <b/>
      <sz val="7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"/>
      <name val="Times New Roman"/>
      <family val="1"/>
      <charset val="204"/>
    </font>
    <font>
      <b/>
      <sz val="8"/>
      <color rgb="FF002060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 Cyr"/>
      <family val="2"/>
      <charset val="204"/>
    </font>
    <font>
      <b/>
      <sz val="11"/>
      <color rgb="FFFF0000"/>
      <name val="Calibri"/>
      <family val="2"/>
      <charset val="204"/>
    </font>
    <font>
      <sz val="8"/>
      <name val="Cambria"/>
      <family val="1"/>
      <charset val="204"/>
    </font>
    <font>
      <b/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6"/>
      <name val="Cambria"/>
      <family val="1"/>
      <charset val="204"/>
    </font>
    <font>
      <b/>
      <sz val="9"/>
      <color rgb="FF000000"/>
      <name val="Calibri"/>
      <family val="2"/>
      <charset val="204"/>
    </font>
    <font>
      <sz val="8"/>
      <color rgb="FF000000"/>
      <name val="Cambria"/>
      <family val="1"/>
      <charset val="204"/>
    </font>
    <font>
      <sz val="11"/>
      <color rgb="FF000000"/>
      <name val="Cambria"/>
      <family val="1"/>
      <charset val="204"/>
    </font>
    <font>
      <sz val="8"/>
      <name val="Calibri"/>
      <family val="2"/>
      <charset val="204"/>
    </font>
    <font>
      <sz val="10"/>
      <color rgb="FF000000"/>
      <name val="Calibri"/>
      <family val="2"/>
      <charset val="204"/>
    </font>
    <font>
      <sz val="6"/>
      <name val="Arial Cyr"/>
      <family val="2"/>
      <charset val="204"/>
    </font>
    <font>
      <sz val="7"/>
      <name val="Cambria"/>
      <family val="1"/>
      <charset val="204"/>
    </font>
    <font>
      <b/>
      <sz val="12"/>
      <color rgb="FF000000"/>
      <name val="Calibri"/>
      <family val="2"/>
      <charset val="204"/>
    </font>
    <font>
      <sz val="9"/>
      <name val="Cambria"/>
      <family val="1"/>
      <charset val="204"/>
    </font>
    <font>
      <b/>
      <sz val="9"/>
      <name val="Arial Cyr"/>
      <charset val="204"/>
    </font>
    <font>
      <sz val="11"/>
      <color rgb="FF000000"/>
      <name val="Calibri"/>
      <family val="2"/>
      <charset val="204"/>
    </font>
    <font>
      <sz val="11"/>
      <color theme="5" tint="-0.499984740745262"/>
      <name val="Calibri"/>
      <family val="2"/>
      <charset val="204"/>
    </font>
    <font>
      <sz val="9"/>
      <color theme="5" tint="-0.499984740745262"/>
      <name val="Calibri"/>
      <family val="2"/>
      <charset val="204"/>
    </font>
    <font>
      <sz val="9"/>
      <name val="Calibri"/>
      <family val="2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8"/>
      <color theme="1"/>
      <name val="Arial Cyr"/>
      <family val="2"/>
      <charset val="204"/>
    </font>
    <font>
      <sz val="7"/>
      <name val="Arial Cyr"/>
      <charset val="204"/>
    </font>
    <font>
      <sz val="7"/>
      <name val="Calibri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8"/>
      <color rgb="FFC00000"/>
      <name val="Cambria"/>
      <family val="1"/>
      <charset val="204"/>
    </font>
    <font>
      <b/>
      <sz val="8"/>
      <color rgb="FFC00000"/>
      <name val="Calibri"/>
      <family val="2"/>
      <charset val="204"/>
    </font>
    <font>
      <b/>
      <sz val="9"/>
      <color rgb="FFC00000"/>
      <name val="Arial Cyr"/>
      <family val="2"/>
      <charset val="204"/>
    </font>
    <font>
      <b/>
      <sz val="9"/>
      <color rgb="FFC00000"/>
      <name val="Calibri"/>
      <family val="2"/>
      <charset val="204"/>
    </font>
    <font>
      <b/>
      <sz val="9"/>
      <color rgb="FFC00000"/>
      <name val="Cambria"/>
      <family val="1"/>
      <charset val="204"/>
    </font>
    <font>
      <b/>
      <sz val="8"/>
      <color rgb="FFC00000"/>
      <name val="Arial Cyr"/>
      <charset val="204"/>
    </font>
    <font>
      <b/>
      <sz val="7"/>
      <color rgb="FFC00000"/>
      <name val="Arial Cyr"/>
      <charset val="204"/>
    </font>
    <font>
      <b/>
      <sz val="7"/>
      <color rgb="FFC00000"/>
      <name val="Arial Cyr"/>
      <family val="2"/>
      <charset val="204"/>
    </font>
    <font>
      <b/>
      <sz val="7"/>
      <color rgb="FFC00000"/>
      <name val="Cambria"/>
      <family val="1"/>
      <charset val="204"/>
    </font>
    <font>
      <sz val="11"/>
      <name val="Calibri"/>
      <family val="2"/>
      <charset val="204"/>
    </font>
    <font>
      <b/>
      <sz val="9"/>
      <name val="Times New Roman"/>
      <family val="1"/>
      <charset val="204"/>
    </font>
    <font>
      <b/>
      <sz val="7.5"/>
      <color rgb="FF002060"/>
      <name val="Times New Roman"/>
      <family val="1"/>
      <charset val="204"/>
    </font>
    <font>
      <sz val="10"/>
      <name val="Calibri"/>
      <family val="2"/>
      <charset val="204"/>
    </font>
    <font>
      <b/>
      <sz val="7"/>
      <color rgb="FF002060"/>
      <name val="Times New Roman"/>
      <family val="1"/>
      <charset val="204"/>
    </font>
    <font>
      <sz val="9"/>
      <color rgb="FFC00000"/>
      <name val="Calibri"/>
      <family val="2"/>
      <charset val="204"/>
    </font>
    <font>
      <sz val="10"/>
      <color rgb="FFFF0000"/>
      <name val="Arial Cyr"/>
      <family val="2"/>
      <charset val="204"/>
    </font>
    <font>
      <sz val="12"/>
      <color rgb="FFC00000"/>
      <name val="Arial Cyr"/>
      <family val="2"/>
      <charset val="204"/>
    </font>
    <font>
      <b/>
      <sz val="7"/>
      <name val="Times New Roman"/>
      <family val="1"/>
      <charset val="204"/>
    </font>
    <font>
      <b/>
      <sz val="10"/>
      <color theme="1"/>
      <name val="Arial Cyr"/>
      <family val="2"/>
      <charset val="204"/>
    </font>
    <font>
      <b/>
      <sz val="11"/>
      <color theme="1"/>
      <name val="Calibri"/>
      <family val="2"/>
      <charset val="204"/>
    </font>
    <font>
      <sz val="8"/>
      <color rgb="FFC00000"/>
      <name val="Calibri"/>
      <family val="2"/>
      <charset val="204"/>
    </font>
    <font>
      <b/>
      <sz val="12"/>
      <name val="Calibri"/>
      <family val="2"/>
      <charset val="204"/>
    </font>
    <font>
      <i/>
      <sz val="7"/>
      <name val="Arial Cyr"/>
      <family val="2"/>
      <charset val="204"/>
    </font>
    <font>
      <sz val="9"/>
      <name val="Times New Roman"/>
      <family val="1"/>
      <charset val="204"/>
    </font>
    <font>
      <b/>
      <sz val="11"/>
      <name val="Calibri"/>
      <family val="2"/>
      <charset val="204"/>
    </font>
    <font>
      <b/>
      <sz val="12"/>
      <color rgb="FF002060"/>
      <name val="Calibri"/>
      <family val="2"/>
      <charset val="204"/>
    </font>
    <font>
      <b/>
      <sz val="7"/>
      <name val="Arial Cyr"/>
      <charset val="204"/>
    </font>
    <font>
      <sz val="11"/>
      <color rgb="FFC00000"/>
      <name val="Calibri"/>
      <family val="2"/>
      <charset val="204"/>
    </font>
    <font>
      <b/>
      <sz val="10"/>
      <color rgb="FFC00000"/>
      <name val="Arial Cyr"/>
      <family val="2"/>
      <charset val="204"/>
    </font>
    <font>
      <sz val="11"/>
      <color theme="7" tint="-0.499984740745262"/>
      <name val="Calibri"/>
      <family val="2"/>
      <charset val="204"/>
    </font>
    <font>
      <b/>
      <sz val="7"/>
      <color rgb="FF000000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sz val="11"/>
      <color theme="5" tint="-0.499984740745262"/>
      <name val="Calibri"/>
      <family val="2"/>
      <charset val="204"/>
    </font>
    <font>
      <b/>
      <sz val="11"/>
      <color theme="7" tint="-0.499984740745262"/>
      <name val="Calibri"/>
      <family val="2"/>
      <charset val="204"/>
    </font>
    <font>
      <sz val="6"/>
      <color rgb="FF000000"/>
      <name val="Calibri"/>
      <family val="2"/>
      <charset val="204"/>
    </font>
    <font>
      <b/>
      <sz val="6"/>
      <name val="Arial Cyr"/>
      <family val="2"/>
      <charset val="204"/>
    </font>
    <font>
      <b/>
      <sz val="7"/>
      <color rgb="FF002060"/>
      <name val="Calibri"/>
      <family val="2"/>
      <charset val="204"/>
    </font>
    <font>
      <b/>
      <sz val="11"/>
      <color rgb="FF002060"/>
      <name val="Times New Roman"/>
      <family val="1"/>
      <charset val="204"/>
    </font>
    <font>
      <b/>
      <i/>
      <sz val="8"/>
      <color rgb="FF000000"/>
      <name val="Calibri"/>
      <family val="2"/>
      <charset val="204"/>
    </font>
    <font>
      <b/>
      <sz val="6"/>
      <name val="Times New Roman"/>
      <family val="1"/>
      <charset val="204"/>
    </font>
    <font>
      <b/>
      <sz val="9"/>
      <color rgb="FFFF0000"/>
      <name val="Arial Cyr"/>
      <charset val="204"/>
    </font>
    <font>
      <sz val="5"/>
      <name val="Arial Cyr"/>
      <family val="2"/>
      <charset val="204"/>
    </font>
    <font>
      <b/>
      <i/>
      <sz val="7"/>
      <name val="Arial Cyr"/>
      <charset val="204"/>
    </font>
    <font>
      <b/>
      <i/>
      <sz val="11"/>
      <color rgb="FF000000"/>
      <name val="Calibri"/>
      <family val="2"/>
      <charset val="204"/>
    </font>
    <font>
      <b/>
      <sz val="10"/>
      <color rgb="FFC00000"/>
      <name val="Calibri"/>
      <family val="2"/>
      <charset val="204"/>
    </font>
    <font>
      <b/>
      <sz val="9"/>
      <name val="Calibri"/>
      <family val="2"/>
      <charset val="204"/>
    </font>
    <font>
      <b/>
      <sz val="8"/>
      <name val="Calibri"/>
      <family val="2"/>
      <charset val="204"/>
    </font>
    <font>
      <b/>
      <sz val="10"/>
      <color rgb="FF00206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0"/>
      <color rgb="FF000000"/>
      <name val="Liberation Sans"/>
      <family val="2"/>
      <charset val="204"/>
    </font>
    <font>
      <b/>
      <sz val="10"/>
      <color rgb="FF000000"/>
      <name val="Liberation Sans"/>
      <family val="2"/>
      <charset val="204"/>
    </font>
    <font>
      <b/>
      <sz val="10"/>
      <color rgb="FFFFFFFF"/>
      <name val="Liberation Sans"/>
      <family val="2"/>
      <charset val="204"/>
    </font>
    <font>
      <sz val="10"/>
      <color rgb="FFCC0000"/>
      <name val="Liberation Sans"/>
      <family val="2"/>
      <charset val="204"/>
    </font>
    <font>
      <i/>
      <sz val="10"/>
      <color rgb="FF808080"/>
      <name val="Liberation Sans"/>
      <family val="2"/>
      <charset val="204"/>
    </font>
    <font>
      <sz val="10"/>
      <color rgb="FF006600"/>
      <name val="Liberation Sans"/>
      <family val="2"/>
      <charset val="204"/>
    </font>
    <font>
      <b/>
      <sz val="24"/>
      <color rgb="FF000000"/>
      <name val="Liberation Sans"/>
      <family val="2"/>
      <charset val="204"/>
    </font>
    <font>
      <b/>
      <sz val="18"/>
      <color rgb="FF000000"/>
      <name val="Liberation Sans"/>
      <family val="2"/>
      <charset val="204"/>
    </font>
    <font>
      <b/>
      <sz val="12"/>
      <color rgb="FF000000"/>
      <name val="Liberation Sans"/>
      <family val="2"/>
      <charset val="204"/>
    </font>
    <font>
      <u/>
      <sz val="10"/>
      <color rgb="FF0000EE"/>
      <name val="Liberation Sans"/>
      <family val="2"/>
      <charset val="204"/>
    </font>
    <font>
      <sz val="10"/>
      <color rgb="FF996600"/>
      <name val="Liberation Sans"/>
      <family val="2"/>
      <charset val="204"/>
    </font>
    <font>
      <sz val="10"/>
      <color rgb="FF333333"/>
      <name val="Liberation Sans"/>
      <family val="2"/>
      <charset val="204"/>
    </font>
    <font>
      <b/>
      <i/>
      <u/>
      <sz val="10"/>
      <color rgb="FF000000"/>
      <name val="Liberation Sans"/>
      <family val="2"/>
      <charset val="204"/>
    </font>
    <font>
      <b/>
      <sz val="10"/>
      <color rgb="FF000000"/>
      <name val="Times New Roman"/>
      <family val="1"/>
      <charset val="204"/>
    </font>
    <font>
      <sz val="5"/>
      <color rgb="FF000000"/>
      <name val="Calibri"/>
      <family val="2"/>
      <charset val="204"/>
    </font>
    <font>
      <sz val="10"/>
      <name val="Arial Cyr"/>
      <charset val="204"/>
    </font>
    <font>
      <sz val="8"/>
      <color theme="1"/>
      <name val="Calibri"/>
      <family val="2"/>
      <scheme val="minor"/>
    </font>
    <font>
      <i/>
      <sz val="7"/>
      <name val="Calibri"/>
      <family val="2"/>
      <charset val="204"/>
    </font>
    <font>
      <sz val="8"/>
      <color rgb="FFC00000"/>
      <name val="Arial Cyr"/>
      <family val="2"/>
      <charset val="204"/>
    </font>
    <font>
      <sz val="6.5"/>
      <name val="Arial Cyr"/>
      <family val="2"/>
      <charset val="204"/>
    </font>
    <font>
      <b/>
      <sz val="6"/>
      <color rgb="FF00000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6.5"/>
      <name val="Arial Cyr"/>
      <charset val="204"/>
    </font>
    <font>
      <sz val="11"/>
      <color rgb="FFFFCCFF"/>
      <name val="Calibri"/>
      <family val="2"/>
      <charset val="204"/>
    </font>
    <font>
      <b/>
      <i/>
      <sz val="6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6"/>
      <color theme="1"/>
      <name val="Arial Cyr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8.5"/>
      <name val="Calibri"/>
      <family val="2"/>
      <charset val="204"/>
    </font>
    <font>
      <sz val="6.5"/>
      <name val="Cambria"/>
      <family val="1"/>
      <charset val="204"/>
    </font>
    <font>
      <b/>
      <sz val="8.5"/>
      <name val="Times New Roman"/>
      <family val="1"/>
      <charset val="204"/>
    </font>
    <font>
      <sz val="7.5"/>
      <name val="Arial Cyr"/>
      <family val="2"/>
      <charset val="204"/>
    </font>
    <font>
      <sz val="7.5"/>
      <name val="Arial Cyr"/>
      <charset val="204"/>
    </font>
    <font>
      <sz val="6.5"/>
      <color rgb="FF000000"/>
      <name val="Calibri"/>
      <family val="2"/>
      <charset val="204"/>
    </font>
    <font>
      <b/>
      <sz val="6.5"/>
      <name val="Arial Cyr"/>
      <family val="2"/>
      <charset val="204"/>
    </font>
    <font>
      <b/>
      <sz val="6"/>
      <color rgb="FF002060"/>
      <name val="Times New Roman"/>
      <family val="1"/>
      <charset val="204"/>
    </font>
    <font>
      <sz val="7.5"/>
      <color rgb="FF000000"/>
      <name val="Calibri"/>
      <family val="2"/>
      <charset val="204"/>
    </font>
    <font>
      <sz val="5.5"/>
      <name val="Arial Cyr"/>
      <family val="2"/>
      <charset val="204"/>
    </font>
    <font>
      <sz val="8"/>
      <color rgb="FFC00000"/>
      <name val="Cambria"/>
      <family val="1"/>
      <charset val="204"/>
    </font>
    <font>
      <sz val="5.5"/>
      <color rgb="FF000000"/>
      <name val="Calibri"/>
      <family val="2"/>
      <charset val="204"/>
    </font>
    <font>
      <sz val="4"/>
      <name val="Arial Cyr"/>
      <family val="2"/>
      <charset val="204"/>
    </font>
  </fonts>
  <fills count="44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EBF1DE"/>
        <bgColor rgb="FFFDEADA"/>
      </patternFill>
    </fill>
    <fill>
      <patternFill patternType="solid">
        <fgColor rgb="FF92D050"/>
        <bgColor rgb="FFC3D69B"/>
      </patternFill>
    </fill>
    <fill>
      <patternFill patternType="solid">
        <fgColor rgb="FFC3D69B"/>
        <bgColor rgb="FFBDD7EE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rgb="FFFDEADA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rgb="FFFDEADA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rgb="FFEBF1DE"/>
      </patternFill>
    </fill>
    <fill>
      <patternFill patternType="solid">
        <fgColor theme="7" tint="0.79998168889431442"/>
        <bgColor rgb="FFE6B9B8"/>
      </patternFill>
    </fill>
    <fill>
      <patternFill patternType="solid">
        <fgColor theme="9" tint="0.79998168889431442"/>
        <bgColor rgb="FFC3D69B"/>
      </patternFill>
    </fill>
    <fill>
      <patternFill patternType="solid">
        <fgColor theme="8" tint="0.79998168889431442"/>
        <bgColor rgb="FFFAC090"/>
      </patternFill>
    </fill>
    <fill>
      <patternFill patternType="solid">
        <fgColor theme="8" tint="0.79998168889431442"/>
        <bgColor rgb="FFE6B9B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rgb="FFE6B9B8"/>
      </patternFill>
    </fill>
    <fill>
      <patternFill patternType="solid">
        <fgColor theme="3" tint="0.79998168889431442"/>
        <bgColor rgb="FFFDEADA"/>
      </patternFill>
    </fill>
    <fill>
      <patternFill patternType="solid">
        <fgColor theme="3" tint="0.79998168889431442"/>
        <bgColor rgb="FFFAC09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rgb="FFFFD966"/>
      </patternFill>
    </fill>
    <fill>
      <patternFill patternType="solid">
        <fgColor theme="7" tint="0.79998168889431442"/>
        <bgColor rgb="FFFF9900"/>
      </patternFill>
    </fill>
    <fill>
      <patternFill patternType="solid">
        <fgColor theme="6" tint="0.79998168889431442"/>
        <bgColor rgb="FFFDEADA"/>
      </patternFill>
    </fill>
    <fill>
      <patternFill patternType="solid">
        <fgColor theme="6" tint="0.79998168889431442"/>
        <bgColor rgb="FFFAC090"/>
      </patternFill>
    </fill>
    <fill>
      <patternFill patternType="solid">
        <fgColor theme="6" tint="0.79998168889431442"/>
        <bgColor rgb="FFE6B9B8"/>
      </patternFill>
    </fill>
    <fill>
      <patternFill patternType="solid">
        <fgColor theme="7" tint="0.79998168889431442"/>
        <bgColor rgb="FFEBF1DE"/>
      </patternFill>
    </fill>
    <fill>
      <patternFill patternType="solid">
        <fgColor theme="7" tint="0.79998168889431442"/>
        <bgColor rgb="FFFAC090"/>
      </patternFill>
    </fill>
    <fill>
      <patternFill patternType="solid">
        <fgColor theme="7" tint="0.79998168889431442"/>
        <bgColor rgb="FFFDEADA"/>
      </patternFill>
    </fill>
    <fill>
      <patternFill patternType="solid">
        <fgColor theme="7" tint="0.79998168889431442"/>
        <bgColor rgb="FFC3D69B"/>
      </patternFill>
    </fill>
    <fill>
      <patternFill patternType="solid">
        <fgColor theme="9" tint="0.79998168889431442"/>
        <bgColor rgb="FFBDD7EE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3D69B"/>
      </patternFill>
    </fill>
  </fills>
  <borders count="8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1">
    <xf numFmtId="0" fontId="0" fillId="0" borderId="0"/>
    <xf numFmtId="9" fontId="57" fillId="0" borderId="0" applyFont="0" applyFill="0" applyBorder="0" applyAlignment="0" applyProtection="0"/>
    <xf numFmtId="0" fontId="120" fillId="0" borderId="0"/>
    <xf numFmtId="0" fontId="121" fillId="0" borderId="0" applyNumberFormat="0" applyBorder="0" applyProtection="0"/>
    <xf numFmtId="0" fontId="122" fillId="36" borderId="0" applyNumberFormat="0" applyBorder="0" applyProtection="0"/>
    <xf numFmtId="0" fontId="122" fillId="37" borderId="0" applyNumberFormat="0" applyBorder="0" applyProtection="0"/>
    <xf numFmtId="0" fontId="121" fillId="38" borderId="0" applyNumberFormat="0" applyBorder="0" applyProtection="0"/>
    <xf numFmtId="0" fontId="123" fillId="39" borderId="0" applyNumberFormat="0" applyBorder="0" applyProtection="0"/>
    <xf numFmtId="0" fontId="122" fillId="40" borderId="0" applyNumberFormat="0" applyBorder="0" applyProtection="0"/>
    <xf numFmtId="0" fontId="124" fillId="0" borderId="0" applyNumberFormat="0" applyBorder="0" applyProtection="0"/>
    <xf numFmtId="0" fontId="125" fillId="41" borderId="0" applyNumberFormat="0" applyBorder="0" applyProtection="0"/>
    <xf numFmtId="0" fontId="126" fillId="0" borderId="0" applyNumberFormat="0" applyBorder="0" applyProtection="0"/>
    <xf numFmtId="0" fontId="127" fillId="0" borderId="0" applyNumberFormat="0" applyBorder="0" applyProtection="0"/>
    <xf numFmtId="0" fontId="128" fillId="0" borderId="0" applyNumberFormat="0" applyBorder="0" applyProtection="0"/>
    <xf numFmtId="0" fontId="129" fillId="0" borderId="0" applyNumberFormat="0" applyBorder="0" applyProtection="0"/>
    <xf numFmtId="0" fontId="130" fillId="42" borderId="0" applyNumberFormat="0" applyBorder="0" applyProtection="0"/>
    <xf numFmtId="0" fontId="131" fillId="42" borderId="87" applyNumberFormat="0" applyProtection="0"/>
    <xf numFmtId="0" fontId="132" fillId="0" borderId="0" applyNumberFormat="0" applyBorder="0" applyProtection="0"/>
    <xf numFmtId="0" fontId="120" fillId="0" borderId="0" applyNumberFormat="0" applyFont="0" applyBorder="0" applyProtection="0"/>
    <xf numFmtId="0" fontId="120" fillId="0" borderId="0" applyNumberFormat="0" applyFont="0" applyBorder="0" applyProtection="0"/>
    <xf numFmtId="0" fontId="123" fillId="0" borderId="0" applyNumberFormat="0" applyBorder="0" applyProtection="0"/>
  </cellStyleXfs>
  <cellXfs count="288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0" fillId="0" borderId="0" xfId="0" applyBorder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" xfId="0" applyBorder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9" fillId="0" borderId="0" xfId="0" applyFont="1" applyBorder="1"/>
    <xf numFmtId="0" fontId="2" fillId="0" borderId="0" xfId="0" applyFont="1" applyBorder="1" applyAlignment="1">
      <alignment horizontal="right"/>
    </xf>
    <xf numFmtId="0" fontId="7" fillId="0" borderId="0" xfId="0" applyFont="1"/>
    <xf numFmtId="0" fontId="6" fillId="0" borderId="0" xfId="0" applyFont="1"/>
    <xf numFmtId="0" fontId="7" fillId="0" borderId="0" xfId="0" applyFont="1" applyBorder="1"/>
    <xf numFmtId="0" fontId="10" fillId="0" borderId="0" xfId="0" applyFont="1"/>
    <xf numFmtId="0" fontId="10" fillId="0" borderId="0" xfId="0" applyFont="1" applyBorder="1"/>
    <xf numFmtId="0" fontId="6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9" fontId="6" fillId="0" borderId="0" xfId="0" applyNumberFormat="1" applyFont="1" applyAlignment="1">
      <alignment horizontal="center"/>
    </xf>
    <xf numFmtId="0" fontId="13" fillId="0" borderId="2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3" fillId="0" borderId="9" xfId="0" applyFont="1" applyBorder="1" applyAlignment="1">
      <alignment horizontal="left"/>
    </xf>
    <xf numFmtId="0" fontId="0" fillId="0" borderId="10" xfId="0" applyBorder="1"/>
    <xf numFmtId="164" fontId="13" fillId="0" borderId="0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13" fillId="0" borderId="0" xfId="0" applyFont="1" applyBorder="1" applyAlignment="1">
      <alignment horizontal="left"/>
    </xf>
    <xf numFmtId="164" fontId="13" fillId="0" borderId="0" xfId="0" applyNumberFormat="1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22" fillId="0" borderId="0" xfId="0" applyFont="1" applyBorder="1"/>
    <xf numFmtId="0" fontId="0" fillId="0" borderId="0" xfId="0" applyBorder="1" applyAlignment="1">
      <alignment horizontal="right"/>
    </xf>
    <xf numFmtId="0" fontId="28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21" fillId="0" borderId="0" xfId="0" applyFont="1" applyBorder="1" applyAlignment="1">
      <alignment horizontal="left"/>
    </xf>
    <xf numFmtId="0" fontId="21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31" xfId="0" applyBorder="1"/>
    <xf numFmtId="0" fontId="6" fillId="0" borderId="3" xfId="0" applyFont="1" applyBorder="1"/>
    <xf numFmtId="0" fontId="6" fillId="0" borderId="10" xfId="0" applyFont="1" applyBorder="1"/>
    <xf numFmtId="0" fontId="6" fillId="0" borderId="9" xfId="0" applyFont="1" applyBorder="1"/>
    <xf numFmtId="0" fontId="0" fillId="0" borderId="19" xfId="0" applyBorder="1"/>
    <xf numFmtId="49" fontId="13" fillId="0" borderId="0" xfId="0" applyNumberFormat="1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33" xfId="0" applyBorder="1"/>
    <xf numFmtId="0" fontId="34" fillId="0" borderId="3" xfId="0" applyFont="1" applyBorder="1" applyAlignment="1">
      <alignment horizontal="left"/>
    </xf>
    <xf numFmtId="165" fontId="35" fillId="0" borderId="23" xfId="0" applyNumberFormat="1" applyFont="1" applyBorder="1" applyAlignment="1">
      <alignment horizontal="center"/>
    </xf>
    <xf numFmtId="1" fontId="35" fillId="0" borderId="23" xfId="0" applyNumberFormat="1" applyFont="1" applyBorder="1" applyAlignment="1">
      <alignment horizontal="center"/>
    </xf>
    <xf numFmtId="0" fontId="0" fillId="0" borderId="25" xfId="0" applyBorder="1"/>
    <xf numFmtId="0" fontId="21" fillId="0" borderId="0" xfId="0" applyFont="1"/>
    <xf numFmtId="0" fontId="32" fillId="0" borderId="0" xfId="0" applyFont="1"/>
    <xf numFmtId="0" fontId="16" fillId="0" borderId="0" xfId="0" applyFont="1"/>
    <xf numFmtId="0" fontId="3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6" fillId="0" borderId="3" xfId="0" applyFont="1" applyBorder="1" applyAlignment="1">
      <alignment horizontal="left"/>
    </xf>
    <xf numFmtId="0" fontId="0" fillId="0" borderId="3" xfId="0" applyBorder="1"/>
    <xf numFmtId="0" fontId="6" fillId="0" borderId="26" xfId="0" applyFont="1" applyBorder="1"/>
    <xf numFmtId="0" fontId="6" fillId="0" borderId="26" xfId="0" applyFont="1" applyBorder="1" applyAlignment="1">
      <alignment horizontal="center"/>
    </xf>
    <xf numFmtId="0" fontId="0" fillId="0" borderId="27" xfId="0" applyBorder="1"/>
    <xf numFmtId="0" fontId="6" fillId="0" borderId="10" xfId="0" applyFont="1" applyBorder="1" applyAlignment="1">
      <alignment horizontal="left"/>
    </xf>
    <xf numFmtId="0" fontId="0" fillId="0" borderId="14" xfId="0" applyBorder="1"/>
    <xf numFmtId="0" fontId="40" fillId="0" borderId="20" xfId="0" applyFont="1" applyBorder="1" applyAlignment="1">
      <alignment horizontal="center"/>
    </xf>
    <xf numFmtId="2" fontId="40" fillId="0" borderId="20" xfId="0" applyNumberFormat="1" applyFont="1" applyBorder="1" applyAlignment="1">
      <alignment horizontal="center"/>
    </xf>
    <xf numFmtId="1" fontId="40" fillId="0" borderId="2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9" fontId="0" fillId="0" borderId="0" xfId="0" applyNumberFormat="1"/>
    <xf numFmtId="0" fontId="2" fillId="0" borderId="18" xfId="0" applyFont="1" applyBorder="1"/>
    <xf numFmtId="0" fontId="2" fillId="0" borderId="18" xfId="0" applyFont="1" applyBorder="1" applyAlignment="1">
      <alignment horizontal="left"/>
    </xf>
    <xf numFmtId="0" fontId="45" fillId="0" borderId="0" xfId="0" applyFont="1" applyBorder="1"/>
    <xf numFmtId="0" fontId="0" fillId="0" borderId="18" xfId="0" applyBorder="1"/>
    <xf numFmtId="0" fontId="0" fillId="0" borderId="26" xfId="0" applyBorder="1"/>
    <xf numFmtId="0" fontId="42" fillId="0" borderId="0" xfId="0" applyFont="1" applyBorder="1"/>
    <xf numFmtId="0" fontId="44" fillId="0" borderId="0" xfId="0" applyFont="1" applyBorder="1"/>
    <xf numFmtId="0" fontId="0" fillId="0" borderId="2" xfId="0" applyBorder="1"/>
    <xf numFmtId="0" fontId="51" fillId="0" borderId="0" xfId="0" applyFont="1" applyBorder="1"/>
    <xf numFmtId="0" fontId="16" fillId="0" borderId="0" xfId="0" applyFont="1" applyBorder="1"/>
    <xf numFmtId="0" fontId="2" fillId="0" borderId="10" xfId="0" applyFont="1" applyBorder="1"/>
    <xf numFmtId="2" fontId="2" fillId="0" borderId="21" xfId="0" applyNumberFormat="1" applyFont="1" applyBorder="1" applyAlignment="1">
      <alignment horizontal="center"/>
    </xf>
    <xf numFmtId="0" fontId="0" fillId="0" borderId="0" xfId="0" applyFill="1"/>
    <xf numFmtId="2" fontId="9" fillId="0" borderId="23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4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0" fillId="0" borderId="27" xfId="0" applyFill="1" applyBorder="1"/>
    <xf numFmtId="0" fontId="0" fillId="0" borderId="25" xfId="0" applyFill="1" applyBorder="1"/>
    <xf numFmtId="0" fontId="21" fillId="0" borderId="0" xfId="0" applyFont="1" applyFill="1" applyBorder="1"/>
    <xf numFmtId="0" fontId="21" fillId="0" borderId="0" xfId="0" applyFont="1" applyFill="1" applyBorder="1" applyAlignment="1">
      <alignment horizontal="left"/>
    </xf>
    <xf numFmtId="0" fontId="0" fillId="0" borderId="0" xfId="0" applyFill="1" applyBorder="1"/>
    <xf numFmtId="0" fontId="42" fillId="0" borderId="0" xfId="0" applyFont="1" applyFill="1" applyBorder="1"/>
    <xf numFmtId="0" fontId="42" fillId="0" borderId="0" xfId="0" applyFont="1" applyFill="1" applyBorder="1" applyAlignment="1">
      <alignment horizontal="left"/>
    </xf>
    <xf numFmtId="165" fontId="13" fillId="0" borderId="0" xfId="0" applyNumberFormat="1" applyFont="1" applyFill="1" applyBorder="1" applyAlignment="1">
      <alignment horizontal="left"/>
    </xf>
    <xf numFmtId="0" fontId="55" fillId="0" borderId="0" xfId="0" applyFont="1" applyFill="1" applyBorder="1" applyAlignment="1">
      <alignment horizontal="left"/>
    </xf>
    <xf numFmtId="0" fontId="32" fillId="0" borderId="0" xfId="0" applyFont="1" applyFill="1" applyBorder="1"/>
    <xf numFmtId="0" fontId="0" fillId="0" borderId="3" xfId="0" applyFill="1" applyBorder="1"/>
    <xf numFmtId="0" fontId="3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0" xfId="0" applyFont="1" applyFill="1" applyBorder="1" applyAlignment="1"/>
    <xf numFmtId="164" fontId="13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6" fillId="0" borderId="0" xfId="0" applyFont="1" applyFill="1" applyBorder="1"/>
    <xf numFmtId="0" fontId="9" fillId="0" borderId="0" xfId="0" applyFont="1" applyFill="1" applyBorder="1"/>
    <xf numFmtId="1" fontId="2" fillId="0" borderId="13" xfId="0" applyNumberFormat="1" applyFont="1" applyBorder="1" applyAlignment="1">
      <alignment horizontal="center"/>
    </xf>
    <xf numFmtId="0" fontId="2" fillId="0" borderId="23" xfId="0" applyFont="1" applyFill="1" applyBorder="1" applyAlignment="1">
      <alignment horizontal="left"/>
    </xf>
    <xf numFmtId="0" fontId="2" fillId="0" borderId="22" xfId="0" applyFont="1" applyFill="1" applyBorder="1"/>
    <xf numFmtId="0" fontId="71" fillId="0" borderId="0" xfId="0" applyFont="1" applyFill="1" applyBorder="1" applyAlignment="1">
      <alignment horizontal="left"/>
    </xf>
    <xf numFmtId="0" fontId="21" fillId="0" borderId="22" xfId="0" applyFont="1" applyFill="1" applyBorder="1"/>
    <xf numFmtId="0" fontId="64" fillId="0" borderId="0" xfId="0" applyFont="1"/>
    <xf numFmtId="0" fontId="3" fillId="0" borderId="0" xfId="0" applyFont="1" applyFill="1" applyBorder="1" applyAlignment="1">
      <alignment horizontal="left"/>
    </xf>
    <xf numFmtId="0" fontId="0" fillId="0" borderId="8" xfId="0" applyBorder="1"/>
    <xf numFmtId="165" fontId="0" fillId="0" borderId="0" xfId="0" applyNumberFormat="1" applyFill="1" applyBorder="1"/>
    <xf numFmtId="0" fontId="73" fillId="0" borderId="0" xfId="0" applyFont="1" applyBorder="1"/>
    <xf numFmtId="0" fontId="75" fillId="0" borderId="0" xfId="0" applyFont="1" applyFill="1" applyBorder="1" applyAlignment="1">
      <alignment horizontal="left"/>
    </xf>
    <xf numFmtId="0" fontId="72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73" fillId="0" borderId="0" xfId="0" applyFont="1" applyFill="1" applyBorder="1" applyAlignment="1">
      <alignment horizontal="left"/>
    </xf>
    <xf numFmtId="0" fontId="70" fillId="0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71" fillId="0" borderId="0" xfId="0" applyFont="1" applyBorder="1" applyAlignment="1">
      <alignment horizontal="left"/>
    </xf>
    <xf numFmtId="0" fontId="43" fillId="0" borderId="0" xfId="0" applyFont="1" applyFill="1" applyBorder="1"/>
    <xf numFmtId="2" fontId="33" fillId="0" borderId="2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9" fillId="0" borderId="0" xfId="0" applyNumberFormat="1" applyFont="1"/>
    <xf numFmtId="164" fontId="13" fillId="0" borderId="0" xfId="0" applyNumberFormat="1" applyFont="1" applyFill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1" fillId="0" borderId="0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/>
    <xf numFmtId="0" fontId="44" fillId="0" borderId="0" xfId="0" applyFont="1" applyBorder="1" applyAlignment="1">
      <alignment horizontal="left"/>
    </xf>
    <xf numFmtId="0" fontId="45" fillId="0" borderId="41" xfId="0" applyFont="1" applyFill="1" applyBorder="1"/>
    <xf numFmtId="0" fontId="73" fillId="0" borderId="31" xfId="0" applyFont="1" applyFill="1" applyBorder="1"/>
    <xf numFmtId="0" fontId="45" fillId="0" borderId="26" xfId="0" applyFont="1" applyFill="1" applyBorder="1"/>
    <xf numFmtId="0" fontId="47" fillId="0" borderId="0" xfId="0" applyFont="1" applyFill="1" applyBorder="1" applyAlignment="1"/>
    <xf numFmtId="0" fontId="13" fillId="0" borderId="50" xfId="0" applyFont="1" applyFill="1" applyBorder="1" applyAlignment="1">
      <alignment horizontal="left"/>
    </xf>
    <xf numFmtId="0" fontId="40" fillId="0" borderId="49" xfId="0" applyFont="1" applyBorder="1" applyAlignment="1">
      <alignment horizontal="center"/>
    </xf>
    <xf numFmtId="2" fontId="2" fillId="0" borderId="45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0" fontId="44" fillId="0" borderId="3" xfId="0" applyFont="1" applyBorder="1" applyAlignment="1">
      <alignment horizontal="center"/>
    </xf>
    <xf numFmtId="0" fontId="44" fillId="0" borderId="4" xfId="0" applyFont="1" applyBorder="1" applyAlignment="1">
      <alignment horizontal="center"/>
    </xf>
    <xf numFmtId="0" fontId="0" fillId="0" borderId="51" xfId="0" applyBorder="1"/>
    <xf numFmtId="0" fontId="2" fillId="0" borderId="51" xfId="0" applyFont="1" applyFill="1" applyBorder="1" applyAlignment="1">
      <alignment horizontal="center"/>
    </xf>
    <xf numFmtId="0" fontId="2" fillId="0" borderId="54" xfId="0" applyFont="1" applyFill="1" applyBorder="1"/>
    <xf numFmtId="0" fontId="0" fillId="0" borderId="53" xfId="0" applyBorder="1"/>
    <xf numFmtId="0" fontId="44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34" xfId="0" applyBorder="1" applyAlignment="1">
      <alignment horizontal="left"/>
    </xf>
    <xf numFmtId="0" fontId="2" fillId="0" borderId="2" xfId="0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left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vertical="center"/>
    </xf>
    <xf numFmtId="166" fontId="0" fillId="0" borderId="0" xfId="0" applyNumberFormat="1" applyFill="1" applyBorder="1"/>
    <xf numFmtId="0" fontId="7" fillId="0" borderId="0" xfId="0" applyFont="1" applyFill="1" applyBorder="1"/>
    <xf numFmtId="2" fontId="69" fillId="0" borderId="45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50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0" fillId="0" borderId="36" xfId="0" applyBorder="1"/>
    <xf numFmtId="0" fontId="2" fillId="0" borderId="59" xfId="0" applyFont="1" applyFill="1" applyBorder="1"/>
    <xf numFmtId="0" fontId="21" fillId="0" borderId="59" xfId="0" applyFont="1" applyFill="1" applyBorder="1"/>
    <xf numFmtId="0" fontId="2" fillId="0" borderId="61" xfId="0" applyFont="1" applyBorder="1"/>
    <xf numFmtId="0" fontId="13" fillId="0" borderId="64" xfId="0" applyFont="1" applyFill="1" applyBorder="1" applyAlignment="1">
      <alignment horizontal="left"/>
    </xf>
    <xf numFmtId="0" fontId="51" fillId="0" borderId="0" xfId="0" applyFont="1" applyFill="1" applyBorder="1"/>
    <xf numFmtId="2" fontId="0" fillId="0" borderId="0" xfId="0" applyNumberFormat="1" applyFill="1" applyBorder="1" applyAlignment="1">
      <alignment horizontal="left"/>
    </xf>
    <xf numFmtId="0" fontId="50" fillId="0" borderId="0" xfId="0" applyFont="1" applyFill="1" applyBorder="1"/>
    <xf numFmtId="0" fontId="79" fillId="0" borderId="0" xfId="0" applyFont="1" applyFill="1" applyBorder="1"/>
    <xf numFmtId="0" fontId="45" fillId="0" borderId="0" xfId="0" applyFont="1" applyFill="1" applyBorder="1"/>
    <xf numFmtId="0" fontId="73" fillId="0" borderId="0" xfId="0" applyFont="1" applyFill="1" applyBorder="1"/>
    <xf numFmtId="0" fontId="74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44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62" fillId="0" borderId="0" xfId="0" applyFont="1" applyFill="1" applyBorder="1"/>
    <xf numFmtId="0" fontId="61" fillId="0" borderId="0" xfId="0" applyFont="1" applyFill="1" applyBorder="1"/>
    <xf numFmtId="0" fontId="6" fillId="0" borderId="0" xfId="0" applyFont="1" applyFill="1" applyBorder="1" applyAlignment="1">
      <alignment horizontal="left"/>
    </xf>
    <xf numFmtId="2" fontId="21" fillId="0" borderId="0" xfId="0" applyNumberFormat="1" applyFont="1" applyFill="1" applyBorder="1" applyAlignment="1">
      <alignment horizontal="left"/>
    </xf>
    <xf numFmtId="2" fontId="71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2" fontId="0" fillId="0" borderId="0" xfId="0" applyNumberFormat="1" applyFill="1" applyBorder="1"/>
    <xf numFmtId="1" fontId="0" fillId="0" borderId="0" xfId="0" applyNumberFormat="1" applyFill="1" applyBorder="1"/>
    <xf numFmtId="0" fontId="45" fillId="0" borderId="0" xfId="0" applyFont="1" applyFill="1" applyBorder="1" applyAlignment="1">
      <alignment horizontal="left"/>
    </xf>
    <xf numFmtId="0" fontId="47" fillId="0" borderId="0" xfId="0" applyFont="1" applyFill="1" applyBorder="1"/>
    <xf numFmtId="0" fontId="44" fillId="0" borderId="0" xfId="0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horizontal="left"/>
    </xf>
    <xf numFmtId="165" fontId="21" fillId="0" borderId="0" xfId="0" applyNumberFormat="1" applyFont="1" applyFill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0" fontId="13" fillId="0" borderId="59" xfId="0" applyFont="1" applyBorder="1" applyAlignment="1">
      <alignment horizontal="center"/>
    </xf>
    <xf numFmtId="1" fontId="34" fillId="0" borderId="59" xfId="0" applyNumberFormat="1" applyFont="1" applyBorder="1" applyAlignment="1">
      <alignment horizontal="center"/>
    </xf>
    <xf numFmtId="2" fontId="35" fillId="3" borderId="60" xfId="0" applyNumberFormat="1" applyFont="1" applyFill="1" applyBorder="1" applyAlignment="1">
      <alignment horizontal="center"/>
    </xf>
    <xf numFmtId="2" fontId="35" fillId="3" borderId="61" xfId="0" applyNumberFormat="1" applyFont="1" applyFill="1" applyBorder="1" applyAlignment="1">
      <alignment horizontal="center"/>
    </xf>
    <xf numFmtId="0" fontId="16" fillId="0" borderId="59" xfId="0" applyFont="1" applyBorder="1" applyAlignment="1">
      <alignment horizontal="center"/>
    </xf>
    <xf numFmtId="166" fontId="13" fillId="0" borderId="0" xfId="0" applyNumberFormat="1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19" xfId="0" applyFill="1" applyBorder="1"/>
    <xf numFmtId="0" fontId="0" fillId="0" borderId="72" xfId="0" applyBorder="1"/>
    <xf numFmtId="0" fontId="2" fillId="0" borderId="73" xfId="0" applyFont="1" applyFill="1" applyBorder="1" applyAlignment="1">
      <alignment horizontal="left"/>
    </xf>
    <xf numFmtId="0" fontId="21" fillId="0" borderId="73" xfId="0" applyFont="1" applyFill="1" applyBorder="1" applyAlignment="1">
      <alignment horizontal="left"/>
    </xf>
    <xf numFmtId="0" fontId="27" fillId="0" borderId="75" xfId="0" applyFont="1" applyFill="1" applyBorder="1" applyAlignment="1">
      <alignment horizontal="left"/>
    </xf>
    <xf numFmtId="0" fontId="0" fillId="0" borderId="79" xfId="0" applyBorder="1"/>
    <xf numFmtId="0" fontId="6" fillId="0" borderId="73" xfId="0" applyFont="1" applyBorder="1"/>
    <xf numFmtId="0" fontId="2" fillId="0" borderId="67" xfId="0" applyFont="1" applyFill="1" applyBorder="1" applyAlignment="1">
      <alignment horizontal="center"/>
    </xf>
    <xf numFmtId="0" fontId="2" fillId="0" borderId="73" xfId="0" applyFont="1" applyBorder="1"/>
    <xf numFmtId="0" fontId="16" fillId="0" borderId="73" xfId="0" applyFont="1" applyBorder="1" applyAlignment="1">
      <alignment horizontal="center"/>
    </xf>
    <xf numFmtId="0" fontId="0" fillId="0" borderId="18" xfId="0" applyFill="1" applyBorder="1"/>
    <xf numFmtId="2" fontId="33" fillId="0" borderId="23" xfId="0" applyNumberFormat="1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/>
    </xf>
    <xf numFmtId="0" fontId="13" fillId="0" borderId="50" xfId="0" applyFont="1" applyBorder="1" applyAlignment="1">
      <alignment horizontal="left"/>
    </xf>
    <xf numFmtId="0" fontId="16" fillId="0" borderId="64" xfId="0" applyFont="1" applyBorder="1"/>
    <xf numFmtId="0" fontId="13" fillId="0" borderId="64" xfId="0" applyFont="1" applyBorder="1" applyAlignment="1">
      <alignment horizontal="left"/>
    </xf>
    <xf numFmtId="0" fontId="2" fillId="0" borderId="73" xfId="0" applyFont="1" applyBorder="1" applyAlignment="1">
      <alignment horizontal="left"/>
    </xf>
    <xf numFmtId="0" fontId="2" fillId="0" borderId="59" xfId="0" applyFont="1" applyBorder="1"/>
    <xf numFmtId="0" fontId="2" fillId="0" borderId="76" xfId="0" applyFont="1" applyFill="1" applyBorder="1"/>
    <xf numFmtId="0" fontId="2" fillId="0" borderId="77" xfId="0" applyFont="1" applyFill="1" applyBorder="1" applyAlignment="1">
      <alignment horizontal="left"/>
    </xf>
    <xf numFmtId="0" fontId="2" fillId="0" borderId="66" xfId="0" applyFont="1" applyBorder="1"/>
    <xf numFmtId="0" fontId="32" fillId="0" borderId="73" xfId="0" applyFont="1" applyBorder="1" applyAlignment="1">
      <alignment horizontal="left"/>
    </xf>
    <xf numFmtId="0" fontId="2" fillId="0" borderId="73" xfId="0" applyFont="1" applyFill="1" applyBorder="1"/>
    <xf numFmtId="0" fontId="0" fillId="0" borderId="18" xfId="0" applyFont="1" applyBorder="1" applyAlignment="1"/>
    <xf numFmtId="0" fontId="2" fillId="0" borderId="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164" fontId="13" fillId="0" borderId="64" xfId="0" applyNumberFormat="1" applyFont="1" applyBorder="1" applyAlignment="1">
      <alignment horizontal="left"/>
    </xf>
    <xf numFmtId="0" fontId="2" fillId="0" borderId="60" xfId="0" applyFont="1" applyBorder="1"/>
    <xf numFmtId="0" fontId="28" fillId="0" borderId="0" xfId="0" applyFont="1" applyFill="1" applyBorder="1"/>
    <xf numFmtId="0" fontId="27" fillId="0" borderId="78" xfId="0" applyFont="1" applyFill="1" applyBorder="1" applyAlignment="1">
      <alignment horizontal="left"/>
    </xf>
    <xf numFmtId="0" fontId="2" fillId="0" borderId="77" xfId="0" applyFont="1" applyBorder="1"/>
    <xf numFmtId="0" fontId="2" fillId="0" borderId="67" xfId="0" applyFont="1" applyBorder="1" applyAlignment="1">
      <alignment horizontal="center"/>
    </xf>
    <xf numFmtId="0" fontId="21" fillId="0" borderId="67" xfId="0" applyFont="1" applyFill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1" fillId="0" borderId="67" xfId="0" applyFont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32" fillId="0" borderId="73" xfId="0" applyFont="1" applyFill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13" fillId="0" borderId="64" xfId="0" applyFont="1" applyBorder="1"/>
    <xf numFmtId="0" fontId="40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2" fontId="27" fillId="0" borderId="0" xfId="0" applyNumberFormat="1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0" fontId="60" fillId="0" borderId="0" xfId="0" applyFont="1" applyFill="1" applyBorder="1"/>
    <xf numFmtId="0" fontId="13" fillId="0" borderId="53" xfId="0" applyFont="1" applyBorder="1" applyAlignment="1">
      <alignment horizontal="left"/>
    </xf>
    <xf numFmtId="0" fontId="76" fillId="0" borderId="0" xfId="0" applyFont="1" applyFill="1" applyBorder="1" applyAlignment="1">
      <alignment horizontal="left"/>
    </xf>
    <xf numFmtId="0" fontId="2" fillId="0" borderId="77" xfId="0" applyFont="1" applyFill="1" applyBorder="1"/>
    <xf numFmtId="0" fontId="2" fillId="0" borderId="36" xfId="0" applyFont="1" applyBorder="1" applyAlignment="1">
      <alignment horizontal="center"/>
    </xf>
    <xf numFmtId="0" fontId="0" fillId="0" borderId="74" xfId="0" applyBorder="1"/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32" fillId="0" borderId="73" xfId="0" applyFont="1" applyBorder="1"/>
    <xf numFmtId="0" fontId="13" fillId="0" borderId="64" xfId="0" applyFont="1" applyBorder="1" applyAlignment="1">
      <alignment horizontal="center"/>
    </xf>
    <xf numFmtId="0" fontId="0" fillId="0" borderId="52" xfId="0" applyBorder="1"/>
    <xf numFmtId="0" fontId="4" fillId="0" borderId="0" xfId="0" applyFont="1" applyFill="1" applyBorder="1"/>
    <xf numFmtId="0" fontId="64" fillId="0" borderId="0" xfId="0" applyFont="1" applyFill="1" applyBorder="1"/>
    <xf numFmtId="0" fontId="0" fillId="0" borderId="0" xfId="0" applyFont="1" applyFill="1" applyBorder="1" applyAlignment="1"/>
    <xf numFmtId="0" fontId="8" fillId="0" borderId="0" xfId="0" applyFont="1" applyFill="1" applyBorder="1"/>
    <xf numFmtId="0" fontId="23" fillId="0" borderId="0" xfId="0" applyFont="1" applyFill="1" applyBorder="1"/>
    <xf numFmtId="0" fontId="56" fillId="0" borderId="0" xfId="0" applyFont="1" applyFill="1" applyBorder="1"/>
    <xf numFmtId="0" fontId="71" fillId="0" borderId="0" xfId="0" applyFont="1" applyFill="1" applyBorder="1"/>
    <xf numFmtId="165" fontId="77" fillId="0" borderId="0" xfId="0" applyNumberFormat="1" applyFont="1" applyFill="1" applyBorder="1" applyAlignment="1">
      <alignment horizontal="left"/>
    </xf>
    <xf numFmtId="9" fontId="0" fillId="0" borderId="0" xfId="0" applyNumberFormat="1" applyFill="1" applyBorder="1"/>
    <xf numFmtId="0" fontId="3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2" fontId="76" fillId="0" borderId="0" xfId="0" applyNumberFormat="1" applyFont="1" applyFill="1" applyBorder="1" applyAlignment="1">
      <alignment horizontal="left"/>
    </xf>
    <xf numFmtId="167" fontId="77" fillId="0" borderId="0" xfId="0" applyNumberFormat="1" applyFont="1" applyFill="1" applyBorder="1" applyAlignment="1">
      <alignment horizontal="left"/>
    </xf>
    <xf numFmtId="0" fontId="63" fillId="0" borderId="0" xfId="0" applyFont="1" applyFill="1" applyBorder="1"/>
    <xf numFmtId="0" fontId="65" fillId="0" borderId="0" xfId="0" applyFont="1" applyFill="1" applyBorder="1"/>
    <xf numFmtId="0" fontId="53" fillId="0" borderId="0" xfId="0" applyFont="1" applyFill="1" applyBorder="1" applyAlignment="1">
      <alignment horizontal="left"/>
    </xf>
    <xf numFmtId="0" fontId="78" fillId="0" borderId="0" xfId="0" applyFont="1" applyFill="1" applyBorder="1" applyAlignment="1">
      <alignment horizontal="left"/>
    </xf>
    <xf numFmtId="2" fontId="16" fillId="0" borderId="0" xfId="0" applyNumberFormat="1" applyFont="1" applyFill="1" applyBorder="1" applyAlignment="1">
      <alignment horizontal="left"/>
    </xf>
    <xf numFmtId="0" fontId="16" fillId="0" borderId="53" xfId="0" applyFont="1" applyBorder="1"/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2" fontId="51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165" fontId="1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62" fillId="0" borderId="0" xfId="0" applyFont="1"/>
    <xf numFmtId="0" fontId="5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3" fillId="0" borderId="0" xfId="0" applyFont="1"/>
    <xf numFmtId="0" fontId="21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16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2" fontId="10" fillId="0" borderId="0" xfId="0" applyNumberFormat="1" applyFont="1"/>
    <xf numFmtId="0" fontId="63" fillId="0" borderId="0" xfId="0" applyFont="1"/>
    <xf numFmtId="2" fontId="13" fillId="0" borderId="0" xfId="0" applyNumberFormat="1" applyFont="1" applyAlignment="1">
      <alignment horizontal="center"/>
    </xf>
    <xf numFmtId="0" fontId="22" fillId="0" borderId="0" xfId="0" applyFont="1"/>
    <xf numFmtId="0" fontId="25" fillId="0" borderId="0" xfId="0" applyFont="1" applyAlignment="1">
      <alignment horizontal="center"/>
    </xf>
    <xf numFmtId="0" fontId="25" fillId="0" borderId="0" xfId="0" applyFont="1"/>
    <xf numFmtId="0" fontId="26" fillId="0" borderId="0" xfId="0" applyFont="1"/>
    <xf numFmtId="0" fontId="2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2" fontId="17" fillId="0" borderId="0" xfId="0" applyNumberFormat="1" applyFont="1" applyAlignment="1">
      <alignment horizontal="center"/>
    </xf>
    <xf numFmtId="166" fontId="30" fillId="0" borderId="0" xfId="0" applyNumberFormat="1" applyFont="1"/>
    <xf numFmtId="165" fontId="30" fillId="0" borderId="0" xfId="0" applyNumberFormat="1" applyFont="1"/>
    <xf numFmtId="2" fontId="30" fillId="0" borderId="0" xfId="0" applyNumberFormat="1" applyFont="1"/>
    <xf numFmtId="0" fontId="32" fillId="0" borderId="0" xfId="0" applyFont="1" applyAlignment="1">
      <alignment horizontal="left"/>
    </xf>
    <xf numFmtId="164" fontId="13" fillId="0" borderId="0" xfId="0" applyNumberFormat="1" applyFont="1" applyAlignment="1">
      <alignment horizontal="left"/>
    </xf>
    <xf numFmtId="0" fontId="16" fillId="0" borderId="50" xfId="0" applyFont="1" applyBorder="1" applyAlignment="1">
      <alignment horizontal="center"/>
    </xf>
    <xf numFmtId="166" fontId="16" fillId="0" borderId="77" xfId="0" applyNumberFormat="1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77" xfId="0" applyFont="1" applyBorder="1" applyAlignment="1">
      <alignment horizontal="center"/>
    </xf>
    <xf numFmtId="0" fontId="2" fillId="0" borderId="54" xfId="0" applyFont="1" applyBorder="1"/>
    <xf numFmtId="0" fontId="67" fillId="0" borderId="73" xfId="0" applyFont="1" applyBorder="1" applyAlignment="1">
      <alignment horizontal="center"/>
    </xf>
    <xf numFmtId="0" fontId="13" fillId="0" borderId="73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13" fillId="0" borderId="66" xfId="0" applyFont="1" applyBorder="1" applyAlignment="1">
      <alignment horizontal="center"/>
    </xf>
    <xf numFmtId="0" fontId="13" fillId="0" borderId="76" xfId="0" applyFont="1" applyBorder="1" applyAlignment="1">
      <alignment horizontal="left"/>
    </xf>
    <xf numFmtId="164" fontId="13" fillId="0" borderId="0" xfId="0" applyNumberFormat="1" applyFont="1" applyBorder="1" applyAlignment="1"/>
    <xf numFmtId="0" fontId="2" fillId="0" borderId="75" xfId="0" applyFont="1" applyBorder="1" applyAlignment="1">
      <alignment horizontal="center"/>
    </xf>
    <xf numFmtId="0" fontId="16" fillId="0" borderId="66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0" fontId="2" fillId="0" borderId="75" xfId="0" applyFont="1" applyFill="1" applyBorder="1" applyAlignment="1">
      <alignment horizontal="center"/>
    </xf>
    <xf numFmtId="2" fontId="13" fillId="0" borderId="73" xfId="0" applyNumberFormat="1" applyFont="1" applyBorder="1" applyAlignment="1">
      <alignment horizontal="center"/>
    </xf>
    <xf numFmtId="0" fontId="13" fillId="0" borderId="76" xfId="0" applyFont="1" applyBorder="1" applyAlignment="1">
      <alignment horizontal="center"/>
    </xf>
    <xf numFmtId="2" fontId="13" fillId="0" borderId="77" xfId="0" applyNumberFormat="1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166" fontId="13" fillId="0" borderId="73" xfId="0" applyNumberFormat="1" applyFont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2" fontId="67" fillId="0" borderId="73" xfId="0" applyNumberFormat="1" applyFont="1" applyBorder="1" applyAlignment="1">
      <alignment horizontal="center"/>
    </xf>
    <xf numFmtId="2" fontId="13" fillId="0" borderId="64" xfId="0" applyNumberFormat="1" applyFont="1" applyBorder="1" applyAlignment="1">
      <alignment horizontal="center"/>
    </xf>
    <xf numFmtId="2" fontId="13" fillId="0" borderId="74" xfId="0" applyNumberFormat="1" applyFont="1" applyBorder="1" applyAlignment="1">
      <alignment horizontal="center"/>
    </xf>
    <xf numFmtId="0" fontId="21" fillId="0" borderId="64" xfId="0" applyFont="1" applyBorder="1"/>
    <xf numFmtId="9" fontId="15" fillId="6" borderId="69" xfId="0" applyNumberFormat="1" applyFont="1" applyFill="1" applyBorder="1" applyAlignment="1">
      <alignment horizontal="center"/>
    </xf>
    <xf numFmtId="0" fontId="32" fillId="0" borderId="77" xfId="0" applyFont="1" applyBorder="1"/>
    <xf numFmtId="0" fontId="73" fillId="0" borderId="0" xfId="0" applyFont="1" applyBorder="1" applyAlignment="1">
      <alignment horizontal="left"/>
    </xf>
    <xf numFmtId="0" fontId="7" fillId="0" borderId="16" xfId="0" applyFont="1" applyBorder="1"/>
    <xf numFmtId="0" fontId="32" fillId="0" borderId="77" xfId="0" applyFont="1" applyBorder="1" applyAlignment="1">
      <alignment horizontal="left"/>
    </xf>
    <xf numFmtId="0" fontId="16" fillId="0" borderId="50" xfId="0" applyFont="1" applyBorder="1" applyAlignment="1">
      <alignment horizontal="left"/>
    </xf>
    <xf numFmtId="0" fontId="44" fillId="0" borderId="3" xfId="0" applyFont="1" applyFill="1" applyBorder="1" applyAlignment="1">
      <alignment horizontal="center"/>
    </xf>
    <xf numFmtId="0" fontId="16" fillId="0" borderId="18" xfId="0" applyFont="1" applyBorder="1"/>
    <xf numFmtId="0" fontId="16" fillId="0" borderId="25" xfId="0" applyFont="1" applyBorder="1"/>
    <xf numFmtId="0" fontId="47" fillId="0" borderId="0" xfId="0" applyFont="1" applyBorder="1"/>
    <xf numFmtId="0" fontId="70" fillId="0" borderId="0" xfId="0" applyFont="1" applyBorder="1" applyAlignment="1">
      <alignment horizontal="left"/>
    </xf>
    <xf numFmtId="0" fontId="62" fillId="0" borderId="0" xfId="0" applyFont="1" applyBorder="1"/>
    <xf numFmtId="0" fontId="75" fillId="0" borderId="0" xfId="0" applyFont="1" applyBorder="1" applyAlignment="1">
      <alignment horizontal="left"/>
    </xf>
    <xf numFmtId="0" fontId="74" fillId="0" borderId="0" xfId="0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32" fillId="0" borderId="51" xfId="0" applyFont="1" applyBorder="1" applyAlignment="1">
      <alignment horizontal="center"/>
    </xf>
    <xf numFmtId="0" fontId="13" fillId="0" borderId="2" xfId="0" applyFont="1" applyFill="1" applyBorder="1" applyAlignment="1">
      <alignment horizontal="left"/>
    </xf>
    <xf numFmtId="0" fontId="2" fillId="0" borderId="18" xfId="0" applyFont="1" applyFill="1" applyBorder="1"/>
    <xf numFmtId="0" fontId="13" fillId="0" borderId="26" xfId="0" applyFont="1" applyFill="1" applyBorder="1" applyAlignment="1">
      <alignment horizontal="left"/>
    </xf>
    <xf numFmtId="0" fontId="47" fillId="0" borderId="25" xfId="0" applyFont="1" applyFill="1" applyBorder="1"/>
    <xf numFmtId="0" fontId="3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7" xfId="0" applyFont="1" applyBorder="1"/>
    <xf numFmtId="0" fontId="2" fillId="0" borderId="52" xfId="0" applyFont="1" applyBorder="1" applyAlignment="1">
      <alignment horizontal="center"/>
    </xf>
    <xf numFmtId="2" fontId="0" fillId="0" borderId="0" xfId="0" applyNumberFormat="1"/>
    <xf numFmtId="0" fontId="21" fillId="0" borderId="5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6" fillId="0" borderId="73" xfId="0" applyFont="1" applyBorder="1" applyAlignment="1">
      <alignment horizontal="right"/>
    </xf>
    <xf numFmtId="0" fontId="32" fillId="0" borderId="54" xfId="0" applyFont="1" applyBorder="1" applyAlignment="1">
      <alignment horizontal="left"/>
    </xf>
    <xf numFmtId="0" fontId="16" fillId="0" borderId="0" xfId="0" applyFont="1" applyFill="1" applyBorder="1" applyAlignment="1"/>
    <xf numFmtId="0" fontId="13" fillId="0" borderId="36" xfId="0" applyFont="1" applyBorder="1" applyAlignment="1">
      <alignment horizontal="center"/>
    </xf>
    <xf numFmtId="0" fontId="21" fillId="0" borderId="75" xfId="0" applyFont="1" applyBorder="1" applyAlignment="1">
      <alignment horizontal="center"/>
    </xf>
    <xf numFmtId="0" fontId="32" fillId="0" borderId="0" xfId="0" applyFont="1" applyFill="1" applyBorder="1" applyAlignment="1"/>
    <xf numFmtId="0" fontId="41" fillId="0" borderId="0" xfId="0" applyFont="1" applyFill="1" applyBorder="1"/>
    <xf numFmtId="165" fontId="44" fillId="0" borderId="0" xfId="0" applyNumberFormat="1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/>
    </xf>
    <xf numFmtId="0" fontId="84" fillId="0" borderId="0" xfId="0" applyFont="1" applyFill="1" applyBorder="1"/>
    <xf numFmtId="2" fontId="44" fillId="0" borderId="0" xfId="0" applyNumberFormat="1" applyFont="1" applyFill="1" applyBorder="1" applyAlignment="1">
      <alignment horizontal="center"/>
    </xf>
    <xf numFmtId="0" fontId="85" fillId="0" borderId="0" xfId="0" applyFont="1" applyFill="1" applyBorder="1"/>
    <xf numFmtId="0" fontId="86" fillId="0" borderId="0" xfId="0" applyFont="1" applyFill="1" applyBorder="1"/>
    <xf numFmtId="2" fontId="73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/>
    <xf numFmtId="166" fontId="44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left"/>
    </xf>
    <xf numFmtId="0" fontId="48" fillId="0" borderId="0" xfId="0" applyFont="1" applyFill="1" applyBorder="1"/>
    <xf numFmtId="168" fontId="46" fillId="0" borderId="0" xfId="0" applyNumberFormat="1" applyFont="1" applyFill="1" applyBorder="1"/>
    <xf numFmtId="0" fontId="49" fillId="0" borderId="0" xfId="0" applyFont="1" applyFill="1" applyBorder="1"/>
    <xf numFmtId="165" fontId="16" fillId="0" borderId="0" xfId="0" applyNumberFormat="1" applyFont="1" applyFill="1" applyBorder="1"/>
    <xf numFmtId="0" fontId="64" fillId="0" borderId="0" xfId="0" applyFont="1" applyAlignment="1">
      <alignment horizontal="center"/>
    </xf>
    <xf numFmtId="0" fontId="0" fillId="0" borderId="19" xfId="0" applyBorder="1" applyAlignment="1">
      <alignment horizontal="right"/>
    </xf>
    <xf numFmtId="9" fontId="0" fillId="0" borderId="0" xfId="0" applyNumberFormat="1" applyAlignment="1">
      <alignment horizontal="center"/>
    </xf>
    <xf numFmtId="0" fontId="2" fillId="0" borderId="19" xfId="0" applyFont="1" applyBorder="1" applyAlignment="1">
      <alignment horizontal="right"/>
    </xf>
    <xf numFmtId="0" fontId="16" fillId="0" borderId="59" xfId="0" applyFont="1" applyBorder="1"/>
    <xf numFmtId="0" fontId="9" fillId="0" borderId="16" xfId="0" applyFont="1" applyBorder="1"/>
    <xf numFmtId="0" fontId="2" fillId="0" borderId="69" xfId="0" applyFont="1" applyBorder="1"/>
    <xf numFmtId="2" fontId="32" fillId="0" borderId="0" xfId="0" applyNumberFormat="1" applyFont="1" applyFill="1"/>
    <xf numFmtId="0" fontId="16" fillId="0" borderId="50" xfId="0" applyFont="1" applyBorder="1"/>
    <xf numFmtId="168" fontId="76" fillId="0" borderId="0" xfId="0" applyNumberFormat="1" applyFont="1" applyFill="1" applyBorder="1" applyAlignment="1">
      <alignment horizontal="left"/>
    </xf>
    <xf numFmtId="0" fontId="2" fillId="0" borderId="50" xfId="0" applyFont="1" applyBorder="1"/>
    <xf numFmtId="169" fontId="21" fillId="0" borderId="0" xfId="0" applyNumberFormat="1" applyFont="1" applyFill="1"/>
    <xf numFmtId="166" fontId="0" fillId="0" borderId="0" xfId="0" applyNumberFormat="1"/>
    <xf numFmtId="0" fontId="2" fillId="0" borderId="30" xfId="0" applyFont="1" applyBorder="1"/>
    <xf numFmtId="0" fontId="2" fillId="0" borderId="49" xfId="0" applyFont="1" applyBorder="1"/>
    <xf numFmtId="0" fontId="0" fillId="0" borderId="50" xfId="0" applyBorder="1"/>
    <xf numFmtId="0" fontId="62" fillId="0" borderId="0" xfId="0" applyFont="1" applyAlignment="1">
      <alignment horizontal="left"/>
    </xf>
    <xf numFmtId="0" fontId="43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/>
    </xf>
    <xf numFmtId="0" fontId="44" fillId="0" borderId="27" xfId="0" applyFont="1" applyBorder="1" applyAlignment="1">
      <alignment horizontal="center" vertical="center"/>
    </xf>
    <xf numFmtId="0" fontId="47" fillId="0" borderId="2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4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33" fillId="0" borderId="33" xfId="0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44" fillId="0" borderId="32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2" fontId="17" fillId="0" borderId="7" xfId="0" applyNumberFormat="1" applyFont="1" applyBorder="1" applyAlignment="1">
      <alignment horizontal="center"/>
    </xf>
    <xf numFmtId="1" fontId="34" fillId="0" borderId="37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0" fontId="16" fillId="0" borderId="63" xfId="0" applyFont="1" applyBorder="1" applyAlignment="1">
      <alignment horizontal="right"/>
    </xf>
    <xf numFmtId="0" fontId="44" fillId="0" borderId="26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13" fillId="0" borderId="84" xfId="0" applyFont="1" applyBorder="1" applyAlignment="1">
      <alignment horizontal="right"/>
    </xf>
    <xf numFmtId="2" fontId="34" fillId="0" borderId="26" xfId="0" applyNumberFormat="1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/>
    </xf>
    <xf numFmtId="0" fontId="2" fillId="0" borderId="63" xfId="0" applyFont="1" applyBorder="1"/>
    <xf numFmtId="1" fontId="34" fillId="0" borderId="63" xfId="0" applyNumberFormat="1" applyFont="1" applyBorder="1" applyAlignment="1">
      <alignment horizontal="center"/>
    </xf>
    <xf numFmtId="0" fontId="13" fillId="0" borderId="63" xfId="0" applyFont="1" applyBorder="1" applyAlignment="1">
      <alignment horizontal="right"/>
    </xf>
    <xf numFmtId="2" fontId="15" fillId="0" borderId="26" xfId="0" applyNumberFormat="1" applyFont="1" applyBorder="1" applyAlignment="1">
      <alignment horizontal="center" vertical="center" wrapText="1"/>
    </xf>
    <xf numFmtId="0" fontId="2" fillId="0" borderId="64" xfId="0" applyFont="1" applyBorder="1"/>
    <xf numFmtId="0" fontId="2" fillId="0" borderId="63" xfId="0" applyFont="1" applyBorder="1" applyAlignment="1">
      <alignment horizontal="center"/>
    </xf>
    <xf numFmtId="1" fontId="34" fillId="0" borderId="64" xfId="0" applyNumberFormat="1" applyFont="1" applyBorder="1" applyAlignment="1">
      <alignment horizontal="center"/>
    </xf>
    <xf numFmtId="0" fontId="2" fillId="0" borderId="83" xfId="0" applyFont="1" applyBorder="1"/>
    <xf numFmtId="0" fontId="13" fillId="0" borderId="83" xfId="0" applyFont="1" applyBorder="1" applyAlignment="1">
      <alignment horizontal="right"/>
    </xf>
    <xf numFmtId="0" fontId="7" fillId="0" borderId="26" xfId="0" applyFont="1" applyBorder="1" applyAlignment="1">
      <alignment horizontal="left"/>
    </xf>
    <xf numFmtId="2" fontId="33" fillId="0" borderId="18" xfId="0" applyNumberFormat="1" applyFont="1" applyBorder="1" applyAlignment="1">
      <alignment horizontal="center" vertical="center"/>
    </xf>
    <xf numFmtId="166" fontId="33" fillId="0" borderId="35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80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63" xfId="0" applyBorder="1" applyAlignment="1">
      <alignment horizontal="center"/>
    </xf>
    <xf numFmtId="0" fontId="2" fillId="0" borderId="83" xfId="0" applyFont="1" applyBorder="1" applyAlignment="1">
      <alignment horizontal="center"/>
    </xf>
    <xf numFmtId="164" fontId="13" fillId="0" borderId="83" xfId="0" applyNumberFormat="1" applyFont="1" applyBorder="1" applyAlignment="1">
      <alignment horizontal="right"/>
    </xf>
    <xf numFmtId="2" fontId="33" fillId="0" borderId="37" xfId="0" applyNumberFormat="1" applyFont="1" applyBorder="1" applyAlignment="1">
      <alignment horizontal="center" vertical="center"/>
    </xf>
    <xf numFmtId="2" fontId="9" fillId="0" borderId="35" xfId="0" applyNumberFormat="1" applyFont="1" applyBorder="1" applyAlignment="1">
      <alignment horizontal="center" vertical="center"/>
    </xf>
    <xf numFmtId="0" fontId="44" fillId="0" borderId="27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44" fillId="0" borderId="9" xfId="0" applyFont="1" applyBorder="1"/>
    <xf numFmtId="1" fontId="93" fillId="0" borderId="84" xfId="0" applyNumberFormat="1" applyFont="1" applyBorder="1" applyAlignment="1">
      <alignment horizontal="center"/>
    </xf>
    <xf numFmtId="1" fontId="93" fillId="0" borderId="63" xfId="0" applyNumberFormat="1" applyFont="1" applyBorder="1" applyAlignment="1">
      <alignment horizontal="center"/>
    </xf>
    <xf numFmtId="0" fontId="2" fillId="0" borderId="74" xfId="0" applyFont="1" applyBorder="1"/>
    <xf numFmtId="0" fontId="21" fillId="0" borderId="63" xfId="0" applyFont="1" applyBorder="1" applyAlignment="1">
      <alignment horizontal="center"/>
    </xf>
    <xf numFmtId="49" fontId="13" fillId="0" borderId="63" xfId="0" applyNumberFormat="1" applyFont="1" applyBorder="1" applyAlignment="1">
      <alignment horizontal="right"/>
    </xf>
    <xf numFmtId="0" fontId="2" fillId="0" borderId="72" xfId="0" applyFont="1" applyBorder="1"/>
    <xf numFmtId="0" fontId="13" fillId="0" borderId="60" xfId="0" applyFont="1" applyBorder="1" applyAlignment="1">
      <alignment horizontal="center"/>
    </xf>
    <xf numFmtId="2" fontId="13" fillId="0" borderId="61" xfId="0" applyNumberFormat="1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1" fontId="34" fillId="0" borderId="2" xfId="0" applyNumberFormat="1" applyFont="1" applyBorder="1" applyAlignment="1">
      <alignment horizontal="center"/>
    </xf>
    <xf numFmtId="0" fontId="32" fillId="0" borderId="84" xfId="0" applyFont="1" applyBorder="1" applyAlignment="1">
      <alignment horizontal="center"/>
    </xf>
    <xf numFmtId="1" fontId="34" fillId="0" borderId="84" xfId="0" applyNumberFormat="1" applyFont="1" applyBorder="1" applyAlignment="1">
      <alignment horizontal="center"/>
    </xf>
    <xf numFmtId="0" fontId="0" fillId="0" borderId="48" xfId="0" applyBorder="1" applyAlignment="1">
      <alignment horizontal="left"/>
    </xf>
    <xf numFmtId="0" fontId="21" fillId="0" borderId="8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48" xfId="0" applyFont="1" applyBorder="1"/>
    <xf numFmtId="0" fontId="2" fillId="0" borderId="84" xfId="0" applyFont="1" applyBorder="1"/>
    <xf numFmtId="0" fontId="0" fillId="0" borderId="64" xfId="0" applyBorder="1" applyAlignment="1">
      <alignment horizontal="center"/>
    </xf>
    <xf numFmtId="2" fontId="0" fillId="0" borderId="0" xfId="0" applyNumberFormat="1" applyAlignment="1">
      <alignment horizontal="left"/>
    </xf>
    <xf numFmtId="0" fontId="2" fillId="0" borderId="36" xfId="0" applyFont="1" applyBorder="1"/>
    <xf numFmtId="1" fontId="51" fillId="0" borderId="84" xfId="0" applyNumberFormat="1" applyFont="1" applyBorder="1" applyAlignment="1">
      <alignment horizontal="center"/>
    </xf>
    <xf numFmtId="0" fontId="32" fillId="0" borderId="74" xfId="0" applyFont="1" applyBorder="1" applyAlignment="1">
      <alignment horizontal="left"/>
    </xf>
    <xf numFmtId="0" fontId="44" fillId="0" borderId="2" xfId="0" applyFont="1" applyBorder="1" applyAlignment="1">
      <alignment horizontal="center"/>
    </xf>
    <xf numFmtId="0" fontId="1" fillId="0" borderId="18" xfId="0" applyFont="1" applyBorder="1"/>
    <xf numFmtId="0" fontId="34" fillId="0" borderId="19" xfId="0" applyFont="1" applyBorder="1" applyAlignment="1">
      <alignment horizontal="right"/>
    </xf>
    <xf numFmtId="0" fontId="6" fillId="0" borderId="18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34" fillId="0" borderId="27" xfId="0" applyFont="1" applyBorder="1" applyAlignment="1">
      <alignment horizontal="right"/>
    </xf>
    <xf numFmtId="0" fontId="47" fillId="0" borderId="1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" fontId="35" fillId="0" borderId="24" xfId="0" applyNumberFormat="1" applyFont="1" applyBorder="1" applyAlignment="1">
      <alignment horizontal="center"/>
    </xf>
    <xf numFmtId="0" fontId="47" fillId="0" borderId="49" xfId="0" applyFont="1" applyBorder="1" applyAlignment="1">
      <alignment horizontal="center" vertical="center"/>
    </xf>
    <xf numFmtId="0" fontId="34" fillId="0" borderId="0" xfId="0" applyFont="1" applyAlignment="1">
      <alignment horizontal="right"/>
    </xf>
    <xf numFmtId="0" fontId="47" fillId="0" borderId="66" xfId="0" applyFont="1" applyBorder="1" applyAlignment="1">
      <alignment horizontal="center" vertical="center"/>
    </xf>
    <xf numFmtId="2" fontId="37" fillId="9" borderId="73" xfId="0" applyNumberFormat="1" applyFont="1" applyFill="1" applyBorder="1" applyAlignment="1">
      <alignment horizontal="center"/>
    </xf>
    <xf numFmtId="0" fontId="34" fillId="0" borderId="74" xfId="0" applyFont="1" applyBorder="1" applyAlignment="1">
      <alignment horizontal="right"/>
    </xf>
    <xf numFmtId="0" fontId="43" fillId="0" borderId="36" xfId="0" applyFont="1" applyBorder="1" applyAlignment="1">
      <alignment horizontal="left"/>
    </xf>
    <xf numFmtId="0" fontId="0" fillId="3" borderId="79" xfId="0" applyFill="1" applyBorder="1"/>
    <xf numFmtId="2" fontId="15" fillId="3" borderId="70" xfId="0" applyNumberFormat="1" applyFont="1" applyFill="1" applyBorder="1" applyAlignment="1">
      <alignment horizontal="center"/>
    </xf>
    <xf numFmtId="0" fontId="38" fillId="3" borderId="72" xfId="0" applyFont="1" applyFill="1" applyBorder="1" applyAlignment="1">
      <alignment horizontal="right"/>
    </xf>
    <xf numFmtId="0" fontId="43" fillId="0" borderId="10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166" fontId="30" fillId="0" borderId="0" xfId="0" applyNumberFormat="1" applyFont="1" applyBorder="1"/>
    <xf numFmtId="2" fontId="30" fillId="0" borderId="0" xfId="0" applyNumberFormat="1" applyFont="1" applyBorder="1"/>
    <xf numFmtId="0" fontId="51" fillId="0" borderId="83" xfId="0" applyFont="1" applyBorder="1" applyAlignment="1">
      <alignment horizontal="center"/>
    </xf>
    <xf numFmtId="0" fontId="51" fillId="0" borderId="63" xfId="0" applyFont="1" applyBorder="1" applyAlignment="1">
      <alignment horizontal="center"/>
    </xf>
    <xf numFmtId="0" fontId="2" fillId="0" borderId="14" xfId="0" applyFont="1" applyBorder="1"/>
    <xf numFmtId="2" fontId="35" fillId="3" borderId="62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6" fillId="0" borderId="28" xfId="0" applyFont="1" applyBorder="1"/>
    <xf numFmtId="0" fontId="6" fillId="0" borderId="80" xfId="0" applyFont="1" applyBorder="1"/>
    <xf numFmtId="0" fontId="2" fillId="0" borderId="26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6" fillId="0" borderId="29" xfId="0" applyFont="1" applyBorder="1"/>
    <xf numFmtId="0" fontId="0" fillId="0" borderId="32" xfId="0" applyBorder="1" applyAlignment="1">
      <alignment horizontal="center"/>
    </xf>
    <xf numFmtId="0" fontId="6" fillId="0" borderId="23" xfId="0" applyFont="1" applyBorder="1"/>
    <xf numFmtId="0" fontId="2" fillId="0" borderId="43" xfId="0" applyFont="1" applyBorder="1"/>
    <xf numFmtId="0" fontId="0" fillId="0" borderId="79" xfId="0" applyBorder="1" applyAlignment="1">
      <alignment horizontal="center"/>
    </xf>
    <xf numFmtId="0" fontId="6" fillId="0" borderId="61" xfId="0" applyFont="1" applyBorder="1"/>
    <xf numFmtId="164" fontId="13" fillId="0" borderId="63" xfId="0" applyNumberFormat="1" applyFont="1" applyBorder="1" applyAlignment="1">
      <alignment horizontal="right"/>
    </xf>
    <xf numFmtId="0" fontId="45" fillId="0" borderId="0" xfId="0" applyFont="1"/>
    <xf numFmtId="0" fontId="54" fillId="0" borderId="0" xfId="0" applyFont="1" applyBorder="1"/>
    <xf numFmtId="0" fontId="42" fillId="10" borderId="0" xfId="0" applyFont="1" applyFill="1" applyBorder="1"/>
    <xf numFmtId="0" fontId="0" fillId="10" borderId="0" xfId="0" applyFill="1" applyBorder="1"/>
    <xf numFmtId="0" fontId="21" fillId="10" borderId="0" xfId="0" applyFont="1" applyFill="1" applyBorder="1"/>
    <xf numFmtId="0" fontId="2" fillId="10" borderId="0" xfId="0" applyFont="1" applyFill="1" applyBorder="1"/>
    <xf numFmtId="168" fontId="21" fillId="0" borderId="0" xfId="0" applyNumberFormat="1" applyFont="1" applyFill="1" applyBorder="1"/>
    <xf numFmtId="0" fontId="28" fillId="0" borderId="0" xfId="0" applyFont="1" applyFill="1" applyBorder="1" applyAlignment="1">
      <alignment horizontal="left"/>
    </xf>
    <xf numFmtId="0" fontId="89" fillId="0" borderId="0" xfId="0" applyFont="1" applyFill="1" applyBorder="1"/>
    <xf numFmtId="0" fontId="54" fillId="0" borderId="0" xfId="0" applyFont="1" applyFill="1" applyBorder="1" applyAlignment="1">
      <alignment horizontal="left"/>
    </xf>
    <xf numFmtId="2" fontId="77" fillId="0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10" borderId="0" xfId="0" applyFill="1"/>
    <xf numFmtId="9" fontId="0" fillId="10" borderId="0" xfId="0" applyNumberFormat="1" applyFill="1" applyBorder="1"/>
    <xf numFmtId="0" fontId="45" fillId="10" borderId="0" xfId="0" applyFont="1" applyFill="1" applyBorder="1"/>
    <xf numFmtId="0" fontId="2" fillId="10" borderId="0" xfId="0" applyFont="1" applyFill="1" applyBorder="1" applyAlignment="1">
      <alignment horizontal="left"/>
    </xf>
    <xf numFmtId="0" fontId="32" fillId="10" borderId="0" xfId="0" applyFont="1" applyFill="1" applyBorder="1" applyAlignment="1">
      <alignment horizontal="left"/>
    </xf>
    <xf numFmtId="0" fontId="21" fillId="10" borderId="0" xfId="0" applyFont="1" applyFill="1" applyBorder="1" applyAlignment="1">
      <alignment horizontal="left"/>
    </xf>
    <xf numFmtId="0" fontId="13" fillId="10" borderId="0" xfId="0" applyFont="1" applyFill="1" applyBorder="1" applyAlignment="1">
      <alignment horizontal="left"/>
    </xf>
    <xf numFmtId="0" fontId="61" fillId="10" borderId="0" xfId="0" applyFont="1" applyFill="1" applyBorder="1"/>
    <xf numFmtId="0" fontId="47" fillId="10" borderId="0" xfId="0" applyFont="1" applyFill="1" applyBorder="1"/>
    <xf numFmtId="0" fontId="32" fillId="10" borderId="0" xfId="0" applyFont="1" applyFill="1" applyBorder="1"/>
    <xf numFmtId="0" fontId="56" fillId="10" borderId="0" xfId="0" applyFont="1" applyFill="1" applyBorder="1"/>
    <xf numFmtId="0" fontId="13" fillId="10" borderId="0" xfId="0" applyFont="1" applyFill="1" applyBorder="1"/>
    <xf numFmtId="0" fontId="62" fillId="10" borderId="0" xfId="0" applyFont="1" applyFill="1" applyBorder="1"/>
    <xf numFmtId="0" fontId="92" fillId="10" borderId="0" xfId="0" applyFont="1" applyFill="1" applyBorder="1"/>
    <xf numFmtId="0" fontId="5" fillId="10" borderId="0" xfId="0" applyFont="1" applyFill="1" applyBorder="1"/>
    <xf numFmtId="0" fontId="47" fillId="10" borderId="0" xfId="0" applyFont="1" applyFill="1" applyBorder="1" applyAlignment="1"/>
    <xf numFmtId="0" fontId="60" fillId="10" borderId="0" xfId="0" applyFont="1" applyFill="1" applyBorder="1"/>
    <xf numFmtId="0" fontId="7" fillId="0" borderId="0" xfId="0" applyFont="1" applyFill="1" applyBorder="1" applyAlignment="1">
      <alignment horizontal="left"/>
    </xf>
    <xf numFmtId="0" fontId="6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left" vertical="center" wrapText="1"/>
    </xf>
    <xf numFmtId="165" fontId="35" fillId="0" borderId="0" xfId="0" applyNumberFormat="1" applyFont="1" applyFill="1" applyBorder="1" applyAlignment="1">
      <alignment horizontal="center"/>
    </xf>
    <xf numFmtId="1" fontId="35" fillId="0" borderId="0" xfId="0" applyNumberFormat="1" applyFont="1" applyFill="1" applyBorder="1" applyAlignment="1">
      <alignment horizontal="center"/>
    </xf>
    <xf numFmtId="167" fontId="0" fillId="0" borderId="0" xfId="0" applyNumberFormat="1"/>
    <xf numFmtId="0" fontId="13" fillId="0" borderId="50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56" fillId="0" borderId="0" xfId="0" applyFont="1"/>
    <xf numFmtId="0" fontId="32" fillId="0" borderId="0" xfId="0" applyFont="1" applyBorder="1" applyAlignment="1">
      <alignment horizontal="center"/>
    </xf>
    <xf numFmtId="0" fontId="32" fillId="0" borderId="0" xfId="0" applyFont="1" applyBorder="1"/>
    <xf numFmtId="0" fontId="51" fillId="0" borderId="0" xfId="0" applyFont="1"/>
    <xf numFmtId="9" fontId="34" fillId="0" borderId="0" xfId="0" applyNumberFormat="1" applyFont="1" applyBorder="1" applyAlignment="1">
      <alignment horizontal="center"/>
    </xf>
    <xf numFmtId="1" fontId="34" fillId="0" borderId="0" xfId="0" applyNumberFormat="1" applyFont="1" applyBorder="1" applyAlignment="1">
      <alignment horizontal="center"/>
    </xf>
    <xf numFmtId="2" fontId="20" fillId="0" borderId="0" xfId="0" applyNumberFormat="1" applyFont="1" applyBorder="1" applyAlignment="1">
      <alignment horizontal="left"/>
    </xf>
    <xf numFmtId="0" fontId="1" fillId="0" borderId="10" xfId="0" applyFont="1" applyBorder="1"/>
    <xf numFmtId="0" fontId="95" fillId="9" borderId="64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164" fontId="13" fillId="0" borderId="50" xfId="0" applyNumberFormat="1" applyFont="1" applyBorder="1" applyAlignment="1">
      <alignment horizontal="left"/>
    </xf>
    <xf numFmtId="0" fontId="0" fillId="0" borderId="55" xfId="0" applyBorder="1"/>
    <xf numFmtId="0" fontId="2" fillId="0" borderId="44" xfId="0" applyFont="1" applyBorder="1"/>
    <xf numFmtId="0" fontId="44" fillId="0" borderId="35" xfId="0" applyFont="1" applyBorder="1" applyAlignment="1">
      <alignment horizontal="center"/>
    </xf>
    <xf numFmtId="0" fontId="7" fillId="0" borderId="18" xfId="0" applyFont="1" applyBorder="1"/>
    <xf numFmtId="0" fontId="0" fillId="0" borderId="53" xfId="0" applyFill="1" applyBorder="1"/>
    <xf numFmtId="166" fontId="17" fillId="0" borderId="71" xfId="0" applyNumberFormat="1" applyFont="1" applyBorder="1" applyAlignment="1">
      <alignment horizontal="center"/>
    </xf>
    <xf numFmtId="166" fontId="17" fillId="0" borderId="69" xfId="0" applyNumberFormat="1" applyFont="1" applyBorder="1" applyAlignment="1">
      <alignment horizontal="center"/>
    </xf>
    <xf numFmtId="0" fontId="0" fillId="0" borderId="83" xfId="0" applyBorder="1" applyAlignment="1">
      <alignment horizontal="center"/>
    </xf>
    <xf numFmtId="0" fontId="36" fillId="0" borderId="59" xfId="0" applyFont="1" applyBorder="1" applyAlignment="1">
      <alignment horizontal="right"/>
    </xf>
    <xf numFmtId="0" fontId="36" fillId="0" borderId="75" xfId="0" applyFont="1" applyBorder="1" applyAlignment="1">
      <alignment horizontal="right"/>
    </xf>
    <xf numFmtId="0" fontId="44" fillId="0" borderId="46" xfId="0" applyFont="1" applyBorder="1" applyAlignment="1">
      <alignment horizontal="center"/>
    </xf>
    <xf numFmtId="166" fontId="17" fillId="0" borderId="7" xfId="0" applyNumberFormat="1" applyFont="1" applyBorder="1" applyAlignment="1">
      <alignment horizontal="center"/>
    </xf>
    <xf numFmtId="166" fontId="17" fillId="0" borderId="73" xfId="0" applyNumberFormat="1" applyFont="1" applyBorder="1" applyAlignment="1">
      <alignment horizontal="center"/>
    </xf>
    <xf numFmtId="166" fontId="9" fillId="0" borderId="28" xfId="0" applyNumberFormat="1" applyFont="1" applyBorder="1" applyAlignment="1">
      <alignment horizontal="center" vertical="center"/>
    </xf>
    <xf numFmtId="1" fontId="93" fillId="0" borderId="26" xfId="0" applyNumberFormat="1" applyFont="1" applyBorder="1" applyAlignment="1">
      <alignment horizontal="center"/>
    </xf>
    <xf numFmtId="0" fontId="13" fillId="0" borderId="26" xfId="0" applyFont="1" applyBorder="1" applyAlignment="1">
      <alignment horizontal="right"/>
    </xf>
    <xf numFmtId="166" fontId="9" fillId="0" borderId="34" xfId="0" applyNumberFormat="1" applyFont="1" applyBorder="1" applyAlignment="1">
      <alignment horizontal="center" vertical="center"/>
    </xf>
    <xf numFmtId="0" fontId="0" fillId="0" borderId="0" xfId="0" applyFill="1" applyAlignment="1">
      <alignment horizontal="left"/>
    </xf>
    <xf numFmtId="49" fontId="21" fillId="0" borderId="63" xfId="0" applyNumberFormat="1" applyFont="1" applyBorder="1" applyAlignment="1">
      <alignment horizontal="center"/>
    </xf>
    <xf numFmtId="0" fontId="45" fillId="0" borderId="0" xfId="0" applyFont="1" applyBorder="1" applyAlignment="1">
      <alignment horizontal="left"/>
    </xf>
    <xf numFmtId="2" fontId="0" fillId="0" borderId="0" xfId="0" applyNumberFormat="1" applyBorder="1" applyAlignment="1">
      <alignment horizontal="left"/>
    </xf>
    <xf numFmtId="166" fontId="17" fillId="0" borderId="34" xfId="0" applyNumberFormat="1" applyFont="1" applyBorder="1" applyAlignment="1">
      <alignment horizontal="center"/>
    </xf>
    <xf numFmtId="0" fontId="13" fillId="0" borderId="51" xfId="0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2" fontId="45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right"/>
    </xf>
    <xf numFmtId="0" fontId="91" fillId="0" borderId="0" xfId="0" applyFont="1" applyBorder="1"/>
    <xf numFmtId="166" fontId="17" fillId="0" borderId="65" xfId="0" applyNumberFormat="1" applyFont="1" applyBorder="1" applyAlignment="1">
      <alignment horizontal="center"/>
    </xf>
    <xf numFmtId="166" fontId="17" fillId="0" borderId="57" xfId="0" applyNumberFormat="1" applyFont="1" applyBorder="1" applyAlignment="1">
      <alignment horizontal="center"/>
    </xf>
    <xf numFmtId="166" fontId="33" fillId="0" borderId="24" xfId="0" applyNumberFormat="1" applyFont="1" applyBorder="1" applyAlignment="1">
      <alignment horizontal="center" vertical="center"/>
    </xf>
    <xf numFmtId="166" fontId="9" fillId="0" borderId="24" xfId="0" applyNumberFormat="1" applyFont="1" applyBorder="1" applyAlignment="1">
      <alignment horizontal="center"/>
    </xf>
    <xf numFmtId="0" fontId="54" fillId="0" borderId="10" xfId="0" applyFont="1" applyBorder="1" applyAlignment="1">
      <alignment horizontal="left"/>
    </xf>
    <xf numFmtId="2" fontId="20" fillId="0" borderId="25" xfId="0" applyNumberFormat="1" applyFont="1" applyBorder="1" applyAlignment="1">
      <alignment horizontal="left"/>
    </xf>
    <xf numFmtId="0" fontId="0" fillId="0" borderId="18" xfId="0" applyBorder="1" applyAlignment="1">
      <alignment horizontal="left"/>
    </xf>
    <xf numFmtId="166" fontId="13" fillId="0" borderId="36" xfId="0" applyNumberFormat="1" applyFont="1" applyBorder="1" applyAlignment="1">
      <alignment horizontal="center"/>
    </xf>
    <xf numFmtId="0" fontId="0" fillId="0" borderId="40" xfId="0" applyBorder="1" applyAlignment="1">
      <alignment horizontal="left"/>
    </xf>
    <xf numFmtId="167" fontId="17" fillId="0" borderId="69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left"/>
    </xf>
    <xf numFmtId="2" fontId="71" fillId="0" borderId="0" xfId="0" applyNumberFormat="1" applyFont="1" applyBorder="1" applyAlignment="1">
      <alignment horizontal="left"/>
    </xf>
    <xf numFmtId="165" fontId="21" fillId="0" borderId="0" xfId="0" applyNumberFormat="1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166" fontId="17" fillId="0" borderId="78" xfId="0" applyNumberFormat="1" applyFont="1" applyBorder="1" applyAlignment="1">
      <alignment horizontal="center"/>
    </xf>
    <xf numFmtId="0" fontId="16" fillId="0" borderId="32" xfId="0" applyFont="1" applyBorder="1"/>
    <xf numFmtId="0" fontId="65" fillId="0" borderId="0" xfId="0" applyFont="1" applyBorder="1"/>
    <xf numFmtId="0" fontId="44" fillId="0" borderId="19" xfId="0" applyFont="1" applyBorder="1" applyAlignment="1">
      <alignment horizontal="center"/>
    </xf>
    <xf numFmtId="164" fontId="13" fillId="0" borderId="84" xfId="0" applyNumberFormat="1" applyFont="1" applyBorder="1" applyAlignment="1">
      <alignment horizontal="right"/>
    </xf>
    <xf numFmtId="0" fontId="2" fillId="0" borderId="84" xfId="0" applyFont="1" applyFill="1" applyBorder="1"/>
    <xf numFmtId="166" fontId="16" fillId="0" borderId="73" xfId="0" applyNumberFormat="1" applyFont="1" applyBorder="1" applyAlignment="1">
      <alignment horizontal="center"/>
    </xf>
    <xf numFmtId="0" fontId="32" fillId="0" borderId="44" xfId="0" applyFont="1" applyBorder="1" applyAlignment="1">
      <alignment horizontal="left"/>
    </xf>
    <xf numFmtId="0" fontId="16" fillId="0" borderId="18" xfId="0" applyFont="1" applyFill="1" applyBorder="1"/>
    <xf numFmtId="0" fontId="0" fillId="0" borderId="3" xfId="0" applyBorder="1" applyAlignment="1">
      <alignment horizontal="center"/>
    </xf>
    <xf numFmtId="0" fontId="56" fillId="0" borderId="0" xfId="0" applyFont="1" applyBorder="1" applyAlignment="1">
      <alignment horizontal="left"/>
    </xf>
    <xf numFmtId="0" fontId="68" fillId="0" borderId="0" xfId="0" applyFont="1" applyFill="1" applyBorder="1"/>
    <xf numFmtId="167" fontId="0" fillId="0" borderId="0" xfId="0" applyNumberFormat="1" applyFill="1" applyBorder="1"/>
    <xf numFmtId="2" fontId="40" fillId="0" borderId="49" xfId="0" applyNumberFormat="1" applyFont="1" applyBorder="1" applyAlignment="1">
      <alignment horizontal="center"/>
    </xf>
    <xf numFmtId="0" fontId="54" fillId="0" borderId="18" xfId="0" applyFont="1" applyBorder="1" applyAlignment="1">
      <alignment horizontal="left"/>
    </xf>
    <xf numFmtId="0" fontId="2" fillId="0" borderId="3" xfId="0" applyFont="1" applyBorder="1"/>
    <xf numFmtId="0" fontId="54" fillId="0" borderId="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2" fontId="90" fillId="0" borderId="0" xfId="0" applyNumberFormat="1" applyFont="1" applyFill="1" applyBorder="1" applyAlignment="1">
      <alignment horizontal="center"/>
    </xf>
    <xf numFmtId="0" fontId="65" fillId="0" borderId="73" xfId="0" applyFont="1" applyFill="1" applyBorder="1" applyAlignment="1">
      <alignment horizontal="left"/>
    </xf>
    <xf numFmtId="0" fontId="13" fillId="0" borderId="51" xfId="0" applyFont="1" applyBorder="1" applyAlignment="1">
      <alignment horizontal="center"/>
    </xf>
    <xf numFmtId="0" fontId="56" fillId="0" borderId="0" xfId="0" applyFont="1" applyFill="1" applyBorder="1" applyAlignment="1">
      <alignment horizontal="left"/>
    </xf>
    <xf numFmtId="0" fontId="6" fillId="0" borderId="76" xfId="0" applyFont="1" applyBorder="1"/>
    <xf numFmtId="0" fontId="59" fillId="0" borderId="0" xfId="0" applyFont="1" applyFill="1" applyBorder="1"/>
    <xf numFmtId="0" fontId="58" fillId="0" borderId="0" xfId="0" applyFont="1" applyFill="1" applyBorder="1"/>
    <xf numFmtId="9" fontId="0" fillId="0" borderId="0" xfId="1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center"/>
    </xf>
    <xf numFmtId="2" fontId="58" fillId="0" borderId="0" xfId="0" applyNumberFormat="1" applyFont="1" applyFill="1" applyBorder="1"/>
    <xf numFmtId="2" fontId="5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6" fontId="58" fillId="0" borderId="0" xfId="0" applyNumberFormat="1" applyFont="1" applyFill="1" applyBorder="1"/>
    <xf numFmtId="165" fontId="56" fillId="0" borderId="0" xfId="0" applyNumberFormat="1" applyFont="1" applyFill="1" applyBorder="1" applyAlignment="1">
      <alignment horizontal="center"/>
    </xf>
    <xf numFmtId="167" fontId="58" fillId="0" borderId="0" xfId="0" applyNumberFormat="1" applyFont="1" applyFill="1" applyBorder="1"/>
    <xf numFmtId="1" fontId="56" fillId="0" borderId="0" xfId="0" applyNumberFormat="1" applyFont="1" applyFill="1" applyBorder="1" applyAlignment="1">
      <alignment horizontal="center"/>
    </xf>
    <xf numFmtId="1" fontId="40" fillId="0" borderId="0" xfId="0" applyNumberFormat="1" applyFont="1" applyFill="1" applyBorder="1" applyAlignment="1">
      <alignment horizontal="center"/>
    </xf>
    <xf numFmtId="165" fontId="40" fillId="0" borderId="0" xfId="0" applyNumberFormat="1" applyFont="1" applyFill="1" applyBorder="1" applyAlignment="1">
      <alignment horizontal="center"/>
    </xf>
    <xf numFmtId="2" fontId="79" fillId="0" borderId="0" xfId="0" applyNumberFormat="1" applyFont="1" applyFill="1" applyBorder="1"/>
    <xf numFmtId="2" fontId="6" fillId="0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/>
    <xf numFmtId="2" fontId="40" fillId="0" borderId="0" xfId="0" applyNumberFormat="1" applyFont="1" applyFill="1" applyBorder="1" applyAlignment="1">
      <alignment horizontal="center"/>
    </xf>
    <xf numFmtId="2" fontId="99" fillId="0" borderId="0" xfId="0" applyNumberFormat="1" applyFont="1" applyFill="1" applyBorder="1"/>
    <xf numFmtId="168" fontId="58" fillId="0" borderId="0" xfId="0" applyNumberFormat="1" applyFont="1" applyFill="1" applyBorder="1"/>
    <xf numFmtId="2" fontId="69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right"/>
    </xf>
    <xf numFmtId="1" fontId="32" fillId="0" borderId="0" xfId="0" applyNumberFormat="1" applyFont="1" applyFill="1" applyBorder="1" applyAlignment="1">
      <alignment horizontal="left"/>
    </xf>
    <xf numFmtId="166" fontId="40" fillId="0" borderId="0" xfId="0" applyNumberFormat="1" applyFont="1" applyFill="1" applyBorder="1" applyAlignment="1">
      <alignment horizontal="center"/>
    </xf>
    <xf numFmtId="167" fontId="40" fillId="0" borderId="0" xfId="0" applyNumberFormat="1" applyFont="1" applyFill="1" applyBorder="1" applyAlignment="1">
      <alignment horizontal="center"/>
    </xf>
    <xf numFmtId="166" fontId="69" fillId="0" borderId="0" xfId="0" applyNumberFormat="1" applyFont="1" applyFill="1" applyBorder="1" applyAlignment="1">
      <alignment horizontal="center"/>
    </xf>
    <xf numFmtId="0" fontId="40" fillId="0" borderId="54" xfId="0" applyFont="1" applyBorder="1" applyAlignment="1">
      <alignment horizontal="center"/>
    </xf>
    <xf numFmtId="2" fontId="69" fillId="0" borderId="66" xfId="0" applyNumberFormat="1" applyFont="1" applyBorder="1" applyAlignment="1">
      <alignment horizontal="center"/>
    </xf>
    <xf numFmtId="2" fontId="2" fillId="0" borderId="73" xfId="0" applyNumberFormat="1" applyFont="1" applyBorder="1" applyAlignment="1">
      <alignment horizontal="center"/>
    </xf>
    <xf numFmtId="2" fontId="2" fillId="0" borderId="66" xfId="0" applyNumberFormat="1" applyFont="1" applyBorder="1" applyAlignment="1">
      <alignment horizontal="center"/>
    </xf>
    <xf numFmtId="2" fontId="2" fillId="0" borderId="70" xfId="0" applyNumberFormat="1" applyFont="1" applyBorder="1" applyAlignment="1">
      <alignment horizontal="center"/>
    </xf>
    <xf numFmtId="2" fontId="2" fillId="0" borderId="61" xfId="0" applyNumberFormat="1" applyFont="1" applyBorder="1" applyAlignment="1">
      <alignment horizontal="center"/>
    </xf>
    <xf numFmtId="1" fontId="2" fillId="0" borderId="61" xfId="0" applyNumberFormat="1" applyFont="1" applyBorder="1" applyAlignment="1">
      <alignment horizontal="center"/>
    </xf>
    <xf numFmtId="0" fontId="2" fillId="0" borderId="19" xfId="0" applyFont="1" applyFill="1" applyBorder="1" applyAlignment="1">
      <alignment horizontal="right"/>
    </xf>
    <xf numFmtId="0" fontId="13" fillId="0" borderId="59" xfId="0" applyFont="1" applyBorder="1" applyAlignment="1">
      <alignment horizontal="left"/>
    </xf>
    <xf numFmtId="2" fontId="76" fillId="0" borderId="0" xfId="0" applyNumberFormat="1" applyFont="1" applyBorder="1" applyAlignment="1">
      <alignment horizontal="left"/>
    </xf>
    <xf numFmtId="0" fontId="2" fillId="0" borderId="9" xfId="0" applyFont="1" applyBorder="1"/>
    <xf numFmtId="0" fontId="32" fillId="0" borderId="84" xfId="0" applyFont="1" applyBorder="1" applyAlignment="1">
      <alignment horizontal="left"/>
    </xf>
    <xf numFmtId="0" fontId="32" fillId="0" borderId="63" xfId="0" applyFont="1" applyBorder="1" applyAlignment="1">
      <alignment horizontal="left"/>
    </xf>
    <xf numFmtId="0" fontId="16" fillId="0" borderId="25" xfId="0" applyFont="1" applyFill="1" applyBorder="1"/>
    <xf numFmtId="0" fontId="65" fillId="0" borderId="59" xfId="0" applyFont="1" applyFill="1" applyBorder="1"/>
    <xf numFmtId="0" fontId="47" fillId="0" borderId="5" xfId="0" applyFont="1" applyBorder="1" applyAlignment="1">
      <alignment horizontal="center" vertical="center"/>
    </xf>
    <xf numFmtId="2" fontId="34" fillId="0" borderId="3" xfId="0" applyNumberFormat="1" applyFont="1" applyBorder="1" applyAlignment="1">
      <alignment horizontal="center"/>
    </xf>
    <xf numFmtId="9" fontId="34" fillId="0" borderId="3" xfId="0" applyNumberFormat="1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47" fillId="0" borderId="22" xfId="0" applyFont="1" applyBorder="1" applyAlignment="1">
      <alignment horizontal="center" vertical="center"/>
    </xf>
    <xf numFmtId="0" fontId="47" fillId="0" borderId="59" xfId="0" applyFont="1" applyBorder="1" applyAlignment="1">
      <alignment horizontal="center" vertical="center"/>
    </xf>
    <xf numFmtId="0" fontId="43" fillId="0" borderId="50" xfId="0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0" fillId="0" borderId="27" xfId="0" applyBorder="1" applyAlignment="1">
      <alignment horizontal="left"/>
    </xf>
    <xf numFmtId="2" fontId="37" fillId="2" borderId="76" xfId="0" applyNumberFormat="1" applyFont="1" applyFill="1" applyBorder="1" applyAlignment="1">
      <alignment horizontal="center"/>
    </xf>
    <xf numFmtId="2" fontId="37" fillId="2" borderId="77" xfId="0" applyNumberFormat="1" applyFont="1" applyFill="1" applyBorder="1" applyAlignment="1">
      <alignment horizontal="center"/>
    </xf>
    <xf numFmtId="2" fontId="37" fillId="0" borderId="77" xfId="0" applyNumberFormat="1" applyFont="1" applyBorder="1" applyAlignment="1">
      <alignment horizontal="center"/>
    </xf>
    <xf numFmtId="2" fontId="37" fillId="0" borderId="78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51" xfId="0" applyBorder="1" applyAlignment="1">
      <alignment horizontal="left"/>
    </xf>
    <xf numFmtId="0" fontId="2" fillId="0" borderId="18" xfId="0" applyFont="1" applyBorder="1" applyAlignment="1">
      <alignment horizontal="center"/>
    </xf>
    <xf numFmtId="0" fontId="100" fillId="0" borderId="3" xfId="0" applyFont="1" applyBorder="1" applyAlignment="1">
      <alignment horizontal="left"/>
    </xf>
    <xf numFmtId="2" fontId="33" fillId="0" borderId="24" xfId="0" applyNumberFormat="1" applyFont="1" applyBorder="1" applyAlignment="1">
      <alignment horizontal="center" vertical="center"/>
    </xf>
    <xf numFmtId="2" fontId="0" fillId="0" borderId="36" xfId="0" applyNumberFormat="1" applyBorder="1" applyAlignment="1">
      <alignment horizontal="center"/>
    </xf>
    <xf numFmtId="166" fontId="0" fillId="0" borderId="0" xfId="0" applyNumberFormat="1" applyAlignment="1">
      <alignment horizontal="left"/>
    </xf>
    <xf numFmtId="0" fontId="54" fillId="0" borderId="0" xfId="0" applyFont="1" applyAlignment="1">
      <alignment horizontal="left"/>
    </xf>
    <xf numFmtId="0" fontId="9" fillId="0" borderId="2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3" fillId="0" borderId="0" xfId="0" applyFont="1"/>
    <xf numFmtId="166" fontId="0" fillId="0" borderId="0" xfId="0" applyNumberFormat="1" applyAlignment="1">
      <alignment horizontal="center"/>
    </xf>
    <xf numFmtId="166" fontId="51" fillId="0" borderId="0" xfId="0" applyNumberFormat="1" applyFont="1" applyAlignment="1">
      <alignment horizontal="center"/>
    </xf>
    <xf numFmtId="0" fontId="2" fillId="0" borderId="68" xfId="0" applyFont="1" applyBorder="1"/>
    <xf numFmtId="1" fontId="21" fillId="0" borderId="63" xfId="0" applyNumberFormat="1" applyFont="1" applyBorder="1" applyAlignment="1">
      <alignment horizontal="center"/>
    </xf>
    <xf numFmtId="0" fontId="54" fillId="0" borderId="0" xfId="0" applyFont="1" applyBorder="1" applyAlignment="1">
      <alignment horizontal="left"/>
    </xf>
    <xf numFmtId="166" fontId="9" fillId="0" borderId="35" xfId="0" applyNumberFormat="1" applyFont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/>
    </xf>
    <xf numFmtId="0" fontId="21" fillId="0" borderId="74" xfId="0" applyFont="1" applyFill="1" applyBorder="1" applyAlignment="1">
      <alignment horizontal="center"/>
    </xf>
    <xf numFmtId="0" fontId="69" fillId="0" borderId="63" xfId="0" applyFont="1" applyBorder="1"/>
    <xf numFmtId="0" fontId="16" fillId="0" borderId="74" xfId="0" applyFont="1" applyBorder="1" applyAlignment="1">
      <alignment horizontal="center"/>
    </xf>
    <xf numFmtId="0" fontId="13" fillId="0" borderId="84" xfId="0" applyFont="1" applyBorder="1" applyAlignment="1">
      <alignment horizontal="center"/>
    </xf>
    <xf numFmtId="0" fontId="0" fillId="0" borderId="46" xfId="0" applyBorder="1" applyAlignment="1">
      <alignment horizontal="right"/>
    </xf>
    <xf numFmtId="0" fontId="0" fillId="0" borderId="27" xfId="0" applyBorder="1" applyAlignment="1">
      <alignment horizontal="center"/>
    </xf>
    <xf numFmtId="0" fontId="13" fillId="0" borderId="79" xfId="0" applyFont="1" applyBorder="1" applyAlignment="1">
      <alignment horizontal="left"/>
    </xf>
    <xf numFmtId="165" fontId="76" fillId="0" borderId="0" xfId="0" applyNumberFormat="1" applyFont="1" applyBorder="1" applyAlignment="1">
      <alignment horizontal="left"/>
    </xf>
    <xf numFmtId="0" fontId="76" fillId="0" borderId="0" xfId="0" applyFont="1" applyBorder="1" applyAlignment="1">
      <alignment horizontal="left"/>
    </xf>
    <xf numFmtId="0" fontId="67" fillId="0" borderId="59" xfId="0" applyFont="1" applyFill="1" applyBorder="1" applyAlignment="1">
      <alignment horizontal="center"/>
    </xf>
    <xf numFmtId="0" fontId="67" fillId="0" borderId="73" xfId="0" applyFont="1" applyFill="1" applyBorder="1" applyAlignment="1">
      <alignment horizontal="center"/>
    </xf>
    <xf numFmtId="2" fontId="67" fillId="0" borderId="73" xfId="0" applyNumberFormat="1" applyFont="1" applyFill="1" applyBorder="1" applyAlignment="1">
      <alignment horizontal="center"/>
    </xf>
    <xf numFmtId="166" fontId="17" fillId="0" borderId="69" xfId="0" applyNumberFormat="1" applyFont="1" applyFill="1" applyBorder="1" applyAlignment="1">
      <alignment horizontal="center"/>
    </xf>
    <xf numFmtId="166" fontId="13" fillId="0" borderId="73" xfId="0" applyNumberFormat="1" applyFont="1" applyFill="1" applyBorder="1" applyAlignment="1">
      <alignment horizontal="center"/>
    </xf>
    <xf numFmtId="0" fontId="13" fillId="0" borderId="77" xfId="0" applyFont="1" applyFill="1" applyBorder="1" applyAlignment="1">
      <alignment horizontal="left"/>
    </xf>
    <xf numFmtId="0" fontId="45" fillId="0" borderId="2" xfId="0" applyFont="1" applyFill="1" applyBorder="1"/>
    <xf numFmtId="0" fontId="73" fillId="0" borderId="3" xfId="0" applyFont="1" applyFill="1" applyBorder="1"/>
    <xf numFmtId="0" fontId="0" fillId="0" borderId="67" xfId="0" applyFill="1" applyBorder="1" applyAlignment="1">
      <alignment horizontal="center"/>
    </xf>
    <xf numFmtId="0" fontId="21" fillId="0" borderId="51" xfId="0" applyFont="1" applyFill="1" applyBorder="1" applyAlignment="1">
      <alignment horizontal="center"/>
    </xf>
    <xf numFmtId="0" fontId="21" fillId="0" borderId="77" xfId="0" applyFont="1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47" fillId="0" borderId="33" xfId="0" applyFont="1" applyFill="1" applyBorder="1" applyAlignment="1">
      <alignment horizontal="left"/>
    </xf>
    <xf numFmtId="0" fontId="2" fillId="0" borderId="74" xfId="0" applyFont="1" applyFill="1" applyBorder="1"/>
    <xf numFmtId="0" fontId="2" fillId="0" borderId="63" xfId="0" applyFont="1" applyFill="1" applyBorder="1" applyAlignment="1">
      <alignment horizontal="center"/>
    </xf>
    <xf numFmtId="0" fontId="71" fillId="0" borderId="78" xfId="0" applyFont="1" applyFill="1" applyBorder="1" applyAlignment="1">
      <alignment horizontal="left"/>
    </xf>
    <xf numFmtId="167" fontId="0" fillId="0" borderId="0" xfId="0" applyNumberFormat="1" applyFill="1"/>
    <xf numFmtId="0" fontId="0" fillId="0" borderId="57" xfId="0" applyBorder="1"/>
    <xf numFmtId="0" fontId="56" fillId="0" borderId="0" xfId="0" applyFont="1" applyAlignment="1">
      <alignment horizontal="center"/>
    </xf>
    <xf numFmtId="0" fontId="45" fillId="0" borderId="18" xfId="0" applyFont="1" applyBorder="1" applyAlignment="1">
      <alignment horizontal="left"/>
    </xf>
    <xf numFmtId="0" fontId="61" fillId="0" borderId="3" xfId="0" applyFont="1" applyBorder="1" applyAlignment="1">
      <alignment horizontal="center"/>
    </xf>
    <xf numFmtId="0" fontId="56" fillId="0" borderId="3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45" fillId="0" borderId="3" xfId="0" applyFont="1" applyBorder="1" applyAlignment="1">
      <alignment horizontal="left"/>
    </xf>
    <xf numFmtId="0" fontId="51" fillId="0" borderId="84" xfId="0" applyFont="1" applyBorder="1" applyAlignment="1">
      <alignment horizontal="center"/>
    </xf>
    <xf numFmtId="1" fontId="56" fillId="0" borderId="3" xfId="0" applyNumberFormat="1" applyFont="1" applyBorder="1" applyAlignment="1">
      <alignment horizontal="center"/>
    </xf>
    <xf numFmtId="0" fontId="19" fillId="2" borderId="3" xfId="0" applyFont="1" applyFill="1" applyBorder="1" applyAlignment="1">
      <alignment horizontal="right"/>
    </xf>
    <xf numFmtId="2" fontId="19" fillId="2" borderId="76" xfId="0" applyNumberFormat="1" applyFont="1" applyFill="1" applyBorder="1" applyAlignment="1">
      <alignment horizontal="center"/>
    </xf>
    <xf numFmtId="2" fontId="19" fillId="2" borderId="77" xfId="0" applyNumberFormat="1" applyFont="1" applyFill="1" applyBorder="1" applyAlignment="1">
      <alignment horizontal="center"/>
    </xf>
    <xf numFmtId="2" fontId="19" fillId="0" borderId="77" xfId="0" applyNumberFormat="1" applyFont="1" applyBorder="1" applyAlignment="1">
      <alignment horizontal="center"/>
    </xf>
    <xf numFmtId="2" fontId="19" fillId="0" borderId="7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19" fillId="2" borderId="36" xfId="0" applyFont="1" applyFill="1" applyBorder="1" applyAlignment="1">
      <alignment horizontal="right"/>
    </xf>
    <xf numFmtId="2" fontId="15" fillId="0" borderId="9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horizontal="left"/>
    </xf>
    <xf numFmtId="0" fontId="0" fillId="0" borderId="9" xfId="0" applyBorder="1"/>
    <xf numFmtId="0" fontId="44" fillId="0" borderId="18" xfId="0" applyFont="1" applyBorder="1" applyAlignment="1">
      <alignment horizontal="center"/>
    </xf>
    <xf numFmtId="0" fontId="2" fillId="0" borderId="79" xfId="0" applyFont="1" applyBorder="1"/>
    <xf numFmtId="0" fontId="62" fillId="0" borderId="0" xfId="0" applyFont="1" applyAlignment="1">
      <alignment horizontal="center"/>
    </xf>
    <xf numFmtId="0" fontId="62" fillId="0" borderId="3" xfId="0" applyFont="1" applyBorder="1" applyAlignment="1">
      <alignment horizontal="center"/>
    </xf>
    <xf numFmtId="0" fontId="8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1" fillId="0" borderId="0" xfId="0" applyFont="1"/>
    <xf numFmtId="0" fontId="9" fillId="0" borderId="0" xfId="0" applyFont="1"/>
    <xf numFmtId="0" fontId="56" fillId="0" borderId="18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9" fillId="0" borderId="25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13" fillId="0" borderId="22" xfId="0" applyFont="1" applyBorder="1" applyAlignment="1">
      <alignment horizontal="center"/>
    </xf>
    <xf numFmtId="2" fontId="17" fillId="0" borderId="23" xfId="0" applyNumberFormat="1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166" fontId="17" fillId="0" borderId="61" xfId="0" applyNumberFormat="1" applyFont="1" applyBorder="1" applyAlignment="1">
      <alignment horizontal="center"/>
    </xf>
    <xf numFmtId="0" fontId="16" fillId="0" borderId="61" xfId="0" applyFont="1" applyBorder="1" applyAlignment="1">
      <alignment horizont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0" fontId="45" fillId="0" borderId="23" xfId="0" applyFont="1" applyBorder="1" applyAlignment="1">
      <alignment horizontal="left"/>
    </xf>
    <xf numFmtId="0" fontId="45" fillId="0" borderId="23" xfId="0" applyFont="1" applyBorder="1"/>
    <xf numFmtId="0" fontId="16" fillId="0" borderId="23" xfId="0" applyFont="1" applyBorder="1"/>
    <xf numFmtId="2" fontId="17" fillId="0" borderId="73" xfId="0" applyNumberFormat="1" applyFont="1" applyBorder="1" applyAlignment="1">
      <alignment horizontal="center"/>
    </xf>
    <xf numFmtId="165" fontId="17" fillId="0" borderId="73" xfId="0" applyNumberFormat="1" applyFont="1" applyBorder="1" applyAlignment="1">
      <alignment horizontal="center"/>
    </xf>
    <xf numFmtId="2" fontId="33" fillId="0" borderId="35" xfId="0" applyNumberFormat="1" applyFont="1" applyBorder="1" applyAlignment="1">
      <alignment horizontal="center" vertical="center"/>
    </xf>
    <xf numFmtId="1" fontId="33" fillId="0" borderId="23" xfId="0" applyNumberFormat="1" applyFont="1" applyBorder="1" applyAlignment="1">
      <alignment horizontal="center" vertical="center"/>
    </xf>
    <xf numFmtId="0" fontId="100" fillId="0" borderId="23" xfId="0" applyFont="1" applyBorder="1" applyAlignment="1">
      <alignment horizontal="left"/>
    </xf>
    <xf numFmtId="0" fontId="100" fillId="0" borderId="24" xfId="0" applyFont="1" applyBorder="1"/>
    <xf numFmtId="0" fontId="16" fillId="0" borderId="18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33" fillId="0" borderId="23" xfId="0" applyFont="1" applyBorder="1" applyAlignment="1">
      <alignment horizontal="left"/>
    </xf>
    <xf numFmtId="165" fontId="33" fillId="0" borderId="23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/>
    </xf>
    <xf numFmtId="0" fontId="66" fillId="0" borderId="0" xfId="0" applyFont="1" applyAlignment="1">
      <alignment horizontal="left"/>
    </xf>
    <xf numFmtId="165" fontId="17" fillId="0" borderId="69" xfId="0" applyNumberFormat="1" applyFont="1" applyBorder="1" applyAlignment="1">
      <alignment horizontal="center"/>
    </xf>
    <xf numFmtId="2" fontId="17" fillId="0" borderId="69" xfId="0" applyNumberFormat="1" applyFont="1" applyBorder="1" applyAlignment="1">
      <alignment horizontal="center"/>
    </xf>
    <xf numFmtId="2" fontId="16" fillId="0" borderId="50" xfId="0" applyNumberFormat="1" applyFont="1" applyBorder="1" applyAlignment="1">
      <alignment horizontal="center"/>
    </xf>
    <xf numFmtId="166" fontId="16" fillId="0" borderId="36" xfId="0" applyNumberFormat="1" applyFont="1" applyBorder="1" applyAlignment="1">
      <alignment horizontal="center"/>
    </xf>
    <xf numFmtId="2" fontId="17" fillId="0" borderId="71" xfId="0" applyNumberFormat="1" applyFont="1" applyBorder="1" applyAlignment="1">
      <alignment horizontal="center"/>
    </xf>
    <xf numFmtId="0" fontId="0" fillId="0" borderId="23" xfId="0" applyBorder="1" applyAlignment="1">
      <alignment horizontal="left"/>
    </xf>
    <xf numFmtId="2" fontId="33" fillId="0" borderId="32" xfId="0" applyNumberFormat="1" applyFont="1" applyBorder="1" applyAlignment="1">
      <alignment horizontal="center" vertical="center"/>
    </xf>
    <xf numFmtId="0" fontId="0" fillId="0" borderId="23" xfId="0" applyBorder="1"/>
    <xf numFmtId="0" fontId="0" fillId="0" borderId="54" xfId="0" applyBorder="1" applyAlignment="1">
      <alignment horizontal="left"/>
    </xf>
    <xf numFmtId="165" fontId="37" fillId="0" borderId="77" xfId="0" applyNumberFormat="1" applyFont="1" applyBorder="1" applyAlignment="1">
      <alignment horizontal="center"/>
    </xf>
    <xf numFmtId="0" fontId="16" fillId="0" borderId="48" xfId="0" applyFont="1" applyBorder="1" applyAlignment="1">
      <alignment horizontal="right"/>
    </xf>
    <xf numFmtId="0" fontId="13" fillId="0" borderId="23" xfId="0" applyFont="1" applyBorder="1" applyAlignment="1">
      <alignment horizontal="left"/>
    </xf>
    <xf numFmtId="0" fontId="13" fillId="0" borderId="54" xfId="0" applyFont="1" applyBorder="1" applyAlignment="1">
      <alignment horizontal="left"/>
    </xf>
    <xf numFmtId="166" fontId="17" fillId="0" borderId="23" xfId="0" applyNumberFormat="1" applyFont="1" applyBorder="1" applyAlignment="1">
      <alignment horizontal="center"/>
    </xf>
    <xf numFmtId="166" fontId="17" fillId="0" borderId="77" xfId="0" applyNumberFormat="1" applyFont="1" applyBorder="1" applyAlignment="1">
      <alignment horizontal="center"/>
    </xf>
    <xf numFmtId="166" fontId="33" fillId="0" borderId="23" xfId="0" applyNumberFormat="1" applyFont="1" applyBorder="1" applyAlignment="1">
      <alignment horizontal="center" vertical="center"/>
    </xf>
    <xf numFmtId="0" fontId="16" fillId="0" borderId="54" xfId="0" applyFont="1" applyBorder="1" applyAlignment="1">
      <alignment horizontal="center"/>
    </xf>
    <xf numFmtId="0" fontId="7" fillId="0" borderId="25" xfId="0" applyFont="1" applyBorder="1" applyAlignment="1">
      <alignment horizontal="right"/>
    </xf>
    <xf numFmtId="0" fontId="13" fillId="0" borderId="77" xfId="0" applyFont="1" applyBorder="1"/>
    <xf numFmtId="0" fontId="13" fillId="0" borderId="23" xfId="0" applyFont="1" applyBorder="1"/>
    <xf numFmtId="2" fontId="33" fillId="0" borderId="22" xfId="0" applyNumberFormat="1" applyFont="1" applyBorder="1" applyAlignment="1">
      <alignment horizontal="center"/>
    </xf>
    <xf numFmtId="2" fontId="33" fillId="0" borderId="23" xfId="0" applyNumberFormat="1" applyFont="1" applyBorder="1" applyAlignment="1">
      <alignment horizontal="center"/>
    </xf>
    <xf numFmtId="2" fontId="20" fillId="0" borderId="0" xfId="0" applyNumberFormat="1" applyFont="1" applyAlignment="1">
      <alignment horizontal="left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2" fontId="34" fillId="0" borderId="0" xfId="0" applyNumberFormat="1" applyFont="1" applyAlignment="1">
      <alignment horizontal="center"/>
    </xf>
    <xf numFmtId="9" fontId="34" fillId="0" borderId="0" xfId="0" applyNumberFormat="1" applyFont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107" fillId="9" borderId="64" xfId="0" applyFont="1" applyFill="1" applyBorder="1" applyAlignment="1">
      <alignment horizontal="center"/>
    </xf>
    <xf numFmtId="1" fontId="34" fillId="0" borderId="73" xfId="0" applyNumberFormat="1" applyFont="1" applyBorder="1" applyAlignment="1">
      <alignment horizontal="center"/>
    </xf>
    <xf numFmtId="1" fontId="34" fillId="0" borderId="75" xfId="0" applyNumberFormat="1" applyFont="1" applyBorder="1" applyAlignment="1">
      <alignment horizontal="center"/>
    </xf>
    <xf numFmtId="1" fontId="17" fillId="0" borderId="73" xfId="0" applyNumberFormat="1" applyFont="1" applyBorder="1" applyAlignment="1">
      <alignment horizontal="center"/>
    </xf>
    <xf numFmtId="2" fontId="87" fillId="3" borderId="60" xfId="0" applyNumberFormat="1" applyFont="1" applyFill="1" applyBorder="1" applyAlignment="1">
      <alignment horizontal="center"/>
    </xf>
    <xf numFmtId="2" fontId="87" fillId="3" borderId="61" xfId="0" applyNumberFormat="1" applyFont="1" applyFill="1" applyBorder="1" applyAlignment="1">
      <alignment horizontal="center"/>
    </xf>
    <xf numFmtId="2" fontId="87" fillId="3" borderId="62" xfId="0" applyNumberFormat="1" applyFont="1" applyFill="1" applyBorder="1" applyAlignment="1">
      <alignment horizontal="center"/>
    </xf>
    <xf numFmtId="165" fontId="87" fillId="3" borderId="61" xfId="0" applyNumberFormat="1" applyFont="1" applyFill="1" applyBorder="1" applyAlignment="1">
      <alignment horizontal="center"/>
    </xf>
    <xf numFmtId="2" fontId="19" fillId="0" borderId="0" xfId="0" applyNumberFormat="1" applyFont="1" applyAlignment="1">
      <alignment horizontal="center"/>
    </xf>
    <xf numFmtId="0" fontId="100" fillId="0" borderId="23" xfId="0" applyFont="1" applyBorder="1" applyAlignment="1">
      <alignment horizontal="center"/>
    </xf>
    <xf numFmtId="0" fontId="16" fillId="0" borderId="53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66" fontId="17" fillId="0" borderId="54" xfId="0" applyNumberFormat="1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13" fillId="0" borderId="37" xfId="0" applyFont="1" applyBorder="1"/>
    <xf numFmtId="0" fontId="13" fillId="0" borderId="35" xfId="0" applyFont="1" applyBorder="1"/>
    <xf numFmtId="166" fontId="17" fillId="0" borderId="23" xfId="0" applyNumberFormat="1" applyFont="1" applyBorder="1"/>
    <xf numFmtId="0" fontId="16" fillId="0" borderId="22" xfId="0" applyFont="1" applyBorder="1" applyAlignment="1">
      <alignment horizontal="center"/>
    </xf>
    <xf numFmtId="49" fontId="16" fillId="0" borderId="23" xfId="0" applyNumberFormat="1" applyFont="1" applyBorder="1" applyAlignment="1">
      <alignment horizontal="center"/>
    </xf>
    <xf numFmtId="0" fontId="2" fillId="0" borderId="38" xfId="0" applyFont="1" applyBorder="1"/>
    <xf numFmtId="165" fontId="33" fillId="0" borderId="24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87" fillId="0" borderId="19" xfId="0" applyFont="1" applyBorder="1" applyAlignment="1">
      <alignment horizontal="left"/>
    </xf>
    <xf numFmtId="2" fontId="80" fillId="0" borderId="25" xfId="0" applyNumberFormat="1" applyFont="1" applyBorder="1" applyAlignment="1">
      <alignment horizontal="left"/>
    </xf>
    <xf numFmtId="2" fontId="108" fillId="9" borderId="73" xfId="0" applyNumberFormat="1" applyFont="1" applyFill="1" applyBorder="1" applyAlignment="1">
      <alignment horizontal="center"/>
    </xf>
    <xf numFmtId="2" fontId="15" fillId="0" borderId="0" xfId="0" applyNumberFormat="1" applyFont="1" applyAlignment="1">
      <alignment horizontal="left"/>
    </xf>
    <xf numFmtId="2" fontId="80" fillId="0" borderId="0" xfId="0" applyNumberFormat="1" applyFont="1" applyAlignment="1">
      <alignment horizontal="left"/>
    </xf>
    <xf numFmtId="0" fontId="6" fillId="0" borderId="18" xfId="0" applyFont="1" applyBorder="1"/>
    <xf numFmtId="165" fontId="9" fillId="0" borderId="34" xfId="0" applyNumberFormat="1" applyFont="1" applyBorder="1" applyAlignment="1">
      <alignment horizontal="center" vertical="center"/>
    </xf>
    <xf numFmtId="165" fontId="9" fillId="0" borderId="23" xfId="0" applyNumberFormat="1" applyFont="1" applyBorder="1" applyAlignment="1">
      <alignment horizontal="center" vertical="center"/>
    </xf>
    <xf numFmtId="165" fontId="45" fillId="0" borderId="23" xfId="0" applyNumberFormat="1" applyFont="1" applyBorder="1" applyAlignment="1">
      <alignment horizontal="left"/>
    </xf>
    <xf numFmtId="0" fontId="105" fillId="0" borderId="73" xfId="0" applyFont="1" applyBorder="1" applyAlignment="1">
      <alignment horizontal="center"/>
    </xf>
    <xf numFmtId="170" fontId="33" fillId="0" borderId="23" xfId="0" applyNumberFormat="1" applyFont="1" applyBorder="1" applyAlignment="1">
      <alignment horizontal="center"/>
    </xf>
    <xf numFmtId="2" fontId="100" fillId="0" borderId="23" xfId="0" applyNumberFormat="1" applyFont="1" applyBorder="1" applyAlignment="1">
      <alignment horizontal="left"/>
    </xf>
    <xf numFmtId="2" fontId="21" fillId="0" borderId="61" xfId="0" applyNumberFormat="1" applyFont="1" applyBorder="1" applyAlignment="1">
      <alignment horizontal="left"/>
    </xf>
    <xf numFmtId="2" fontId="21" fillId="0" borderId="62" xfId="0" applyNumberFormat="1" applyFont="1" applyBorder="1" applyAlignment="1">
      <alignment horizontal="left"/>
    </xf>
    <xf numFmtId="2" fontId="21" fillId="0" borderId="60" xfId="0" applyNumberFormat="1" applyFont="1" applyBorder="1" applyAlignment="1">
      <alignment horizontal="left"/>
    </xf>
    <xf numFmtId="0" fontId="45" fillId="0" borderId="72" xfId="0" applyFont="1" applyBorder="1" applyAlignment="1">
      <alignment horizontal="left"/>
    </xf>
    <xf numFmtId="0" fontId="6" fillId="0" borderId="68" xfId="0" applyFont="1" applyBorder="1" applyAlignment="1">
      <alignment horizontal="center"/>
    </xf>
    <xf numFmtId="0" fontId="0" fillId="0" borderId="68" xfId="0" applyBorder="1" applyAlignment="1">
      <alignment horizontal="left"/>
    </xf>
    <xf numFmtId="0" fontId="2" fillId="0" borderId="19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0" fillId="0" borderId="64" xfId="0" applyBorder="1"/>
    <xf numFmtId="0" fontId="19" fillId="2" borderId="74" xfId="0" applyFont="1" applyFill="1" applyBorder="1" applyAlignment="1">
      <alignment horizontal="right"/>
    </xf>
    <xf numFmtId="0" fontId="0" fillId="0" borderId="67" xfId="0" applyBorder="1"/>
    <xf numFmtId="165" fontId="21" fillId="0" borderId="61" xfId="0" applyNumberFormat="1" applyFont="1" applyBorder="1" applyAlignment="1">
      <alignment horizontal="left"/>
    </xf>
    <xf numFmtId="2" fontId="106" fillId="0" borderId="23" xfId="0" applyNumberFormat="1" applyFont="1" applyBorder="1" applyAlignment="1">
      <alignment horizontal="center" vertical="center"/>
    </xf>
    <xf numFmtId="165" fontId="9" fillId="0" borderId="28" xfId="0" applyNumberFormat="1" applyFont="1" applyBorder="1" applyAlignment="1">
      <alignment horizontal="center" vertical="center"/>
    </xf>
    <xf numFmtId="165" fontId="21" fillId="0" borderId="61" xfId="0" applyNumberFormat="1" applyFont="1" applyBorder="1" applyAlignment="1">
      <alignment horizontal="center"/>
    </xf>
    <xf numFmtId="2" fontId="21" fillId="0" borderId="60" xfId="0" applyNumberFormat="1" applyFont="1" applyBorder="1" applyAlignment="1">
      <alignment horizontal="center"/>
    </xf>
    <xf numFmtId="2" fontId="21" fillId="0" borderId="61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2" fontId="17" fillId="0" borderId="77" xfId="0" applyNumberFormat="1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166" fontId="33" fillId="0" borderId="34" xfId="0" applyNumberFormat="1" applyFont="1" applyBorder="1" applyAlignment="1">
      <alignment horizontal="center" vertical="center"/>
    </xf>
    <xf numFmtId="2" fontId="33" fillId="0" borderId="34" xfId="0" applyNumberFormat="1" applyFont="1" applyBorder="1" applyAlignment="1">
      <alignment horizontal="center" vertical="center"/>
    </xf>
    <xf numFmtId="166" fontId="33" fillId="0" borderId="28" xfId="0" applyNumberFormat="1" applyFont="1" applyBorder="1" applyAlignment="1">
      <alignment horizontal="center" vertical="center"/>
    </xf>
    <xf numFmtId="165" fontId="9" fillId="0" borderId="23" xfId="0" applyNumberFormat="1" applyFont="1" applyBorder="1" applyAlignment="1">
      <alignment horizontal="center"/>
    </xf>
    <xf numFmtId="166" fontId="0" fillId="0" borderId="0" xfId="0" applyNumberFormat="1" applyFill="1" applyBorder="1" applyAlignment="1">
      <alignment horizontal="left"/>
    </xf>
    <xf numFmtId="2" fontId="37" fillId="0" borderId="73" xfId="0" applyNumberFormat="1" applyFont="1" applyBorder="1" applyAlignment="1">
      <alignment horizontal="center"/>
    </xf>
    <xf numFmtId="2" fontId="37" fillId="2" borderId="73" xfId="0" applyNumberFormat="1" applyFont="1" applyFill="1" applyBorder="1" applyAlignment="1">
      <alignment horizontal="center"/>
    </xf>
    <xf numFmtId="165" fontId="33" fillId="0" borderId="35" xfId="0" applyNumberFormat="1" applyFont="1" applyBorder="1" applyAlignment="1">
      <alignment horizontal="center" vertical="center"/>
    </xf>
    <xf numFmtId="2" fontId="33" fillId="0" borderId="28" xfId="0" applyNumberFormat="1" applyFont="1" applyBorder="1" applyAlignment="1">
      <alignment horizontal="center" vertical="center"/>
    </xf>
    <xf numFmtId="2" fontId="16" fillId="0" borderId="60" xfId="0" applyNumberFormat="1" applyFont="1" applyBorder="1" applyAlignment="1">
      <alignment horizontal="center"/>
    </xf>
    <xf numFmtId="2" fontId="16" fillId="0" borderId="61" xfId="0" applyNumberFormat="1" applyFont="1" applyBorder="1" applyAlignment="1">
      <alignment horizontal="center"/>
    </xf>
    <xf numFmtId="165" fontId="16" fillId="0" borderId="61" xfId="0" applyNumberFormat="1" applyFont="1" applyBorder="1" applyAlignment="1">
      <alignment horizontal="center"/>
    </xf>
    <xf numFmtId="0" fontId="13" fillId="0" borderId="50" xfId="0" applyFont="1" applyFill="1" applyBorder="1" applyAlignment="1">
      <alignment horizontal="right"/>
    </xf>
    <xf numFmtId="165" fontId="17" fillId="0" borderId="77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54" xfId="0" applyFont="1" applyBorder="1" applyAlignment="1">
      <alignment horizontal="left"/>
    </xf>
    <xf numFmtId="0" fontId="13" fillId="0" borderId="8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166" fontId="90" fillId="0" borderId="0" xfId="0" applyNumberFormat="1" applyFont="1" applyAlignment="1">
      <alignment horizontal="left"/>
    </xf>
    <xf numFmtId="2" fontId="90" fillId="0" borderId="0" xfId="0" applyNumberFormat="1" applyFont="1" applyAlignment="1">
      <alignment horizontal="left"/>
    </xf>
    <xf numFmtId="2" fontId="16" fillId="0" borderId="62" xfId="0" applyNumberFormat="1" applyFont="1" applyBorder="1" applyAlignment="1">
      <alignment horizontal="center"/>
    </xf>
    <xf numFmtId="2" fontId="16" fillId="0" borderId="77" xfId="0" applyNumberFormat="1" applyFont="1" applyBorder="1" applyAlignment="1">
      <alignment horizontal="center"/>
    </xf>
    <xf numFmtId="0" fontId="32" fillId="0" borderId="59" xfId="0" applyFont="1" applyBorder="1"/>
    <xf numFmtId="0" fontId="0" fillId="0" borderId="22" xfId="0" applyBorder="1" applyAlignment="1">
      <alignment horizontal="left"/>
    </xf>
    <xf numFmtId="166" fontId="17" fillId="0" borderId="11" xfId="0" applyNumberFormat="1" applyFont="1" applyBorder="1" applyAlignment="1">
      <alignment horizontal="center"/>
    </xf>
    <xf numFmtId="2" fontId="33" fillId="0" borderId="32" xfId="0" applyNumberFormat="1" applyFont="1" applyBorder="1" applyAlignment="1">
      <alignment horizontal="center"/>
    </xf>
    <xf numFmtId="2" fontId="33" fillId="0" borderId="24" xfId="0" applyNumberFormat="1" applyFont="1" applyBorder="1" applyAlignment="1">
      <alignment horizontal="center"/>
    </xf>
    <xf numFmtId="166" fontId="33" fillId="0" borderId="37" xfId="0" applyNumberFormat="1" applyFont="1" applyBorder="1" applyAlignment="1">
      <alignment horizontal="center" vertical="center"/>
    </xf>
    <xf numFmtId="167" fontId="2" fillId="0" borderId="0" xfId="0" applyNumberFormat="1" applyFont="1" applyFill="1" applyBorder="1" applyAlignment="1">
      <alignment horizontal="center"/>
    </xf>
    <xf numFmtId="165" fontId="83" fillId="2" borderId="77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2" fontId="35" fillId="3" borderId="76" xfId="0" applyNumberFormat="1" applyFont="1" applyFill="1" applyBorder="1" applyAlignment="1">
      <alignment horizontal="center"/>
    </xf>
    <xf numFmtId="2" fontId="35" fillId="3" borderId="77" xfId="0" applyNumberFormat="1" applyFont="1" applyFill="1" applyBorder="1" applyAlignment="1">
      <alignment horizontal="center"/>
    </xf>
    <xf numFmtId="2" fontId="35" fillId="3" borderId="78" xfId="0" applyNumberFormat="1" applyFont="1" applyFill="1" applyBorder="1" applyAlignment="1">
      <alignment horizontal="center"/>
    </xf>
    <xf numFmtId="2" fontId="34" fillId="0" borderId="0" xfId="0" applyNumberFormat="1" applyFont="1" applyBorder="1"/>
    <xf numFmtId="2" fontId="16" fillId="0" borderId="58" xfId="0" applyNumberFormat="1" applyFont="1" applyBorder="1" applyAlignment="1">
      <alignment horizontal="center"/>
    </xf>
    <xf numFmtId="2" fontId="16" fillId="0" borderId="42" xfId="0" applyNumberFormat="1" applyFont="1" applyBorder="1" applyAlignment="1">
      <alignment horizontal="center"/>
    </xf>
    <xf numFmtId="2" fontId="16" fillId="0" borderId="17" xfId="0" applyNumberFormat="1" applyFont="1" applyBorder="1" applyAlignment="1">
      <alignment horizontal="center"/>
    </xf>
    <xf numFmtId="0" fontId="0" fillId="3" borderId="50" xfId="0" applyFill="1" applyBorder="1"/>
    <xf numFmtId="2" fontId="15" fillId="3" borderId="30" xfId="0" applyNumberFormat="1" applyFont="1" applyFill="1" applyBorder="1" applyAlignment="1">
      <alignment horizontal="center"/>
    </xf>
    <xf numFmtId="0" fontId="38" fillId="3" borderId="36" xfId="0" applyFont="1" applyFill="1" applyBorder="1" applyAlignment="1">
      <alignment horizontal="right"/>
    </xf>
    <xf numFmtId="166" fontId="16" fillId="0" borderId="0" xfId="0" applyNumberFormat="1" applyFont="1" applyAlignment="1">
      <alignment horizontal="left"/>
    </xf>
    <xf numFmtId="166" fontId="2" fillId="0" borderId="0" xfId="0" applyNumberFormat="1" applyFont="1" applyBorder="1"/>
    <xf numFmtId="167" fontId="16" fillId="0" borderId="73" xfId="0" applyNumberFormat="1" applyFont="1" applyBorder="1" applyAlignment="1">
      <alignment horizontal="center"/>
    </xf>
    <xf numFmtId="166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left"/>
    </xf>
    <xf numFmtId="166" fontId="105" fillId="0" borderId="73" xfId="0" applyNumberFormat="1" applyFont="1" applyBorder="1" applyAlignment="1">
      <alignment horizontal="center"/>
    </xf>
    <xf numFmtId="2" fontId="17" fillId="0" borderId="57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left"/>
    </xf>
    <xf numFmtId="0" fontId="2" fillId="0" borderId="51" xfId="0" applyFont="1" applyBorder="1"/>
    <xf numFmtId="2" fontId="16" fillId="0" borderId="18" xfId="0" applyNumberFormat="1" applyFont="1" applyBorder="1" applyAlignment="1">
      <alignment horizontal="center"/>
    </xf>
    <xf numFmtId="166" fontId="16" fillId="0" borderId="34" xfId="0" applyNumberFormat="1" applyFont="1" applyBorder="1" applyAlignment="1">
      <alignment horizontal="center"/>
    </xf>
    <xf numFmtId="2" fontId="16" fillId="0" borderId="35" xfId="0" applyNumberFormat="1" applyFont="1" applyBorder="1" applyAlignment="1">
      <alignment horizontal="center"/>
    </xf>
    <xf numFmtId="166" fontId="16" fillId="0" borderId="35" xfId="0" applyNumberFormat="1" applyFont="1" applyBorder="1" applyAlignment="1">
      <alignment horizontal="center"/>
    </xf>
    <xf numFmtId="2" fontId="87" fillId="3" borderId="77" xfId="0" applyNumberFormat="1" applyFont="1" applyFill="1" applyBorder="1" applyAlignment="1">
      <alignment horizontal="center"/>
    </xf>
    <xf numFmtId="2" fontId="87" fillId="3" borderId="78" xfId="0" applyNumberFormat="1" applyFont="1" applyFill="1" applyBorder="1" applyAlignment="1">
      <alignment horizontal="center"/>
    </xf>
    <xf numFmtId="2" fontId="87" fillId="3" borderId="76" xfId="0" applyNumberFormat="1" applyFont="1" applyFill="1" applyBorder="1" applyAlignment="1">
      <alignment horizontal="center"/>
    </xf>
    <xf numFmtId="2" fontId="87" fillId="3" borderId="71" xfId="0" applyNumberFormat="1" applyFont="1" applyFill="1" applyBorder="1" applyAlignment="1">
      <alignment horizontal="center"/>
    </xf>
    <xf numFmtId="165" fontId="87" fillId="3" borderId="77" xfId="0" applyNumberFormat="1" applyFont="1" applyFill="1" applyBorder="1" applyAlignment="1">
      <alignment horizontal="center"/>
    </xf>
    <xf numFmtId="0" fontId="51" fillId="0" borderId="0" xfId="0" applyFont="1" applyAlignment="1">
      <alignment horizontal="left"/>
    </xf>
    <xf numFmtId="0" fontId="16" fillId="0" borderId="7" xfId="0" applyFont="1" applyBorder="1" applyAlignment="1">
      <alignment horizontal="center"/>
    </xf>
    <xf numFmtId="0" fontId="16" fillId="0" borderId="69" xfId="0" applyFont="1" applyBorder="1" applyAlignment="1">
      <alignment horizontal="center"/>
    </xf>
    <xf numFmtId="0" fontId="16" fillId="0" borderId="71" xfId="0" applyFont="1" applyBorder="1" applyAlignment="1">
      <alignment horizontal="center"/>
    </xf>
    <xf numFmtId="0" fontId="16" fillId="0" borderId="7" xfId="0" applyFont="1" applyBorder="1"/>
    <xf numFmtId="0" fontId="16" fillId="0" borderId="65" xfId="0" applyFont="1" applyBorder="1" applyAlignment="1">
      <alignment horizontal="center"/>
    </xf>
    <xf numFmtId="0" fontId="16" fillId="0" borderId="73" xfId="0" applyFont="1" applyFill="1" applyBorder="1" applyAlignment="1">
      <alignment horizontal="center"/>
    </xf>
    <xf numFmtId="0" fontId="13" fillId="0" borderId="59" xfId="0" applyFont="1" applyFill="1" applyBorder="1" applyAlignment="1">
      <alignment horizontal="center"/>
    </xf>
    <xf numFmtId="0" fontId="13" fillId="0" borderId="73" xfId="0" applyFont="1" applyFill="1" applyBorder="1" applyAlignment="1">
      <alignment horizontal="center"/>
    </xf>
    <xf numFmtId="0" fontId="13" fillId="0" borderId="77" xfId="0" applyFont="1" applyFill="1" applyBorder="1" applyAlignment="1">
      <alignment horizontal="center"/>
    </xf>
    <xf numFmtId="0" fontId="13" fillId="0" borderId="66" xfId="0" applyFont="1" applyFill="1" applyBorder="1" applyAlignment="1">
      <alignment horizontal="center"/>
    </xf>
    <xf numFmtId="2" fontId="17" fillId="0" borderId="73" xfId="0" applyNumberFormat="1" applyFont="1" applyFill="1" applyBorder="1" applyAlignment="1">
      <alignment horizontal="center"/>
    </xf>
    <xf numFmtId="0" fontId="2" fillId="0" borderId="44" xfId="0" applyFont="1" applyFill="1" applyBorder="1"/>
    <xf numFmtId="2" fontId="21" fillId="0" borderId="65" xfId="0" applyNumberFormat="1" applyFont="1" applyBorder="1" applyAlignment="1">
      <alignment horizontal="center"/>
    </xf>
    <xf numFmtId="0" fontId="0" fillId="0" borderId="7" xfId="0" applyBorder="1"/>
    <xf numFmtId="0" fontId="16" fillId="0" borderId="57" xfId="0" applyFont="1" applyBorder="1"/>
    <xf numFmtId="0" fontId="16" fillId="0" borderId="57" xfId="0" applyFont="1" applyBorder="1" applyAlignment="1">
      <alignment horizontal="center"/>
    </xf>
    <xf numFmtId="2" fontId="16" fillId="0" borderId="65" xfId="0" applyNumberFormat="1" applyFont="1" applyBorder="1" applyAlignment="1">
      <alignment horizontal="center"/>
    </xf>
    <xf numFmtId="0" fontId="0" fillId="0" borderId="12" xfId="0" applyBorder="1"/>
    <xf numFmtId="0" fontId="0" fillId="0" borderId="43" xfId="0" applyBorder="1"/>
    <xf numFmtId="167" fontId="13" fillId="0" borderId="77" xfId="0" applyNumberFormat="1" applyFont="1" applyBorder="1" applyAlignment="1">
      <alignment horizontal="center"/>
    </xf>
    <xf numFmtId="166" fontId="13" fillId="0" borderId="77" xfId="0" applyNumberFormat="1" applyFont="1" applyBorder="1" applyAlignment="1">
      <alignment horizontal="center"/>
    </xf>
    <xf numFmtId="166" fontId="13" fillId="0" borderId="61" xfId="0" applyNumberFormat="1" applyFont="1" applyBorder="1" applyAlignment="1">
      <alignment horizontal="center"/>
    </xf>
    <xf numFmtId="166" fontId="16" fillId="0" borderId="28" xfId="0" applyNumberFormat="1" applyFont="1" applyBorder="1" applyAlignment="1">
      <alignment horizontal="center"/>
    </xf>
    <xf numFmtId="0" fontId="16" fillId="0" borderId="75" xfId="0" applyFont="1" applyBorder="1" applyAlignment="1">
      <alignment horizontal="center"/>
    </xf>
    <xf numFmtId="0" fontId="16" fillId="0" borderId="56" xfId="0" applyFont="1" applyBorder="1" applyAlignment="1">
      <alignment horizontal="center"/>
    </xf>
    <xf numFmtId="2" fontId="17" fillId="0" borderId="61" xfId="0" applyNumberFormat="1" applyFont="1" applyBorder="1" applyAlignment="1">
      <alignment horizontal="center"/>
    </xf>
    <xf numFmtId="0" fontId="52" fillId="0" borderId="64" xfId="0" applyFont="1" applyBorder="1" applyAlignment="1">
      <alignment horizontal="right"/>
    </xf>
    <xf numFmtId="0" fontId="16" fillId="0" borderId="64" xfId="0" applyFont="1" applyBorder="1" applyAlignment="1">
      <alignment horizontal="right"/>
    </xf>
    <xf numFmtId="0" fontId="13" fillId="0" borderId="64" xfId="0" applyFont="1" applyBorder="1" applyAlignment="1">
      <alignment horizontal="right"/>
    </xf>
    <xf numFmtId="0" fontId="13" fillId="0" borderId="50" xfId="0" applyFont="1" applyBorder="1" applyAlignment="1">
      <alignment horizontal="right"/>
    </xf>
    <xf numFmtId="0" fontId="52" fillId="0" borderId="79" xfId="0" applyFont="1" applyBorder="1" applyAlignment="1">
      <alignment horizontal="right"/>
    </xf>
    <xf numFmtId="0" fontId="16" fillId="0" borderId="44" xfId="0" applyFont="1" applyFill="1" applyBorder="1" applyAlignment="1">
      <alignment horizontal="center"/>
    </xf>
    <xf numFmtId="0" fontId="16" fillId="0" borderId="54" xfId="0" applyFont="1" applyFill="1" applyBorder="1" applyAlignment="1">
      <alignment horizontal="center"/>
    </xf>
    <xf numFmtId="0" fontId="32" fillId="0" borderId="30" xfId="0" applyFont="1" applyBorder="1" applyAlignment="1">
      <alignment horizontal="left"/>
    </xf>
    <xf numFmtId="0" fontId="32" fillId="0" borderId="59" xfId="0" applyFont="1" applyFill="1" applyBorder="1"/>
    <xf numFmtId="167" fontId="52" fillId="0" borderId="73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16" fillId="0" borderId="26" xfId="0" applyFont="1" applyBorder="1" applyAlignment="1">
      <alignment horizontal="right"/>
    </xf>
    <xf numFmtId="0" fontId="21" fillId="0" borderId="18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/>
    </xf>
    <xf numFmtId="0" fontId="45" fillId="0" borderId="2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9" fillId="0" borderId="15" xfId="0" applyFont="1" applyBorder="1"/>
    <xf numFmtId="0" fontId="9" fillId="0" borderId="0" xfId="0" applyFont="1" applyBorder="1" applyAlignment="1">
      <alignment horizontal="center"/>
    </xf>
    <xf numFmtId="0" fontId="56" fillId="0" borderId="3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52" xfId="0" applyBorder="1" applyAlignment="1">
      <alignment horizontal="left"/>
    </xf>
    <xf numFmtId="0" fontId="56" fillId="0" borderId="53" xfId="0" applyFont="1" applyBorder="1" applyAlignment="1">
      <alignment horizontal="left"/>
    </xf>
    <xf numFmtId="164" fontId="52" fillId="0" borderId="63" xfId="0" applyNumberFormat="1" applyFont="1" applyBorder="1" applyAlignment="1">
      <alignment horizontal="right"/>
    </xf>
    <xf numFmtId="2" fontId="19" fillId="16" borderId="73" xfId="0" applyNumberFormat="1" applyFont="1" applyFill="1" applyBorder="1" applyAlignment="1">
      <alignment horizontal="center"/>
    </xf>
    <xf numFmtId="0" fontId="33" fillId="0" borderId="16" xfId="0" applyFont="1" applyBorder="1"/>
    <xf numFmtId="0" fontId="45" fillId="0" borderId="2" xfId="0" applyFont="1" applyBorder="1" applyAlignment="1">
      <alignment horizontal="center" vertical="center"/>
    </xf>
    <xf numFmtId="1" fontId="35" fillId="0" borderId="7" xfId="0" applyNumberFormat="1" applyFont="1" applyBorder="1" applyAlignment="1">
      <alignment horizontal="center"/>
    </xf>
    <xf numFmtId="0" fontId="36" fillId="0" borderId="69" xfId="0" applyFont="1" applyBorder="1" applyAlignment="1">
      <alignment horizontal="right"/>
    </xf>
    <xf numFmtId="0" fontId="36" fillId="0" borderId="66" xfId="0" applyFont="1" applyBorder="1" applyAlignment="1">
      <alignment horizontal="right"/>
    </xf>
    <xf numFmtId="2" fontId="16" fillId="0" borderId="70" xfId="0" applyNumberFormat="1" applyFont="1" applyBorder="1" applyAlignment="1">
      <alignment horizontal="center"/>
    </xf>
    <xf numFmtId="0" fontId="9" fillId="0" borderId="80" xfId="0" applyFont="1" applyBorder="1" applyAlignment="1">
      <alignment horizontal="center"/>
    </xf>
    <xf numFmtId="0" fontId="110" fillId="0" borderId="19" xfId="0" applyFont="1" applyBorder="1" applyAlignment="1">
      <alignment horizontal="left"/>
    </xf>
    <xf numFmtId="165" fontId="83" fillId="0" borderId="77" xfId="0" applyNumberFormat="1" applyFont="1" applyBorder="1" applyAlignment="1">
      <alignment horizontal="center"/>
    </xf>
    <xf numFmtId="2" fontId="37" fillId="2" borderId="30" xfId="0" applyNumberFormat="1" applyFont="1" applyFill="1" applyBorder="1" applyAlignment="1">
      <alignment horizontal="center"/>
    </xf>
    <xf numFmtId="2" fontId="37" fillId="2" borderId="59" xfId="0" applyNumberFormat="1" applyFont="1" applyFill="1" applyBorder="1" applyAlignment="1">
      <alignment horizontal="center"/>
    </xf>
    <xf numFmtId="2" fontId="37" fillId="2" borderId="78" xfId="0" applyNumberFormat="1" applyFont="1" applyFill="1" applyBorder="1" applyAlignment="1">
      <alignment horizontal="center"/>
    </xf>
    <xf numFmtId="2" fontId="19" fillId="2" borderId="73" xfId="0" applyNumberFormat="1" applyFont="1" applyFill="1" applyBorder="1" applyAlignment="1">
      <alignment horizontal="center"/>
    </xf>
    <xf numFmtId="2" fontId="19" fillId="0" borderId="73" xfId="0" applyNumberFormat="1" applyFont="1" applyBorder="1" applyAlignment="1">
      <alignment horizontal="center"/>
    </xf>
    <xf numFmtId="2" fontId="19" fillId="2" borderId="59" xfId="0" applyNumberFormat="1" applyFont="1" applyFill="1" applyBorder="1" applyAlignment="1">
      <alignment horizontal="center"/>
    </xf>
    <xf numFmtId="9" fontId="34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4" fillId="0" borderId="3" xfId="0" applyFont="1" applyBorder="1" applyAlignment="1">
      <alignment horizontal="right"/>
    </xf>
    <xf numFmtId="0" fontId="33" fillId="0" borderId="15" xfId="0" applyFont="1" applyBorder="1"/>
    <xf numFmtId="165" fontId="100" fillId="0" borderId="23" xfId="0" applyNumberFormat="1" applyFont="1" applyBorder="1" applyAlignment="1">
      <alignment horizontal="left"/>
    </xf>
    <xf numFmtId="2" fontId="19" fillId="0" borderId="71" xfId="0" applyNumberFormat="1" applyFont="1" applyBorder="1" applyAlignment="1">
      <alignment horizontal="center"/>
    </xf>
    <xf numFmtId="1" fontId="37" fillId="2" borderId="77" xfId="0" applyNumberFormat="1" applyFont="1" applyFill="1" applyBorder="1" applyAlignment="1">
      <alignment horizontal="center"/>
    </xf>
    <xf numFmtId="1" fontId="37" fillId="0" borderId="77" xfId="0" applyNumberFormat="1" applyFont="1" applyBorder="1" applyAlignment="1">
      <alignment horizontal="center"/>
    </xf>
    <xf numFmtId="2" fontId="110" fillId="3" borderId="77" xfId="0" applyNumberFormat="1" applyFont="1" applyFill="1" applyBorder="1" applyAlignment="1">
      <alignment horizontal="center"/>
    </xf>
    <xf numFmtId="0" fontId="44" fillId="0" borderId="41" xfId="0" applyFont="1" applyBorder="1" applyAlignment="1">
      <alignment horizontal="center"/>
    </xf>
    <xf numFmtId="167" fontId="13" fillId="0" borderId="0" xfId="0" applyNumberFormat="1" applyFont="1" applyBorder="1" applyAlignment="1">
      <alignment horizontal="center"/>
    </xf>
    <xf numFmtId="0" fontId="2" fillId="0" borderId="22" xfId="0" applyFont="1" applyBorder="1"/>
    <xf numFmtId="0" fontId="2" fillId="0" borderId="23" xfId="0" applyFont="1" applyBorder="1" applyAlignment="1">
      <alignment horizontal="left"/>
    </xf>
    <xf numFmtId="0" fontId="75" fillId="0" borderId="24" xfId="0" applyFont="1" applyBorder="1" applyAlignment="1">
      <alignment horizontal="left"/>
    </xf>
    <xf numFmtId="0" fontId="75" fillId="0" borderId="75" xfId="0" applyFont="1" applyBorder="1" applyAlignment="1">
      <alignment horizontal="left"/>
    </xf>
    <xf numFmtId="0" fontId="42" fillId="0" borderId="76" xfId="0" applyFont="1" applyBorder="1"/>
    <xf numFmtId="0" fontId="2" fillId="0" borderId="77" xfId="0" applyFont="1" applyBorder="1" applyAlignment="1">
      <alignment horizontal="left"/>
    </xf>
    <xf numFmtId="0" fontId="75" fillId="0" borderId="78" xfId="0" applyFont="1" applyBorder="1" applyAlignment="1">
      <alignment horizontal="left"/>
    </xf>
    <xf numFmtId="0" fontId="21" fillId="0" borderId="66" xfId="0" applyFont="1" applyBorder="1"/>
    <xf numFmtId="0" fontId="21" fillId="0" borderId="73" xfId="0" applyFont="1" applyBorder="1" applyAlignment="1">
      <alignment horizontal="left"/>
    </xf>
    <xf numFmtId="0" fontId="70" fillId="0" borderId="75" xfId="0" applyFont="1" applyBorder="1" applyAlignment="1">
      <alignment horizontal="left"/>
    </xf>
    <xf numFmtId="0" fontId="0" fillId="0" borderId="54" xfId="0" applyBorder="1" applyAlignment="1">
      <alignment horizontal="center"/>
    </xf>
    <xf numFmtId="0" fontId="21" fillId="0" borderId="26" xfId="0" applyFont="1" applyBorder="1"/>
    <xf numFmtId="0" fontId="40" fillId="0" borderId="57" xfId="0" applyFont="1" applyBorder="1" applyAlignment="1">
      <alignment horizontal="center"/>
    </xf>
    <xf numFmtId="2" fontId="2" fillId="0" borderId="69" xfId="0" applyNumberFormat="1" applyFont="1" applyBorder="1" applyAlignment="1">
      <alignment horizontal="center"/>
    </xf>
    <xf numFmtId="2" fontId="2" fillId="0" borderId="65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166" fontId="21" fillId="0" borderId="60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62" xfId="0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" xfId="0" applyFill="1" applyBorder="1" applyAlignment="1">
      <alignment horizontal="center"/>
    </xf>
    <xf numFmtId="1" fontId="32" fillId="0" borderId="68" xfId="0" applyNumberFormat="1" applyFont="1" applyFill="1" applyBorder="1" applyAlignment="1">
      <alignment horizontal="center"/>
    </xf>
    <xf numFmtId="0" fontId="0" fillId="0" borderId="0" xfId="0" applyFont="1" applyFill="1"/>
    <xf numFmtId="9" fontId="6" fillId="0" borderId="9" xfId="0" applyNumberFormat="1" applyFont="1" applyBorder="1" applyAlignment="1">
      <alignment horizontal="center"/>
    </xf>
    <xf numFmtId="0" fontId="6" fillId="0" borderId="34" xfId="0" applyFont="1" applyBorder="1"/>
    <xf numFmtId="0" fontId="6" fillId="0" borderId="43" xfId="0" applyFont="1" applyBorder="1"/>
    <xf numFmtId="0" fontId="6" fillId="0" borderId="43" xfId="0" applyFont="1" applyBorder="1" applyAlignment="1">
      <alignment horizontal="center"/>
    </xf>
    <xf numFmtId="0" fontId="6" fillId="0" borderId="26" xfId="0" applyFont="1" applyBorder="1" applyAlignment="1">
      <alignment horizontal="left"/>
    </xf>
    <xf numFmtId="9" fontId="2" fillId="0" borderId="9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75" xfId="0" applyFill="1" applyBorder="1" applyAlignment="1">
      <alignment horizontal="center"/>
    </xf>
    <xf numFmtId="1" fontId="32" fillId="0" borderId="62" xfId="0" applyNumberFormat="1" applyFont="1" applyFill="1" applyBorder="1" applyAlignment="1">
      <alignment horizontal="center"/>
    </xf>
    <xf numFmtId="165" fontId="0" fillId="0" borderId="59" xfId="0" applyNumberFormat="1" applyBorder="1" applyAlignment="1">
      <alignment horizontal="center"/>
    </xf>
    <xf numFmtId="2" fontId="40" fillId="0" borderId="57" xfId="0" applyNumberFormat="1" applyFont="1" applyBorder="1" applyAlignment="1">
      <alignment horizontal="center"/>
    </xf>
    <xf numFmtId="9" fontId="6" fillId="0" borderId="26" xfId="0" applyNumberFormat="1" applyFont="1" applyBorder="1" applyAlignment="1">
      <alignment horizontal="center"/>
    </xf>
    <xf numFmtId="2" fontId="51" fillId="0" borderId="22" xfId="0" applyNumberFormat="1" applyFont="1" applyBorder="1" applyAlignment="1">
      <alignment horizontal="center"/>
    </xf>
    <xf numFmtId="0" fontId="51" fillId="0" borderId="59" xfId="0" applyFont="1" applyBorder="1" applyAlignment="1">
      <alignment horizontal="center"/>
    </xf>
    <xf numFmtId="0" fontId="51" fillId="0" borderId="60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1" fillId="0" borderId="24" xfId="0" applyFont="1" applyFill="1" applyBorder="1" applyAlignment="1">
      <alignment horizontal="center"/>
    </xf>
    <xf numFmtId="0" fontId="51" fillId="0" borderId="69" xfId="0" applyFont="1" applyBorder="1" applyAlignment="1">
      <alignment horizontal="center"/>
    </xf>
    <xf numFmtId="0" fontId="51" fillId="0" borderId="54" xfId="0" applyFont="1" applyBorder="1" applyAlignment="1">
      <alignment horizontal="center"/>
    </xf>
    <xf numFmtId="0" fontId="51" fillId="0" borderId="75" xfId="0" applyFont="1" applyFill="1" applyBorder="1" applyAlignment="1">
      <alignment horizontal="center"/>
    </xf>
    <xf numFmtId="0" fontId="51" fillId="0" borderId="11" xfId="0" applyFont="1" applyBorder="1" applyAlignment="1">
      <alignment horizontal="center"/>
    </xf>
    <xf numFmtId="1" fontId="51" fillId="0" borderId="62" xfId="0" applyNumberFormat="1" applyFont="1" applyFill="1" applyBorder="1" applyAlignment="1">
      <alignment horizontal="center"/>
    </xf>
    <xf numFmtId="0" fontId="51" fillId="0" borderId="73" xfId="0" applyFont="1" applyBorder="1" applyAlignment="1">
      <alignment horizontal="center"/>
    </xf>
    <xf numFmtId="0" fontId="51" fillId="0" borderId="61" xfId="0" applyFont="1" applyBorder="1" applyAlignment="1">
      <alignment horizontal="center"/>
    </xf>
    <xf numFmtId="0" fontId="21" fillId="7" borderId="2" xfId="0" applyFont="1" applyFill="1" applyBorder="1" applyAlignment="1">
      <alignment horizontal="center"/>
    </xf>
    <xf numFmtId="0" fontId="21" fillId="7" borderId="26" xfId="0" applyFont="1" applyFill="1" applyBorder="1" applyAlignment="1">
      <alignment horizontal="center"/>
    </xf>
    <xf numFmtId="0" fontId="13" fillId="7" borderId="26" xfId="0" applyFont="1" applyFill="1" applyBorder="1" applyAlignment="1">
      <alignment horizontal="center"/>
    </xf>
    <xf numFmtId="9" fontId="6" fillId="7" borderId="26" xfId="0" applyNumberFormat="1" applyFont="1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75" xfId="0" applyFill="1" applyBorder="1" applyAlignment="1">
      <alignment horizontal="center"/>
    </xf>
    <xf numFmtId="1" fontId="32" fillId="7" borderId="62" xfId="0" applyNumberFormat="1" applyFont="1" applyFill="1" applyBorder="1" applyAlignment="1">
      <alignment horizontal="center"/>
    </xf>
    <xf numFmtId="0" fontId="32" fillId="7" borderId="24" xfId="0" applyFont="1" applyFill="1" applyBorder="1" applyAlignment="1">
      <alignment horizontal="center"/>
    </xf>
    <xf numFmtId="0" fontId="32" fillId="7" borderId="75" xfId="0" applyFont="1" applyFill="1" applyBorder="1" applyAlignment="1">
      <alignment horizontal="center"/>
    </xf>
    <xf numFmtId="2" fontId="51" fillId="0" borderId="59" xfId="0" applyNumberFormat="1" applyFont="1" applyBorder="1" applyAlignment="1">
      <alignment horizontal="center"/>
    </xf>
    <xf numFmtId="165" fontId="51" fillId="0" borderId="22" xfId="0" applyNumberFormat="1" applyFont="1" applyBorder="1" applyAlignment="1">
      <alignment horizontal="center"/>
    </xf>
    <xf numFmtId="0" fontId="113" fillId="0" borderId="79" xfId="0" applyFont="1" applyBorder="1" applyAlignment="1">
      <alignment horizontal="left"/>
    </xf>
    <xf numFmtId="0" fontId="0" fillId="0" borderId="72" xfId="0" applyBorder="1" applyAlignment="1">
      <alignment horizontal="right"/>
    </xf>
    <xf numFmtId="0" fontId="114" fillId="0" borderId="68" xfId="0" applyFont="1" applyBorder="1" applyAlignment="1">
      <alignment horizontal="center"/>
    </xf>
    <xf numFmtId="0" fontId="0" fillId="0" borderId="30" xfId="0" applyBorder="1"/>
    <xf numFmtId="0" fontId="0" fillId="0" borderId="49" xfId="0" applyBorder="1"/>
    <xf numFmtId="0" fontId="43" fillId="0" borderId="2" xfId="0" applyFont="1" applyBorder="1" applyAlignment="1">
      <alignment horizontal="center"/>
    </xf>
    <xf numFmtId="0" fontId="43" fillId="0" borderId="32" xfId="0" applyFont="1" applyBorder="1" applyAlignment="1">
      <alignment horizontal="left"/>
    </xf>
    <xf numFmtId="0" fontId="43" fillId="0" borderId="8" xfId="0" applyFont="1" applyBorder="1" applyAlignment="1">
      <alignment horizontal="center"/>
    </xf>
    <xf numFmtId="0" fontId="45" fillId="0" borderId="79" xfId="0" applyFont="1" applyBorder="1"/>
    <xf numFmtId="0" fontId="73" fillId="0" borderId="62" xfId="0" applyFont="1" applyBorder="1" applyAlignment="1">
      <alignment horizontal="center"/>
    </xf>
    <xf numFmtId="0" fontId="73" fillId="0" borderId="65" xfId="0" applyFont="1" applyBorder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71" fillId="0" borderId="0" xfId="0" applyFont="1" applyAlignment="1">
      <alignment horizontal="center"/>
    </xf>
    <xf numFmtId="0" fontId="71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71" fillId="0" borderId="51" xfId="0" applyFont="1" applyBorder="1" applyAlignment="1">
      <alignment horizontal="center"/>
    </xf>
    <xf numFmtId="0" fontId="71" fillId="0" borderId="0" xfId="0" applyFont="1"/>
    <xf numFmtId="0" fontId="27" fillId="0" borderId="0" xfId="0" applyFont="1" applyFill="1" applyBorder="1"/>
    <xf numFmtId="0" fontId="71" fillId="0" borderId="0" xfId="0" applyFont="1" applyBorder="1"/>
    <xf numFmtId="0" fontId="71" fillId="0" borderId="69" xfId="0" applyFont="1" applyBorder="1" applyAlignment="1">
      <alignment horizontal="center"/>
    </xf>
    <xf numFmtId="0" fontId="28" fillId="0" borderId="0" xfId="0" applyFont="1"/>
    <xf numFmtId="0" fontId="28" fillId="0" borderId="0" xfId="0" applyFont="1" applyBorder="1"/>
    <xf numFmtId="0" fontId="28" fillId="0" borderId="0" xfId="0" applyFont="1" applyBorder="1" applyAlignment="1">
      <alignment horizontal="right"/>
    </xf>
    <xf numFmtId="0" fontId="43" fillId="0" borderId="55" xfId="0" applyFont="1" applyBorder="1" applyAlignment="1">
      <alignment horizontal="center"/>
    </xf>
    <xf numFmtId="0" fontId="43" fillId="0" borderId="59" xfId="0" applyFont="1" applyBorder="1" applyAlignment="1">
      <alignment horizontal="center"/>
    </xf>
    <xf numFmtId="0" fontId="43" fillId="10" borderId="59" xfId="0" applyFont="1" applyFill="1" applyBorder="1" applyAlignment="1">
      <alignment horizontal="center"/>
    </xf>
    <xf numFmtId="0" fontId="43" fillId="8" borderId="59" xfId="0" applyFont="1" applyFill="1" applyBorder="1" applyAlignment="1">
      <alignment horizontal="center"/>
    </xf>
    <xf numFmtId="166" fontId="43" fillId="0" borderId="59" xfId="0" applyNumberFormat="1" applyFont="1" applyBorder="1" applyAlignment="1">
      <alignment horizontal="center"/>
    </xf>
    <xf numFmtId="168" fontId="102" fillId="0" borderId="64" xfId="0" applyNumberFormat="1" applyFont="1" applyBorder="1" applyAlignment="1">
      <alignment horizontal="center"/>
    </xf>
    <xf numFmtId="167" fontId="115" fillId="10" borderId="59" xfId="0" applyNumberFormat="1" applyFont="1" applyFill="1" applyBorder="1" applyAlignment="1">
      <alignment horizontal="center"/>
    </xf>
    <xf numFmtId="166" fontId="115" fillId="10" borderId="59" xfId="0" applyNumberFormat="1" applyFont="1" applyFill="1" applyBorder="1" applyAlignment="1">
      <alignment horizontal="center"/>
    </xf>
    <xf numFmtId="0" fontId="98" fillId="10" borderId="59" xfId="0" applyFont="1" applyFill="1" applyBorder="1" applyAlignment="1">
      <alignment horizontal="center"/>
    </xf>
    <xf numFmtId="0" fontId="0" fillId="0" borderId="60" xfId="0" applyBorder="1"/>
    <xf numFmtId="0" fontId="6" fillId="10" borderId="63" xfId="0" applyFont="1" applyFill="1" applyBorder="1"/>
    <xf numFmtId="0" fontId="42" fillId="10" borderId="63" xfId="0" applyFont="1" applyFill="1" applyBorder="1"/>
    <xf numFmtId="0" fontId="21" fillId="10" borderId="63" xfId="0" applyFont="1" applyFill="1" applyBorder="1"/>
    <xf numFmtId="0" fontId="2" fillId="10" borderId="63" xfId="0" applyFont="1" applyFill="1" applyBorder="1"/>
    <xf numFmtId="0" fontId="43" fillId="0" borderId="22" xfId="0" applyFont="1" applyBorder="1" applyAlignment="1">
      <alignment horizontal="center"/>
    </xf>
    <xf numFmtId="167" fontId="102" fillId="0" borderId="69" xfId="0" applyNumberFormat="1" applyFont="1" applyBorder="1" applyAlignment="1">
      <alignment horizontal="center"/>
    </xf>
    <xf numFmtId="167" fontId="115" fillId="10" borderId="74" xfId="0" applyNumberFormat="1" applyFont="1" applyFill="1" applyBorder="1" applyAlignment="1">
      <alignment horizontal="center"/>
    </xf>
    <xf numFmtId="166" fontId="115" fillId="10" borderId="74" xfId="0" applyNumberFormat="1" applyFont="1" applyFill="1" applyBorder="1" applyAlignment="1">
      <alignment horizontal="center"/>
    </xf>
    <xf numFmtId="0" fontId="98" fillId="10" borderId="74" xfId="0" applyFont="1" applyFill="1" applyBorder="1" applyAlignment="1">
      <alignment horizontal="center"/>
    </xf>
    <xf numFmtId="0" fontId="51" fillId="0" borderId="60" xfId="0" applyFont="1" applyBorder="1"/>
    <xf numFmtId="167" fontId="43" fillId="10" borderId="59" xfId="0" applyNumberFormat="1" applyFont="1" applyFill="1" applyBorder="1" applyAlignment="1">
      <alignment horizontal="center"/>
    </xf>
    <xf numFmtId="1" fontId="43" fillId="0" borderId="60" xfId="0" applyNumberFormat="1" applyFont="1" applyBorder="1" applyAlignment="1">
      <alignment horizontal="center"/>
    </xf>
    <xf numFmtId="0" fontId="32" fillId="0" borderId="55" xfId="0" applyFont="1" applyBorder="1"/>
    <xf numFmtId="0" fontId="32" fillId="0" borderId="76" xfId="0" applyFont="1" applyBorder="1"/>
    <xf numFmtId="0" fontId="47" fillId="0" borderId="55" xfId="0" applyFont="1" applyBorder="1" applyAlignment="1">
      <alignment horizontal="center"/>
    </xf>
    <xf numFmtId="0" fontId="47" fillId="0" borderId="59" xfId="0" applyFont="1" applyBorder="1" applyAlignment="1">
      <alignment horizontal="center"/>
    </xf>
    <xf numFmtId="0" fontId="47" fillId="0" borderId="76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0" borderId="32" xfId="0" applyFont="1" applyBorder="1" applyAlignment="1">
      <alignment horizontal="left"/>
    </xf>
    <xf numFmtId="0" fontId="45" fillId="0" borderId="33" xfId="0" applyFont="1" applyBorder="1"/>
    <xf numFmtId="0" fontId="73" fillId="0" borderId="29" xfId="0" applyFont="1" applyBorder="1" applyAlignment="1">
      <alignment horizontal="center"/>
    </xf>
    <xf numFmtId="0" fontId="47" fillId="0" borderId="79" xfId="0" applyFont="1" applyBorder="1"/>
    <xf numFmtId="0" fontId="44" fillId="0" borderId="16" xfId="0" applyFont="1" applyBorder="1"/>
    <xf numFmtId="0" fontId="47" fillId="7" borderId="18" xfId="0" applyFont="1" applyFill="1" applyBorder="1"/>
    <xf numFmtId="0" fontId="43" fillId="7" borderId="28" xfId="0" applyFont="1" applyFill="1" applyBorder="1" applyAlignment="1">
      <alignment horizontal="center"/>
    </xf>
    <xf numFmtId="0" fontId="47" fillId="7" borderId="79" xfId="0" applyFont="1" applyFill="1" applyBorder="1" applyAlignment="1">
      <alignment horizontal="center"/>
    </xf>
    <xf numFmtId="0" fontId="73" fillId="7" borderId="62" xfId="0" applyFont="1" applyFill="1" applyBorder="1" applyAlignment="1">
      <alignment horizontal="center"/>
    </xf>
    <xf numFmtId="0" fontId="6" fillId="0" borderId="48" xfId="0" applyFont="1" applyBorder="1"/>
    <xf numFmtId="0" fontId="47" fillId="7" borderId="22" xfId="0" applyFont="1" applyFill="1" applyBorder="1" applyAlignment="1">
      <alignment horizontal="center"/>
    </xf>
    <xf numFmtId="2" fontId="71" fillId="7" borderId="8" xfId="0" applyNumberFormat="1" applyFont="1" applyFill="1" applyBorder="1" applyAlignment="1">
      <alignment horizontal="center"/>
    </xf>
    <xf numFmtId="0" fontId="6" fillId="0" borderId="63" xfId="0" applyFont="1" applyBorder="1"/>
    <xf numFmtId="0" fontId="47" fillId="7" borderId="59" xfId="0" applyFont="1" applyFill="1" applyBorder="1" applyAlignment="1">
      <alignment horizontal="center"/>
    </xf>
    <xf numFmtId="2" fontId="71" fillId="7" borderId="67" xfId="0" applyNumberFormat="1" applyFont="1" applyFill="1" applyBorder="1" applyAlignment="1">
      <alignment horizontal="center"/>
    </xf>
    <xf numFmtId="0" fontId="6" fillId="17" borderId="63" xfId="0" applyFont="1" applyFill="1" applyBorder="1"/>
    <xf numFmtId="0" fontId="47" fillId="10" borderId="59" xfId="0" applyFont="1" applyFill="1" applyBorder="1" applyAlignment="1">
      <alignment horizontal="center"/>
    </xf>
    <xf numFmtId="2" fontId="71" fillId="10" borderId="67" xfId="0" applyNumberFormat="1" applyFont="1" applyFill="1" applyBorder="1" applyAlignment="1">
      <alignment horizontal="center"/>
    </xf>
    <xf numFmtId="0" fontId="47" fillId="8" borderId="59" xfId="0" applyFont="1" applyFill="1" applyBorder="1" applyAlignment="1">
      <alignment horizontal="center"/>
    </xf>
    <xf numFmtId="2" fontId="71" fillId="8" borderId="67" xfId="0" applyNumberFormat="1" applyFont="1" applyFill="1" applyBorder="1" applyAlignment="1">
      <alignment horizontal="center"/>
    </xf>
    <xf numFmtId="0" fontId="6" fillId="0" borderId="63" xfId="0" applyFont="1" applyBorder="1" applyAlignment="1">
      <alignment horizontal="left"/>
    </xf>
    <xf numFmtId="2" fontId="71" fillId="12" borderId="67" xfId="0" applyNumberFormat="1" applyFont="1" applyFill="1" applyBorder="1" applyAlignment="1">
      <alignment horizontal="center"/>
    </xf>
    <xf numFmtId="0" fontId="47" fillId="7" borderId="76" xfId="0" applyFont="1" applyFill="1" applyBorder="1" applyAlignment="1">
      <alignment horizontal="center"/>
    </xf>
    <xf numFmtId="2" fontId="71" fillId="12" borderId="51" xfId="0" applyNumberFormat="1" applyFont="1" applyFill="1" applyBorder="1" applyAlignment="1">
      <alignment horizontal="center"/>
    </xf>
    <xf numFmtId="0" fontId="47" fillId="7" borderId="60" xfId="0" applyFont="1" applyFill="1" applyBorder="1" applyAlignment="1">
      <alignment horizontal="center"/>
    </xf>
    <xf numFmtId="2" fontId="71" fillId="7" borderId="68" xfId="0" applyNumberFormat="1" applyFont="1" applyFill="1" applyBorder="1" applyAlignment="1">
      <alignment horizontal="center"/>
    </xf>
    <xf numFmtId="0" fontId="27" fillId="0" borderId="0" xfId="0" applyFont="1" applyAlignment="1">
      <alignment horizontal="left"/>
    </xf>
    <xf numFmtId="0" fontId="47" fillId="7" borderId="15" xfId="0" applyFont="1" applyFill="1" applyBorder="1"/>
    <xf numFmtId="0" fontId="43" fillId="7" borderId="17" xfId="0" applyFont="1" applyFill="1" applyBorder="1" applyAlignment="1">
      <alignment horizontal="center"/>
    </xf>
    <xf numFmtId="0" fontId="32" fillId="5" borderId="48" xfId="0" applyFont="1" applyFill="1" applyBorder="1"/>
    <xf numFmtId="0" fontId="32" fillId="5" borderId="63" xfId="0" applyFont="1" applyFill="1" applyBorder="1"/>
    <xf numFmtId="0" fontId="55" fillId="5" borderId="63" xfId="0" applyFont="1" applyFill="1" applyBorder="1"/>
    <xf numFmtId="0" fontId="47" fillId="7" borderId="58" xfId="0" applyFont="1" applyFill="1" applyBorder="1" applyAlignment="1">
      <alignment horizontal="center"/>
    </xf>
    <xf numFmtId="0" fontId="6" fillId="4" borderId="48" xfId="0" applyFont="1" applyFill="1" applyBorder="1"/>
    <xf numFmtId="0" fontId="47" fillId="7" borderId="55" xfId="0" applyFont="1" applyFill="1" applyBorder="1" applyAlignment="1">
      <alignment horizontal="center"/>
    </xf>
    <xf numFmtId="0" fontId="2" fillId="14" borderId="63" xfId="0" applyFont="1" applyFill="1" applyBorder="1" applyAlignment="1">
      <alignment horizontal="center"/>
    </xf>
    <xf numFmtId="0" fontId="21" fillId="14" borderId="63" xfId="0" applyFont="1" applyFill="1" applyBorder="1"/>
    <xf numFmtId="166" fontId="47" fillId="7" borderId="59" xfId="0" applyNumberFormat="1" applyFont="1" applyFill="1" applyBorder="1" applyAlignment="1">
      <alignment horizontal="center"/>
    </xf>
    <xf numFmtId="0" fontId="71" fillId="7" borderId="75" xfId="0" applyFont="1" applyFill="1" applyBorder="1" applyAlignment="1">
      <alignment horizontal="center"/>
    </xf>
    <xf numFmtId="0" fontId="21" fillId="19" borderId="63" xfId="0" applyFont="1" applyFill="1" applyBorder="1"/>
    <xf numFmtId="0" fontId="21" fillId="20" borderId="63" xfId="0" applyFont="1" applyFill="1" applyBorder="1"/>
    <xf numFmtId="0" fontId="0" fillId="15" borderId="84" xfId="0" applyFill="1" applyBorder="1"/>
    <xf numFmtId="0" fontId="71" fillId="7" borderId="78" xfId="0" applyFont="1" applyFill="1" applyBorder="1" applyAlignment="1">
      <alignment horizontal="center"/>
    </xf>
    <xf numFmtId="0" fontId="45" fillId="20" borderId="41" xfId="0" applyFont="1" applyFill="1" applyBorder="1"/>
    <xf numFmtId="0" fontId="47" fillId="21" borderId="58" xfId="0" applyFont="1" applyFill="1" applyBorder="1" applyAlignment="1">
      <alignment horizontal="center"/>
    </xf>
    <xf numFmtId="0" fontId="71" fillId="21" borderId="17" xfId="0" applyFont="1" applyFill="1" applyBorder="1" applyAlignment="1">
      <alignment horizontal="center"/>
    </xf>
    <xf numFmtId="0" fontId="21" fillId="16" borderId="48" xfId="0" applyFont="1" applyFill="1" applyBorder="1"/>
    <xf numFmtId="0" fontId="71" fillId="7" borderId="56" xfId="0" applyFont="1" applyFill="1" applyBorder="1" applyAlignment="1">
      <alignment horizontal="center"/>
    </xf>
    <xf numFmtId="0" fontId="21" fillId="16" borderId="84" xfId="0" applyFont="1" applyFill="1" applyBorder="1"/>
    <xf numFmtId="0" fontId="45" fillId="22" borderId="41" xfId="0" applyFont="1" applyFill="1" applyBorder="1"/>
    <xf numFmtId="0" fontId="47" fillId="6" borderId="58" xfId="0" applyFont="1" applyFill="1" applyBorder="1" applyAlignment="1">
      <alignment horizontal="center"/>
    </xf>
    <xf numFmtId="0" fontId="71" fillId="6" borderId="17" xfId="0" applyFont="1" applyFill="1" applyBorder="1" applyAlignment="1">
      <alignment horizontal="center"/>
    </xf>
    <xf numFmtId="0" fontId="2" fillId="23" borderId="48" xfId="0" applyFont="1" applyFill="1" applyBorder="1" applyAlignment="1">
      <alignment horizontal="center"/>
    </xf>
    <xf numFmtId="0" fontId="21" fillId="23" borderId="63" xfId="0" applyFont="1" applyFill="1" applyBorder="1"/>
    <xf numFmtId="0" fontId="21" fillId="24" borderId="84" xfId="0" applyFont="1" applyFill="1" applyBorder="1"/>
    <xf numFmtId="0" fontId="45" fillId="25" borderId="41" xfId="0" applyFont="1" applyFill="1" applyBorder="1"/>
    <xf numFmtId="0" fontId="47" fillId="25" borderId="58" xfId="0" applyFont="1" applyFill="1" applyBorder="1" applyAlignment="1">
      <alignment horizontal="center"/>
    </xf>
    <xf numFmtId="0" fontId="71" fillId="25" borderId="17" xfId="0" applyFont="1" applyFill="1" applyBorder="1" applyAlignment="1">
      <alignment horizontal="center"/>
    </xf>
    <xf numFmtId="0" fontId="2" fillId="26" borderId="63" xfId="0" applyFont="1" applyFill="1" applyBorder="1"/>
    <xf numFmtId="0" fontId="2" fillId="26" borderId="84" xfId="0" applyFont="1" applyFill="1" applyBorder="1"/>
    <xf numFmtId="0" fontId="9" fillId="27" borderId="41" xfId="0" applyFont="1" applyFill="1" applyBorder="1"/>
    <xf numFmtId="0" fontId="47" fillId="10" borderId="58" xfId="0" applyFont="1" applyFill="1" applyBorder="1" applyAlignment="1">
      <alignment horizontal="center"/>
    </xf>
    <xf numFmtId="0" fontId="71" fillId="10" borderId="17" xfId="0" applyFont="1" applyFill="1" applyBorder="1" applyAlignment="1">
      <alignment horizontal="center"/>
    </xf>
    <xf numFmtId="0" fontId="2" fillId="28" borderId="63" xfId="0" applyFont="1" applyFill="1" applyBorder="1" applyAlignment="1">
      <alignment horizontal="center"/>
    </xf>
    <xf numFmtId="0" fontId="47" fillId="0" borderId="64" xfId="0" applyFont="1" applyBorder="1"/>
    <xf numFmtId="0" fontId="73" fillId="0" borderId="69" xfId="0" applyFont="1" applyBorder="1" applyAlignment="1">
      <alignment horizontal="center"/>
    </xf>
    <xf numFmtId="0" fontId="71" fillId="0" borderId="75" xfId="0" applyFont="1" applyBorder="1" applyAlignment="1">
      <alignment horizontal="center"/>
    </xf>
    <xf numFmtId="0" fontId="43" fillId="0" borderId="74" xfId="0" applyFont="1" applyBorder="1" applyAlignment="1">
      <alignment horizontal="center"/>
    </xf>
    <xf numFmtId="0" fontId="115" fillId="0" borderId="67" xfId="0" applyFont="1" applyBorder="1" applyAlignment="1">
      <alignment horizontal="center"/>
    </xf>
    <xf numFmtId="0" fontId="71" fillId="0" borderId="67" xfId="0" applyFont="1" applyBorder="1" applyAlignment="1">
      <alignment horizontal="center"/>
    </xf>
    <xf numFmtId="0" fontId="21" fillId="28" borderId="63" xfId="0" applyFont="1" applyFill="1" applyBorder="1"/>
    <xf numFmtId="166" fontId="60" fillId="0" borderId="59" xfId="0" applyNumberFormat="1" applyFont="1" applyBorder="1" applyAlignment="1">
      <alignment horizontal="center"/>
    </xf>
    <xf numFmtId="0" fontId="0" fillId="28" borderId="69" xfId="0" applyFill="1" applyBorder="1"/>
    <xf numFmtId="0" fontId="71" fillId="28" borderId="75" xfId="0" applyFont="1" applyFill="1" applyBorder="1" applyAlignment="1">
      <alignment horizontal="center"/>
    </xf>
    <xf numFmtId="0" fontId="71" fillId="28" borderId="74" xfId="0" applyFont="1" applyFill="1" applyBorder="1" applyAlignment="1">
      <alignment horizontal="center"/>
    </xf>
    <xf numFmtId="2" fontId="28" fillId="13" borderId="67" xfId="0" applyNumberFormat="1" applyFont="1" applyFill="1" applyBorder="1" applyAlignment="1">
      <alignment horizontal="center"/>
    </xf>
    <xf numFmtId="0" fontId="71" fillId="13" borderId="67" xfId="0" applyFont="1" applyFill="1" applyBorder="1" applyAlignment="1">
      <alignment horizontal="center"/>
    </xf>
    <xf numFmtId="0" fontId="21" fillId="29" borderId="63" xfId="0" applyFont="1" applyFill="1" applyBorder="1"/>
    <xf numFmtId="0" fontId="116" fillId="0" borderId="59" xfId="0" applyFont="1" applyBorder="1" applyAlignment="1">
      <alignment horizontal="center"/>
    </xf>
    <xf numFmtId="0" fontId="0" fillId="13" borderId="69" xfId="0" applyFill="1" applyBorder="1"/>
    <xf numFmtId="0" fontId="71" fillId="13" borderId="75" xfId="0" applyFont="1" applyFill="1" applyBorder="1" applyAlignment="1">
      <alignment horizontal="center"/>
    </xf>
    <xf numFmtId="166" fontId="47" fillId="0" borderId="59" xfId="0" applyNumberFormat="1" applyFont="1" applyBorder="1" applyAlignment="1">
      <alignment horizontal="center"/>
    </xf>
    <xf numFmtId="0" fontId="71" fillId="13" borderId="74" xfId="0" applyFont="1" applyFill="1" applyBorder="1" applyAlignment="1">
      <alignment horizontal="center"/>
    </xf>
    <xf numFmtId="0" fontId="21" fillId="30" borderId="63" xfId="0" applyFont="1" applyFill="1" applyBorder="1"/>
    <xf numFmtId="0" fontId="0" fillId="13" borderId="84" xfId="0" applyFill="1" applyBorder="1"/>
    <xf numFmtId="0" fontId="116" fillId="0" borderId="76" xfId="0" applyFont="1" applyBorder="1" applyAlignment="1">
      <alignment horizontal="center"/>
    </xf>
    <xf numFmtId="0" fontId="0" fillId="13" borderId="71" xfId="0" applyFill="1" applyBorder="1"/>
    <xf numFmtId="0" fontId="71" fillId="13" borderId="78" xfId="0" applyFont="1" applyFill="1" applyBorder="1" applyAlignment="1">
      <alignment horizontal="center"/>
    </xf>
    <xf numFmtId="0" fontId="71" fillId="13" borderId="36" xfId="0" applyFont="1" applyFill="1" applyBorder="1" applyAlignment="1">
      <alignment horizontal="center"/>
    </xf>
    <xf numFmtId="0" fontId="28" fillId="13" borderId="51" xfId="0" applyFont="1" applyFill="1" applyBorder="1"/>
    <xf numFmtId="0" fontId="71" fillId="13" borderId="51" xfId="0" applyFont="1" applyFill="1" applyBorder="1" applyAlignment="1">
      <alignment horizontal="center"/>
    </xf>
    <xf numFmtId="0" fontId="45" fillId="30" borderId="41" xfId="0" applyFont="1" applyFill="1" applyBorder="1"/>
    <xf numFmtId="0" fontId="116" fillId="13" borderId="58" xfId="0" applyFont="1" applyFill="1" applyBorder="1" applyAlignment="1">
      <alignment horizontal="center"/>
    </xf>
    <xf numFmtId="0" fontId="28" fillId="13" borderId="82" xfId="0" applyFont="1" applyFill="1" applyBorder="1" applyAlignment="1">
      <alignment horizontal="center"/>
    </xf>
    <xf numFmtId="0" fontId="32" fillId="13" borderId="58" xfId="0" applyFont="1" applyFill="1" applyBorder="1"/>
    <xf numFmtId="0" fontId="71" fillId="13" borderId="17" xfId="0" applyFont="1" applyFill="1" applyBorder="1" applyAlignment="1">
      <alignment horizontal="center"/>
    </xf>
    <xf numFmtId="0" fontId="47" fillId="13" borderId="58" xfId="0" applyFont="1" applyFill="1" applyBorder="1" applyAlignment="1">
      <alignment horizontal="center"/>
    </xf>
    <xf numFmtId="0" fontId="71" fillId="13" borderId="16" xfId="0" applyFont="1" applyFill="1" applyBorder="1" applyAlignment="1">
      <alignment horizontal="center"/>
    </xf>
    <xf numFmtId="2" fontId="28" fillId="13" borderId="31" xfId="0" applyNumberFormat="1" applyFont="1" applyFill="1" applyBorder="1" applyAlignment="1">
      <alignment horizontal="center"/>
    </xf>
    <xf numFmtId="0" fontId="71" fillId="13" borderId="31" xfId="0" applyFont="1" applyFill="1" applyBorder="1" applyAlignment="1">
      <alignment horizontal="center"/>
    </xf>
    <xf numFmtId="0" fontId="116" fillId="0" borderId="55" xfId="0" applyFont="1" applyBorder="1" applyAlignment="1">
      <alignment horizontal="center"/>
    </xf>
    <xf numFmtId="0" fontId="0" fillId="16" borderId="1" xfId="0" applyFill="1" applyBorder="1"/>
    <xf numFmtId="0" fontId="71" fillId="16" borderId="56" xfId="0" applyFont="1" applyFill="1" applyBorder="1" applyAlignment="1">
      <alignment horizontal="center"/>
    </xf>
    <xf numFmtId="2" fontId="28" fillId="6" borderId="52" xfId="0" applyNumberFormat="1" applyFont="1" applyFill="1" applyBorder="1" applyAlignment="1">
      <alignment horizontal="center"/>
    </xf>
    <xf numFmtId="0" fontId="71" fillId="6" borderId="52" xfId="0" applyFont="1" applyFill="1" applyBorder="1" applyAlignment="1">
      <alignment horizontal="center"/>
    </xf>
    <xf numFmtId="0" fontId="0" fillId="16" borderId="36" xfId="0" applyFill="1" applyBorder="1"/>
    <xf numFmtId="0" fontId="71" fillId="16" borderId="78" xfId="0" applyFont="1" applyFill="1" applyBorder="1" applyAlignment="1">
      <alignment horizontal="center"/>
    </xf>
    <xf numFmtId="2" fontId="28" fillId="6" borderId="51" xfId="0" applyNumberFormat="1" applyFont="1" applyFill="1" applyBorder="1" applyAlignment="1">
      <alignment horizontal="center"/>
    </xf>
    <xf numFmtId="0" fontId="71" fillId="6" borderId="51" xfId="0" applyFont="1" applyFill="1" applyBorder="1" applyAlignment="1">
      <alignment horizontal="center"/>
    </xf>
    <xf numFmtId="0" fontId="44" fillId="6" borderId="16" xfId="0" applyFont="1" applyFill="1" applyBorder="1" applyAlignment="1">
      <alignment horizontal="center"/>
    </xf>
    <xf numFmtId="0" fontId="28" fillId="6" borderId="16" xfId="0" applyFont="1" applyFill="1" applyBorder="1" applyAlignment="1">
      <alignment horizontal="center"/>
    </xf>
    <xf numFmtId="0" fontId="117" fillId="6" borderId="82" xfId="0" applyFont="1" applyFill="1" applyBorder="1" applyAlignment="1">
      <alignment horizontal="center"/>
    </xf>
    <xf numFmtId="2" fontId="28" fillId="6" borderId="31" xfId="0" applyNumberFormat="1" applyFont="1" applyFill="1" applyBorder="1" applyAlignment="1">
      <alignment horizontal="center"/>
    </xf>
    <xf numFmtId="0" fontId="71" fillId="6" borderId="31" xfId="0" applyFont="1" applyFill="1" applyBorder="1" applyAlignment="1">
      <alignment horizontal="center"/>
    </xf>
    <xf numFmtId="0" fontId="60" fillId="0" borderId="32" xfId="0" applyFont="1" applyBorder="1" applyAlignment="1">
      <alignment horizontal="center"/>
    </xf>
    <xf numFmtId="0" fontId="73" fillId="25" borderId="24" xfId="0" applyFont="1" applyFill="1" applyBorder="1" applyAlignment="1">
      <alignment horizontal="center"/>
    </xf>
    <xf numFmtId="0" fontId="60" fillId="0" borderId="1" xfId="0" applyFont="1" applyBorder="1" applyAlignment="1">
      <alignment horizontal="center"/>
    </xf>
    <xf numFmtId="0" fontId="73" fillId="25" borderId="57" xfId="0" applyFont="1" applyFill="1" applyBorder="1" applyAlignment="1">
      <alignment horizontal="center"/>
    </xf>
    <xf numFmtId="0" fontId="115" fillId="25" borderId="52" xfId="0" applyFont="1" applyFill="1" applyBorder="1" applyAlignment="1">
      <alignment horizontal="center"/>
    </xf>
    <xf numFmtId="0" fontId="71" fillId="25" borderId="52" xfId="0" applyFont="1" applyFill="1" applyBorder="1" applyAlignment="1">
      <alignment horizontal="center"/>
    </xf>
    <xf numFmtId="0" fontId="50" fillId="0" borderId="64" xfId="0" applyFont="1" applyBorder="1" applyAlignment="1">
      <alignment horizontal="center"/>
    </xf>
    <xf numFmtId="0" fontId="71" fillId="23" borderId="75" xfId="0" applyFont="1" applyFill="1" applyBorder="1" applyAlignment="1">
      <alignment horizontal="center"/>
    </xf>
    <xf numFmtId="0" fontId="50" fillId="0" borderId="74" xfId="0" applyFont="1" applyBorder="1" applyAlignment="1">
      <alignment horizontal="center"/>
    </xf>
    <xf numFmtId="0" fontId="71" fillId="23" borderId="69" xfId="0" applyFont="1" applyFill="1" applyBorder="1" applyAlignment="1">
      <alignment horizontal="center"/>
    </xf>
    <xf numFmtId="2" fontId="28" fillId="25" borderId="67" xfId="0" applyNumberFormat="1" applyFont="1" applyFill="1" applyBorder="1" applyAlignment="1">
      <alignment horizontal="center"/>
    </xf>
    <xf numFmtId="0" fontId="71" fillId="25" borderId="67" xfId="0" applyFont="1" applyFill="1" applyBorder="1" applyAlignment="1">
      <alignment horizontal="center"/>
    </xf>
    <xf numFmtId="0" fontId="50" fillId="0" borderId="79" xfId="0" applyFont="1" applyBorder="1" applyAlignment="1">
      <alignment horizontal="center"/>
    </xf>
    <xf numFmtId="0" fontId="71" fillId="25" borderId="62" xfId="0" applyFont="1" applyFill="1" applyBorder="1" applyAlignment="1">
      <alignment horizontal="center"/>
    </xf>
    <xf numFmtId="0" fontId="50" fillId="0" borderId="36" xfId="0" applyFont="1" applyBorder="1" applyAlignment="1">
      <alignment horizontal="center"/>
    </xf>
    <xf numFmtId="0" fontId="71" fillId="25" borderId="65" xfId="0" applyFont="1" applyFill="1" applyBorder="1" applyAlignment="1">
      <alignment horizontal="center"/>
    </xf>
    <xf numFmtId="2" fontId="28" fillId="25" borderId="51" xfId="0" applyNumberFormat="1" applyFont="1" applyFill="1" applyBorder="1" applyAlignment="1">
      <alignment horizontal="center"/>
    </xf>
    <xf numFmtId="0" fontId="71" fillId="25" borderId="51" xfId="0" applyFont="1" applyFill="1" applyBorder="1" applyAlignment="1">
      <alignment horizontal="center"/>
    </xf>
    <xf numFmtId="0" fontId="97" fillId="26" borderId="1" xfId="0" applyFont="1" applyFill="1" applyBorder="1" applyAlignment="1">
      <alignment horizontal="center"/>
    </xf>
    <xf numFmtId="0" fontId="71" fillId="26" borderId="56" xfId="0" applyFont="1" applyFill="1" applyBorder="1" applyAlignment="1">
      <alignment horizontal="center"/>
    </xf>
    <xf numFmtId="0" fontId="71" fillId="26" borderId="1" xfId="0" applyFont="1" applyFill="1" applyBorder="1" applyAlignment="1">
      <alignment horizontal="center"/>
    </xf>
    <xf numFmtId="2" fontId="28" fillId="0" borderId="52" xfId="0" applyNumberFormat="1" applyFont="1" applyBorder="1" applyAlignment="1">
      <alignment horizontal="center"/>
    </xf>
    <xf numFmtId="0" fontId="71" fillId="0" borderId="52" xfId="0" applyFont="1" applyBorder="1" applyAlignment="1">
      <alignment horizontal="center"/>
    </xf>
    <xf numFmtId="0" fontId="97" fillId="26" borderId="74" xfId="0" applyFont="1" applyFill="1" applyBorder="1" applyAlignment="1">
      <alignment horizontal="center"/>
    </xf>
    <xf numFmtId="0" fontId="71" fillId="26" borderId="75" xfId="0" applyFont="1" applyFill="1" applyBorder="1" applyAlignment="1">
      <alignment horizontal="center"/>
    </xf>
    <xf numFmtId="0" fontId="71" fillId="26" borderId="74" xfId="0" applyFont="1" applyFill="1" applyBorder="1" applyAlignment="1">
      <alignment horizontal="center"/>
    </xf>
    <xf numFmtId="2" fontId="28" fillId="0" borderId="67" xfId="0" applyNumberFormat="1" applyFont="1" applyBorder="1" applyAlignment="1">
      <alignment horizontal="center"/>
    </xf>
    <xf numFmtId="2" fontId="60" fillId="0" borderId="59" xfId="0" applyNumberFormat="1" applyFont="1" applyBorder="1" applyAlignment="1">
      <alignment horizontal="center"/>
    </xf>
    <xf numFmtId="1" fontId="97" fillId="26" borderId="74" xfId="0" applyNumberFormat="1" applyFont="1" applyFill="1" applyBorder="1" applyAlignment="1">
      <alignment horizontal="center"/>
    </xf>
    <xf numFmtId="1" fontId="71" fillId="26" borderId="75" xfId="0" applyNumberFormat="1" applyFont="1" applyFill="1" applyBorder="1" applyAlignment="1">
      <alignment horizontal="center"/>
    </xf>
    <xf numFmtId="1" fontId="71" fillId="26" borderId="74" xfId="0" applyNumberFormat="1" applyFont="1" applyFill="1" applyBorder="1" applyAlignment="1">
      <alignment horizontal="center"/>
    </xf>
    <xf numFmtId="1" fontId="71" fillId="10" borderId="74" xfId="0" applyNumberFormat="1" applyFont="1" applyFill="1" applyBorder="1" applyAlignment="1">
      <alignment horizontal="center"/>
    </xf>
    <xf numFmtId="2" fontId="97" fillId="26" borderId="36" xfId="0" applyNumberFormat="1" applyFont="1" applyFill="1" applyBorder="1" applyAlignment="1">
      <alignment horizontal="center"/>
    </xf>
    <xf numFmtId="2" fontId="71" fillId="26" borderId="78" xfId="0" applyNumberFormat="1" applyFont="1" applyFill="1" applyBorder="1" applyAlignment="1">
      <alignment horizontal="center"/>
    </xf>
    <xf numFmtId="2" fontId="71" fillId="26" borderId="36" xfId="0" applyNumberFormat="1" applyFont="1" applyFill="1" applyBorder="1" applyAlignment="1">
      <alignment horizontal="center"/>
    </xf>
    <xf numFmtId="2" fontId="28" fillId="0" borderId="51" xfId="0" applyNumberFormat="1" applyFont="1" applyBorder="1" applyAlignment="1">
      <alignment horizontal="center"/>
    </xf>
    <xf numFmtId="0" fontId="116" fillId="10" borderId="85" xfId="0" applyFont="1" applyFill="1" applyBorder="1" applyAlignment="1">
      <alignment horizontal="center"/>
    </xf>
    <xf numFmtId="0" fontId="97" fillId="10" borderId="16" xfId="0" applyFont="1" applyFill="1" applyBorder="1" applyAlignment="1">
      <alignment horizontal="center"/>
    </xf>
    <xf numFmtId="0" fontId="116" fillId="10" borderId="58" xfId="0" applyFont="1" applyFill="1" applyBorder="1" applyAlignment="1">
      <alignment horizontal="center"/>
    </xf>
    <xf numFmtId="0" fontId="71" fillId="10" borderId="16" xfId="0" applyFont="1" applyFill="1" applyBorder="1" applyAlignment="1">
      <alignment horizontal="center"/>
    </xf>
    <xf numFmtId="2" fontId="28" fillId="10" borderId="31" xfId="0" applyNumberFormat="1" applyFont="1" applyFill="1" applyBorder="1" applyAlignment="1">
      <alignment horizontal="center"/>
    </xf>
    <xf numFmtId="0" fontId="71" fillId="10" borderId="31" xfId="0" applyFont="1" applyFill="1" applyBorder="1" applyAlignment="1">
      <alignment horizontal="center"/>
    </xf>
    <xf numFmtId="0" fontId="71" fillId="8" borderId="56" xfId="0" applyFont="1" applyFill="1" applyBorder="1" applyAlignment="1">
      <alignment horizontal="center"/>
    </xf>
    <xf numFmtId="2" fontId="71" fillId="0" borderId="8" xfId="0" applyNumberFormat="1" applyFont="1" applyBorder="1" applyAlignment="1">
      <alignment horizontal="center"/>
    </xf>
    <xf numFmtId="0" fontId="71" fillId="0" borderId="8" xfId="0" applyFont="1" applyBorder="1" applyAlignment="1">
      <alignment horizontal="center"/>
    </xf>
    <xf numFmtId="0" fontId="71" fillId="8" borderId="75" xfId="0" applyFont="1" applyFill="1" applyBorder="1" applyAlignment="1">
      <alignment horizontal="center"/>
    </xf>
    <xf numFmtId="2" fontId="71" fillId="0" borderId="67" xfId="0" applyNumberFormat="1" applyFont="1" applyBorder="1" applyAlignment="1">
      <alignment horizontal="center"/>
    </xf>
    <xf numFmtId="0" fontId="71" fillId="8" borderId="78" xfId="0" applyFont="1" applyFill="1" applyBorder="1" applyAlignment="1">
      <alignment horizontal="center"/>
    </xf>
    <xf numFmtId="2" fontId="71" fillId="0" borderId="51" xfId="0" applyNumberFormat="1" applyFont="1" applyBorder="1" applyAlignment="1">
      <alignment horizontal="center"/>
    </xf>
    <xf numFmtId="0" fontId="47" fillId="0" borderId="0" xfId="0" applyFont="1"/>
    <xf numFmtId="0" fontId="73" fillId="0" borderId="0" xfId="0" applyFont="1" applyAlignment="1">
      <alignment horizontal="left"/>
    </xf>
    <xf numFmtId="0" fontId="96" fillId="0" borderId="0" xfId="0" applyFont="1"/>
    <xf numFmtId="0" fontId="71" fillId="0" borderId="1" xfId="0" applyFont="1" applyBorder="1" applyAlignment="1">
      <alignment horizontal="center"/>
    </xf>
    <xf numFmtId="0" fontId="71" fillId="0" borderId="4" xfId="0" applyFont="1" applyBorder="1" applyAlignment="1">
      <alignment horizontal="center"/>
    </xf>
    <xf numFmtId="0" fontId="75" fillId="0" borderId="74" xfId="0" applyFont="1" applyBorder="1" applyAlignment="1">
      <alignment horizontal="center"/>
    </xf>
    <xf numFmtId="0" fontId="75" fillId="0" borderId="67" xfId="0" applyFont="1" applyBorder="1" applyAlignment="1">
      <alignment horizontal="center"/>
    </xf>
    <xf numFmtId="165" fontId="71" fillId="0" borderId="36" xfId="0" applyNumberFormat="1" applyFont="1" applyBorder="1" applyAlignment="1">
      <alignment horizontal="center"/>
    </xf>
    <xf numFmtId="165" fontId="71" fillId="0" borderId="74" xfId="0" applyNumberFormat="1" applyFont="1" applyBorder="1" applyAlignment="1">
      <alignment horizontal="center"/>
    </xf>
    <xf numFmtId="0" fontId="71" fillId="10" borderId="67" xfId="0" applyFont="1" applyFill="1" applyBorder="1" applyAlignment="1">
      <alignment horizontal="center"/>
    </xf>
    <xf numFmtId="0" fontId="71" fillId="10" borderId="74" xfId="0" applyFont="1" applyFill="1" applyBorder="1" applyAlignment="1">
      <alignment horizontal="center"/>
    </xf>
    <xf numFmtId="0" fontId="71" fillId="0" borderId="74" xfId="0" applyFont="1" applyBorder="1" applyAlignment="1">
      <alignment horizontal="center"/>
    </xf>
    <xf numFmtId="0" fontId="71" fillId="8" borderId="69" xfId="0" applyFont="1" applyFill="1" applyBorder="1" applyAlignment="1">
      <alignment horizontal="center"/>
    </xf>
    <xf numFmtId="0" fontId="71" fillId="8" borderId="67" xfId="0" applyFont="1" applyFill="1" applyBorder="1" applyAlignment="1">
      <alignment horizontal="center"/>
    </xf>
    <xf numFmtId="0" fontId="71" fillId="8" borderId="74" xfId="0" applyFont="1" applyFill="1" applyBorder="1" applyAlignment="1">
      <alignment horizontal="center"/>
    </xf>
    <xf numFmtId="2" fontId="71" fillId="0" borderId="69" xfId="0" applyNumberFormat="1" applyFont="1" applyBorder="1" applyAlignment="1">
      <alignment horizontal="center"/>
    </xf>
    <xf numFmtId="2" fontId="71" fillId="0" borderId="74" xfId="0" applyNumberFormat="1" applyFont="1" applyBorder="1" applyAlignment="1">
      <alignment horizontal="center"/>
    </xf>
    <xf numFmtId="165" fontId="71" fillId="0" borderId="69" xfId="0" applyNumberFormat="1" applyFont="1" applyBorder="1" applyAlignment="1">
      <alignment horizontal="center"/>
    </xf>
    <xf numFmtId="1" fontId="71" fillId="0" borderId="67" xfId="0" applyNumberFormat="1" applyFont="1" applyBorder="1" applyAlignment="1">
      <alignment horizontal="center"/>
    </xf>
    <xf numFmtId="1" fontId="71" fillId="0" borderId="74" xfId="0" applyNumberFormat="1" applyFont="1" applyBorder="1" applyAlignment="1">
      <alignment horizontal="center"/>
    </xf>
    <xf numFmtId="165" fontId="71" fillId="0" borderId="67" xfId="0" applyNumberFormat="1" applyFont="1" applyBorder="1" applyAlignment="1">
      <alignment horizontal="center"/>
    </xf>
    <xf numFmtId="168" fontId="71" fillId="0" borderId="69" xfId="0" applyNumberFormat="1" applyFont="1" applyBorder="1" applyAlignment="1">
      <alignment horizontal="center"/>
    </xf>
    <xf numFmtId="167" fontId="71" fillId="0" borderId="75" xfId="0" applyNumberFormat="1" applyFont="1" applyBorder="1" applyAlignment="1">
      <alignment horizontal="center"/>
    </xf>
    <xf numFmtId="167" fontId="71" fillId="0" borderId="69" xfId="0" applyNumberFormat="1" applyFont="1" applyBorder="1" applyAlignment="1">
      <alignment horizontal="center"/>
    </xf>
    <xf numFmtId="167" fontId="71" fillId="10" borderId="69" xfId="0" applyNumberFormat="1" applyFont="1" applyFill="1" applyBorder="1" applyAlignment="1">
      <alignment horizontal="center"/>
    </xf>
    <xf numFmtId="167" fontId="71" fillId="10" borderId="67" xfId="0" applyNumberFormat="1" applyFont="1" applyFill="1" applyBorder="1" applyAlignment="1">
      <alignment horizontal="center"/>
    </xf>
    <xf numFmtId="166" fontId="71" fillId="10" borderId="69" xfId="0" applyNumberFormat="1" applyFont="1" applyFill="1" applyBorder="1" applyAlignment="1">
      <alignment horizontal="center"/>
    </xf>
    <xf numFmtId="166" fontId="71" fillId="10" borderId="67" xfId="0" applyNumberFormat="1" applyFont="1" applyFill="1" applyBorder="1" applyAlignment="1">
      <alignment horizontal="center"/>
    </xf>
    <xf numFmtId="0" fontId="27" fillId="10" borderId="69" xfId="0" applyFont="1" applyFill="1" applyBorder="1" applyAlignment="1">
      <alignment horizontal="center"/>
    </xf>
    <xf numFmtId="0" fontId="27" fillId="10" borderId="67" xfId="0" applyFont="1" applyFill="1" applyBorder="1" applyAlignment="1">
      <alignment horizontal="center"/>
    </xf>
    <xf numFmtId="165" fontId="71" fillId="0" borderId="65" xfId="0" applyNumberFormat="1" applyFont="1" applyBorder="1" applyAlignment="1">
      <alignment horizontal="center"/>
    </xf>
    <xf numFmtId="165" fontId="71" fillId="0" borderId="68" xfId="0" applyNumberFormat="1" applyFont="1" applyBorder="1" applyAlignment="1">
      <alignment horizontal="center"/>
    </xf>
    <xf numFmtId="165" fontId="71" fillId="0" borderId="72" xfId="0" applyNumberFormat="1" applyFont="1" applyBorder="1" applyAlignment="1">
      <alignment horizontal="center"/>
    </xf>
    <xf numFmtId="1" fontId="71" fillId="0" borderId="68" xfId="0" applyNumberFormat="1" applyFont="1" applyBorder="1" applyAlignment="1">
      <alignment horizontal="center"/>
    </xf>
    <xf numFmtId="2" fontId="97" fillId="26" borderId="74" xfId="0" applyNumberFormat="1" applyFont="1" applyFill="1" applyBorder="1" applyAlignment="1">
      <alignment horizontal="center"/>
    </xf>
    <xf numFmtId="2" fontId="71" fillId="10" borderId="69" xfId="0" applyNumberFormat="1" applyFont="1" applyFill="1" applyBorder="1" applyAlignment="1">
      <alignment horizontal="center"/>
    </xf>
    <xf numFmtId="0" fontId="16" fillId="0" borderId="55" xfId="0" applyFont="1" applyBorder="1"/>
    <xf numFmtId="168" fontId="21" fillId="0" borderId="0" xfId="0" applyNumberFormat="1" applyFont="1" applyFill="1"/>
    <xf numFmtId="167" fontId="21" fillId="0" borderId="0" xfId="0" applyNumberFormat="1" applyFont="1" applyFill="1" applyBorder="1"/>
    <xf numFmtId="168" fontId="0" fillId="0" borderId="0" xfId="0" applyNumberFormat="1" applyFill="1"/>
    <xf numFmtId="167" fontId="21" fillId="0" borderId="0" xfId="0" applyNumberFormat="1" applyFont="1" applyFill="1"/>
    <xf numFmtId="166" fontId="0" fillId="0" borderId="0" xfId="0" applyNumberFormat="1" applyFill="1"/>
    <xf numFmtId="2" fontId="0" fillId="0" borderId="0" xfId="0" applyNumberFormat="1" applyFill="1"/>
    <xf numFmtId="0" fontId="113" fillId="0" borderId="33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21" fillId="31" borderId="84" xfId="0" applyFont="1" applyFill="1" applyBorder="1"/>
    <xf numFmtId="0" fontId="21" fillId="32" borderId="84" xfId="0" applyFont="1" applyFill="1" applyBorder="1"/>
    <xf numFmtId="0" fontId="45" fillId="10" borderId="41" xfId="0" applyFont="1" applyFill="1" applyBorder="1"/>
    <xf numFmtId="0" fontId="50" fillId="10" borderId="16" xfId="0" applyFont="1" applyFill="1" applyBorder="1" applyAlignment="1">
      <alignment horizontal="center"/>
    </xf>
    <xf numFmtId="0" fontId="73" fillId="10" borderId="24" xfId="0" applyFont="1" applyFill="1" applyBorder="1" applyAlignment="1">
      <alignment horizontal="center"/>
    </xf>
    <xf numFmtId="0" fontId="71" fillId="33" borderId="75" xfId="0" applyFont="1" applyFill="1" applyBorder="1" applyAlignment="1">
      <alignment horizontal="center"/>
    </xf>
    <xf numFmtId="0" fontId="71" fillId="10" borderId="62" xfId="0" applyFont="1" applyFill="1" applyBorder="1" applyAlignment="1">
      <alignment horizontal="center"/>
    </xf>
    <xf numFmtId="0" fontId="73" fillId="10" borderId="57" xfId="0" applyFont="1" applyFill="1" applyBorder="1" applyAlignment="1">
      <alignment horizontal="center"/>
    </xf>
    <xf numFmtId="0" fontId="71" fillId="33" borderId="69" xfId="0" applyFont="1" applyFill="1" applyBorder="1" applyAlignment="1">
      <alignment horizontal="center"/>
    </xf>
    <xf numFmtId="0" fontId="71" fillId="10" borderId="65" xfId="0" applyFont="1" applyFill="1" applyBorder="1" applyAlignment="1">
      <alignment horizontal="center"/>
    </xf>
    <xf numFmtId="0" fontId="115" fillId="10" borderId="52" xfId="0" applyFont="1" applyFill="1" applyBorder="1" applyAlignment="1">
      <alignment horizontal="center"/>
    </xf>
    <xf numFmtId="2" fontId="28" fillId="10" borderId="67" xfId="0" applyNumberFormat="1" applyFont="1" applyFill="1" applyBorder="1" applyAlignment="1">
      <alignment horizontal="center"/>
    </xf>
    <xf numFmtId="2" fontId="28" fillId="10" borderId="51" xfId="0" applyNumberFormat="1" applyFont="1" applyFill="1" applyBorder="1" applyAlignment="1">
      <alignment horizontal="center"/>
    </xf>
    <xf numFmtId="0" fontId="71" fillId="10" borderId="52" xfId="0" applyFont="1" applyFill="1" applyBorder="1" applyAlignment="1">
      <alignment horizontal="center"/>
    </xf>
    <xf numFmtId="0" fontId="71" fillId="10" borderId="51" xfId="0" applyFont="1" applyFill="1" applyBorder="1" applyAlignment="1">
      <alignment horizontal="center"/>
    </xf>
    <xf numFmtId="0" fontId="100" fillId="31" borderId="48" xfId="0" applyFont="1" applyFill="1" applyBorder="1"/>
    <xf numFmtId="0" fontId="45" fillId="13" borderId="41" xfId="0" applyFont="1" applyFill="1" applyBorder="1"/>
    <xf numFmtId="0" fontId="50" fillId="13" borderId="16" xfId="0" applyFont="1" applyFill="1" applyBorder="1" applyAlignment="1">
      <alignment horizontal="center"/>
    </xf>
    <xf numFmtId="0" fontId="56" fillId="18" borderId="41" xfId="0" applyFont="1" applyFill="1" applyBorder="1"/>
    <xf numFmtId="0" fontId="47" fillId="8" borderId="58" xfId="0" applyFont="1" applyFill="1" applyBorder="1" applyAlignment="1">
      <alignment horizontal="center"/>
    </xf>
    <xf numFmtId="2" fontId="28" fillId="8" borderId="31" xfId="0" applyNumberFormat="1" applyFont="1" applyFill="1" applyBorder="1" applyAlignment="1">
      <alignment horizontal="center"/>
    </xf>
    <xf numFmtId="0" fontId="71" fillId="8" borderId="31" xfId="0" applyFont="1" applyFill="1" applyBorder="1" applyAlignment="1">
      <alignment horizontal="center"/>
    </xf>
    <xf numFmtId="0" fontId="50" fillId="10" borderId="15" xfId="0" applyFont="1" applyFill="1" applyBorder="1" applyAlignment="1">
      <alignment horizontal="center"/>
    </xf>
    <xf numFmtId="0" fontId="0" fillId="34" borderId="63" xfId="0" applyFill="1" applyBorder="1"/>
    <xf numFmtId="0" fontId="2" fillId="26" borderId="83" xfId="0" applyFont="1" applyFill="1" applyBorder="1"/>
    <xf numFmtId="0" fontId="47" fillId="7" borderId="66" xfId="0" applyFont="1" applyFill="1" applyBorder="1" applyAlignment="1">
      <alignment horizontal="center"/>
    </xf>
    <xf numFmtId="2" fontId="6" fillId="5" borderId="83" xfId="0" applyNumberFormat="1" applyFont="1" applyFill="1" applyBorder="1"/>
    <xf numFmtId="0" fontId="47" fillId="7" borderId="33" xfId="0" applyFont="1" applyFill="1" applyBorder="1" applyAlignment="1">
      <alignment horizontal="center"/>
    </xf>
    <xf numFmtId="0" fontId="73" fillId="7" borderId="29" xfId="0" applyFont="1" applyFill="1" applyBorder="1" applyAlignment="1">
      <alignment horizontal="center"/>
    </xf>
    <xf numFmtId="0" fontId="0" fillId="8" borderId="4" xfId="0" applyFill="1" applyBorder="1"/>
    <xf numFmtId="0" fontId="0" fillId="8" borderId="74" xfId="0" applyFill="1" applyBorder="1"/>
    <xf numFmtId="0" fontId="0" fillId="8" borderId="36" xfId="0" applyFill="1" applyBorder="1"/>
    <xf numFmtId="2" fontId="0" fillId="35" borderId="57" xfId="0" applyNumberFormat="1" applyFill="1" applyBorder="1"/>
    <xf numFmtId="0" fontId="0" fillId="35" borderId="69" xfId="0" applyFill="1" applyBorder="1"/>
    <xf numFmtId="0" fontId="42" fillId="35" borderId="69" xfId="0" applyFont="1" applyFill="1" applyBorder="1"/>
    <xf numFmtId="1" fontId="42" fillId="35" borderId="69" xfId="0" applyNumberFormat="1" applyFont="1" applyFill="1" applyBorder="1"/>
    <xf numFmtId="2" fontId="42" fillId="35" borderId="69" xfId="0" applyNumberFormat="1" applyFont="1" applyFill="1" applyBorder="1"/>
    <xf numFmtId="0" fontId="2" fillId="35" borderId="69" xfId="0" applyFont="1" applyFill="1" applyBorder="1"/>
    <xf numFmtId="2" fontId="2" fillId="35" borderId="69" xfId="0" applyNumberFormat="1" applyFont="1" applyFill="1" applyBorder="1"/>
    <xf numFmtId="0" fontId="21" fillId="35" borderId="71" xfId="0" applyFont="1" applyFill="1" applyBorder="1"/>
    <xf numFmtId="2" fontId="90" fillId="8" borderId="75" xfId="0" applyNumberFormat="1" applyFont="1" applyFill="1" applyBorder="1" applyAlignment="1">
      <alignment horizontal="center"/>
    </xf>
    <xf numFmtId="2" fontId="90" fillId="8" borderId="17" xfId="0" applyNumberFormat="1" applyFont="1" applyFill="1" applyBorder="1" applyAlignment="1">
      <alignment horizontal="center"/>
    </xf>
    <xf numFmtId="0" fontId="32" fillId="0" borderId="71" xfId="0" applyFont="1" applyBorder="1"/>
    <xf numFmtId="0" fontId="6" fillId="0" borderId="46" xfId="0" applyFont="1" applyBorder="1"/>
    <xf numFmtId="0" fontId="0" fillId="0" borderId="73" xfId="0" applyBorder="1"/>
    <xf numFmtId="0" fontId="21" fillId="0" borderId="73" xfId="0" applyFont="1" applyBorder="1"/>
    <xf numFmtId="0" fontId="32" fillId="0" borderId="76" xfId="0" applyFont="1" applyFill="1" applyBorder="1"/>
    <xf numFmtId="0" fontId="47" fillId="0" borderId="59" xfId="0" applyFont="1" applyFill="1" applyBorder="1" applyAlignment="1">
      <alignment horizontal="center"/>
    </xf>
    <xf numFmtId="166" fontId="47" fillId="0" borderId="59" xfId="0" applyNumberFormat="1" applyFont="1" applyFill="1" applyBorder="1" applyAlignment="1">
      <alignment horizontal="center"/>
    </xf>
    <xf numFmtId="0" fontId="47" fillId="0" borderId="76" xfId="0" applyFont="1" applyFill="1" applyBorder="1" applyAlignment="1">
      <alignment horizontal="center"/>
    </xf>
    <xf numFmtId="165" fontId="97" fillId="26" borderId="74" xfId="0" applyNumberFormat="1" applyFont="1" applyFill="1" applyBorder="1" applyAlignment="1">
      <alignment horizontal="center"/>
    </xf>
    <xf numFmtId="0" fontId="43" fillId="0" borderId="3" xfId="0" applyFont="1" applyBorder="1"/>
    <xf numFmtId="0" fontId="43" fillId="0" borderId="19" xfId="0" applyFont="1" applyBorder="1"/>
    <xf numFmtId="0" fontId="47" fillId="0" borderId="27" xfId="0" applyFont="1" applyBorder="1"/>
    <xf numFmtId="0" fontId="45" fillId="0" borderId="26" xfId="0" applyFont="1" applyBorder="1"/>
    <xf numFmtId="0" fontId="73" fillId="0" borderId="0" xfId="0" applyFont="1"/>
    <xf numFmtId="0" fontId="45" fillId="0" borderId="9" xfId="0" applyFont="1" applyBorder="1"/>
    <xf numFmtId="0" fontId="73" fillId="0" borderId="10" xfId="0" applyFont="1" applyBorder="1"/>
    <xf numFmtId="0" fontId="7" fillId="0" borderId="33" xfId="0" applyFont="1" applyBorder="1"/>
    <xf numFmtId="0" fontId="43" fillId="0" borderId="10" xfId="0" applyFont="1" applyBorder="1"/>
    <xf numFmtId="0" fontId="43" fillId="0" borderId="14" xfId="0" applyFont="1" applyBorder="1"/>
    <xf numFmtId="0" fontId="2" fillId="0" borderId="5" xfId="0" applyFont="1" applyBorder="1"/>
    <xf numFmtId="0" fontId="32" fillId="0" borderId="23" xfId="0" applyFont="1" applyBorder="1" applyAlignment="1">
      <alignment horizontal="left"/>
    </xf>
    <xf numFmtId="0" fontId="73" fillId="0" borderId="7" xfId="0" applyFont="1" applyBorder="1" applyAlignment="1">
      <alignment horizontal="left"/>
    </xf>
    <xf numFmtId="0" fontId="2" fillId="0" borderId="23" xfId="0" applyFont="1" applyBorder="1"/>
    <xf numFmtId="0" fontId="27" fillId="0" borderId="7" xfId="0" applyFont="1" applyBorder="1" applyAlignment="1">
      <alignment horizontal="left"/>
    </xf>
    <xf numFmtId="0" fontId="47" fillId="0" borderId="41" xfId="0" applyFont="1" applyBorder="1"/>
    <xf numFmtId="0" fontId="45" fillId="0" borderId="41" xfId="0" applyFont="1" applyBorder="1"/>
    <xf numFmtId="0" fontId="73" fillId="0" borderId="31" xfId="0" applyFont="1" applyBorder="1"/>
    <xf numFmtId="0" fontId="75" fillId="0" borderId="69" xfId="0" applyFont="1" applyBorder="1" applyAlignment="1">
      <alignment horizontal="left"/>
    </xf>
    <xf numFmtId="0" fontId="27" fillId="0" borderId="69" xfId="0" applyFont="1" applyBorder="1" applyAlignment="1">
      <alignment horizontal="left"/>
    </xf>
    <xf numFmtId="0" fontId="73" fillId="0" borderId="69" xfId="0" applyFont="1" applyBorder="1" applyAlignment="1">
      <alignment horizontal="left"/>
    </xf>
    <xf numFmtId="0" fontId="71" fillId="0" borderId="75" xfId="0" applyFont="1" applyBorder="1" applyAlignment="1">
      <alignment horizontal="left"/>
    </xf>
    <xf numFmtId="0" fontId="71" fillId="0" borderId="69" xfId="0" applyFont="1" applyBorder="1" applyAlignment="1">
      <alignment horizontal="left"/>
    </xf>
    <xf numFmtId="0" fontId="42" fillId="0" borderId="73" xfId="0" applyFont="1" applyBorder="1"/>
    <xf numFmtId="0" fontId="13" fillId="0" borderId="73" xfId="0" applyFont="1" applyBorder="1" applyAlignment="1">
      <alignment horizontal="left"/>
    </xf>
    <xf numFmtId="0" fontId="2" fillId="0" borderId="76" xfId="0" applyFont="1" applyBorder="1"/>
    <xf numFmtId="0" fontId="21" fillId="0" borderId="77" xfId="0" applyFont="1" applyBorder="1" applyAlignment="1">
      <alignment horizontal="left"/>
    </xf>
    <xf numFmtId="0" fontId="71" fillId="0" borderId="78" xfId="0" applyFont="1" applyBorder="1" applyAlignment="1">
      <alignment horizontal="left"/>
    </xf>
    <xf numFmtId="0" fontId="21" fillId="0" borderId="76" xfId="0" applyFont="1" applyBorder="1"/>
    <xf numFmtId="0" fontId="27" fillId="0" borderId="75" xfId="0" applyFont="1" applyBorder="1" applyAlignment="1">
      <alignment horizontal="left"/>
    </xf>
    <xf numFmtId="0" fontId="32" fillId="0" borderId="31" xfId="0" applyFont="1" applyBorder="1"/>
    <xf numFmtId="0" fontId="71" fillId="0" borderId="71" xfId="0" applyFont="1" applyBorder="1" applyAlignment="1">
      <alignment horizontal="left"/>
    </xf>
    <xf numFmtId="0" fontId="47" fillId="0" borderId="18" xfId="0" applyFont="1" applyBorder="1"/>
    <xf numFmtId="0" fontId="45" fillId="0" borderId="2" xfId="0" applyFont="1" applyBorder="1"/>
    <xf numFmtId="0" fontId="73" fillId="0" borderId="19" xfId="0" applyFont="1" applyBorder="1"/>
    <xf numFmtId="0" fontId="47" fillId="0" borderId="15" xfId="0" applyFont="1" applyBorder="1"/>
    <xf numFmtId="0" fontId="2" fillId="0" borderId="55" xfId="0" applyFont="1" applyBorder="1"/>
    <xf numFmtId="0" fontId="2" fillId="0" borderId="54" xfId="0" applyFont="1" applyBorder="1" applyAlignment="1">
      <alignment horizontal="left"/>
    </xf>
    <xf numFmtId="0" fontId="27" fillId="0" borderId="56" xfId="0" applyFont="1" applyBorder="1" applyAlignment="1">
      <alignment horizontal="left"/>
    </xf>
    <xf numFmtId="0" fontId="2" fillId="0" borderId="61" xfId="0" applyFont="1" applyBorder="1" applyAlignment="1">
      <alignment horizontal="left"/>
    </xf>
    <xf numFmtId="0" fontId="75" fillId="0" borderId="62" xfId="0" applyFont="1" applyBorder="1" applyAlignment="1">
      <alignment horizontal="left"/>
    </xf>
    <xf numFmtId="0" fontId="5" fillId="0" borderId="16" xfId="0" applyFont="1" applyBorder="1"/>
    <xf numFmtId="0" fontId="47" fillId="0" borderId="3" xfId="0" applyFont="1" applyBorder="1"/>
    <xf numFmtId="0" fontId="47" fillId="0" borderId="19" xfId="0" applyFont="1" applyBorder="1"/>
    <xf numFmtId="0" fontId="0" fillId="0" borderId="32" xfId="0" applyBorder="1"/>
    <xf numFmtId="0" fontId="73" fillId="0" borderId="27" xfId="0" applyFont="1" applyBorder="1"/>
    <xf numFmtId="0" fontId="47" fillId="0" borderId="10" xfId="0" applyFont="1" applyBorder="1"/>
    <xf numFmtId="0" fontId="47" fillId="0" borderId="14" xfId="0" applyFont="1" applyBorder="1"/>
    <xf numFmtId="164" fontId="13" fillId="0" borderId="64" xfId="0" applyNumberFormat="1" applyFont="1" applyBorder="1" applyAlignment="1">
      <alignment horizontal="right"/>
    </xf>
    <xf numFmtId="0" fontId="42" fillId="0" borderId="5" xfId="0" applyFont="1" applyBorder="1"/>
    <xf numFmtId="0" fontId="42" fillId="0" borderId="23" xfId="0" applyFont="1" applyBorder="1" applyAlignment="1">
      <alignment horizontal="left"/>
    </xf>
    <xf numFmtId="0" fontId="70" fillId="0" borderId="7" xfId="0" applyFont="1" applyBorder="1" applyAlignment="1">
      <alignment horizontal="left"/>
    </xf>
    <xf numFmtId="0" fontId="47" fillId="0" borderId="25" xfId="0" applyFont="1" applyBorder="1"/>
    <xf numFmtId="0" fontId="42" fillId="0" borderId="66" xfId="0" applyFont="1" applyBorder="1"/>
    <xf numFmtId="165" fontId="42" fillId="0" borderId="73" xfId="0" applyNumberFormat="1" applyFont="1" applyBorder="1" applyAlignment="1">
      <alignment horizontal="left"/>
    </xf>
    <xf numFmtId="0" fontId="42" fillId="0" borderId="73" xfId="0" applyFont="1" applyBorder="1" applyAlignment="1">
      <alignment horizontal="left"/>
    </xf>
    <xf numFmtId="0" fontId="70" fillId="0" borderId="69" xfId="0" applyFont="1" applyBorder="1" applyAlignment="1">
      <alignment horizontal="left"/>
    </xf>
    <xf numFmtId="0" fontId="27" fillId="0" borderId="71" xfId="0" applyFont="1" applyBorder="1" applyAlignment="1">
      <alignment horizontal="left"/>
    </xf>
    <xf numFmtId="0" fontId="21" fillId="0" borderId="16" xfId="0" applyFont="1" applyBorder="1"/>
    <xf numFmtId="0" fontId="47" fillId="0" borderId="31" xfId="0" applyFont="1" applyBorder="1"/>
    <xf numFmtId="0" fontId="47" fillId="0" borderId="16" xfId="0" applyFont="1" applyBorder="1"/>
    <xf numFmtId="0" fontId="73" fillId="0" borderId="24" xfId="0" applyFont="1" applyBorder="1" applyAlignment="1">
      <alignment horizontal="left"/>
    </xf>
    <xf numFmtId="0" fontId="71" fillId="0" borderId="7" xfId="0" applyFont="1" applyBorder="1" applyAlignment="1">
      <alignment horizontal="left"/>
    </xf>
    <xf numFmtId="0" fontId="21" fillId="0" borderId="22" xfId="0" applyFont="1" applyBorder="1" applyAlignment="1">
      <alignment horizontal="left"/>
    </xf>
    <xf numFmtId="0" fontId="21" fillId="0" borderId="23" xfId="0" applyFont="1" applyBorder="1" applyAlignment="1">
      <alignment horizontal="left"/>
    </xf>
    <xf numFmtId="0" fontId="71" fillId="0" borderId="24" xfId="0" applyFont="1" applyBorder="1" applyAlignment="1">
      <alignment horizontal="left"/>
    </xf>
    <xf numFmtId="0" fontId="73" fillId="0" borderId="75" xfId="0" applyFont="1" applyBorder="1" applyAlignment="1">
      <alignment horizontal="left"/>
    </xf>
    <xf numFmtId="0" fontId="21" fillId="0" borderId="59" xfId="0" applyFont="1" applyBorder="1"/>
    <xf numFmtId="2" fontId="69" fillId="0" borderId="73" xfId="0" applyNumberFormat="1" applyFont="1" applyBorder="1" applyAlignment="1">
      <alignment horizontal="left"/>
    </xf>
    <xf numFmtId="0" fontId="2" fillId="0" borderId="74" xfId="0" applyFont="1" applyBorder="1" applyAlignment="1">
      <alignment horizontal="center"/>
    </xf>
    <xf numFmtId="0" fontId="42" fillId="0" borderId="59" xfId="0" applyFont="1" applyBorder="1"/>
    <xf numFmtId="0" fontId="42" fillId="0" borderId="25" xfId="0" applyFont="1" applyBorder="1"/>
    <xf numFmtId="0" fontId="71" fillId="0" borderId="27" xfId="0" applyFont="1" applyBorder="1" applyAlignment="1">
      <alignment horizontal="left"/>
    </xf>
    <xf numFmtId="0" fontId="27" fillId="0" borderId="78" xfId="0" applyFont="1" applyBorder="1" applyAlignment="1">
      <alignment horizontal="left"/>
    </xf>
    <xf numFmtId="0" fontId="13" fillId="0" borderId="30" xfId="0" applyFont="1" applyBorder="1"/>
    <xf numFmtId="0" fontId="71" fillId="0" borderId="62" xfId="0" applyFont="1" applyBorder="1" applyAlignment="1">
      <alignment horizontal="left"/>
    </xf>
    <xf numFmtId="0" fontId="9" fillId="0" borderId="33" xfId="0" applyFont="1" applyBorder="1"/>
    <xf numFmtId="0" fontId="21" fillId="0" borderId="25" xfId="0" applyFont="1" applyBorder="1"/>
    <xf numFmtId="0" fontId="73" fillId="0" borderId="27" xfId="0" applyFont="1" applyBorder="1" applyAlignment="1">
      <alignment horizontal="left"/>
    </xf>
    <xf numFmtId="0" fontId="27" fillId="0" borderId="28" xfId="0" applyFont="1" applyBorder="1" applyAlignment="1">
      <alignment horizontal="left"/>
    </xf>
    <xf numFmtId="0" fontId="50" fillId="0" borderId="22" xfId="0" applyFont="1" applyBorder="1"/>
    <xf numFmtId="1" fontId="21" fillId="0" borderId="77" xfId="0" applyNumberFormat="1" applyFont="1" applyBorder="1" applyAlignment="1">
      <alignment horizontal="left"/>
    </xf>
    <xf numFmtId="1" fontId="71" fillId="0" borderId="78" xfId="0" applyNumberFormat="1" applyFont="1" applyBorder="1" applyAlignment="1">
      <alignment horizontal="left"/>
    </xf>
    <xf numFmtId="0" fontId="61" fillId="0" borderId="15" xfId="0" applyFont="1" applyBorder="1"/>
    <xf numFmtId="0" fontId="61" fillId="0" borderId="16" xfId="0" applyFont="1" applyBorder="1"/>
    <xf numFmtId="0" fontId="2" fillId="0" borderId="35" xfId="0" applyFont="1" applyBorder="1" applyAlignment="1">
      <alignment horizontal="left"/>
    </xf>
    <xf numFmtId="0" fontId="71" fillId="0" borderId="34" xfId="0" applyFont="1" applyBorder="1" applyAlignment="1">
      <alignment horizontal="left"/>
    </xf>
    <xf numFmtId="0" fontId="71" fillId="0" borderId="56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7" fillId="0" borderId="51" xfId="0" applyFont="1" applyBorder="1" applyAlignment="1">
      <alignment horizontal="left"/>
    </xf>
    <xf numFmtId="0" fontId="2" fillId="0" borderId="25" xfId="0" applyFont="1" applyBorder="1"/>
    <xf numFmtId="0" fontId="27" fillId="0" borderId="27" xfId="0" applyFont="1" applyBorder="1" applyAlignment="1">
      <alignment horizontal="left"/>
    </xf>
    <xf numFmtId="0" fontId="27" fillId="0" borderId="73" xfId="0" applyFont="1" applyBorder="1" applyAlignment="1">
      <alignment horizontal="left"/>
    </xf>
    <xf numFmtId="0" fontId="42" fillId="0" borderId="70" xfId="0" applyFont="1" applyBorder="1"/>
    <xf numFmtId="0" fontId="42" fillId="0" borderId="61" xfId="0" applyFont="1" applyBorder="1" applyAlignment="1">
      <alignment horizontal="left"/>
    </xf>
    <xf numFmtId="0" fontId="70" fillId="0" borderId="6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97" fillId="0" borderId="16" xfId="0" applyFont="1" applyBorder="1"/>
    <xf numFmtId="0" fontId="47" fillId="0" borderId="2" xfId="0" applyFont="1" applyBorder="1"/>
    <xf numFmtId="0" fontId="27" fillId="0" borderId="24" xfId="0" applyFont="1" applyBorder="1" applyAlignment="1">
      <alignment horizontal="left"/>
    </xf>
    <xf numFmtId="2" fontId="21" fillId="0" borderId="23" xfId="0" applyNumberFormat="1" applyFont="1" applyBorder="1" applyAlignment="1">
      <alignment horizontal="left"/>
    </xf>
    <xf numFmtId="2" fontId="71" fillId="0" borderId="24" xfId="0" applyNumberFormat="1" applyFont="1" applyBorder="1" applyAlignment="1">
      <alignment horizontal="left"/>
    </xf>
    <xf numFmtId="0" fontId="76" fillId="0" borderId="75" xfId="0" applyFont="1" applyBorder="1" applyAlignment="1">
      <alignment horizontal="left"/>
    </xf>
    <xf numFmtId="165" fontId="21" fillId="0" borderId="73" xfId="0" applyNumberFormat="1" applyFont="1" applyBorder="1" applyAlignment="1">
      <alignment horizontal="left"/>
    </xf>
    <xf numFmtId="0" fontId="13" fillId="0" borderId="77" xfId="0" applyFont="1" applyBorder="1" applyAlignment="1">
      <alignment horizontal="left"/>
    </xf>
    <xf numFmtId="0" fontId="76" fillId="0" borderId="78" xfId="0" applyFont="1" applyBorder="1" applyAlignment="1">
      <alignment horizontal="left"/>
    </xf>
    <xf numFmtId="0" fontId="42" fillId="0" borderId="0" xfId="0" applyFont="1"/>
    <xf numFmtId="0" fontId="73" fillId="0" borderId="3" xfId="0" applyFont="1" applyBorder="1"/>
    <xf numFmtId="0" fontId="56" fillId="0" borderId="41" xfId="0" applyFont="1" applyBorder="1"/>
    <xf numFmtId="0" fontId="32" fillId="0" borderId="16" xfId="0" applyFont="1" applyBorder="1"/>
    <xf numFmtId="49" fontId="13" fillId="0" borderId="64" xfId="0" applyNumberFormat="1" applyFont="1" applyBorder="1" applyAlignment="1">
      <alignment horizontal="left"/>
    </xf>
    <xf numFmtId="0" fontId="21" fillId="0" borderId="6" xfId="0" applyFont="1" applyBorder="1"/>
    <xf numFmtId="0" fontId="27" fillId="0" borderId="34" xfId="0" applyFont="1" applyBorder="1" applyAlignment="1">
      <alignment horizontal="left"/>
    </xf>
    <xf numFmtId="0" fontId="13" fillId="0" borderId="59" xfId="0" applyFont="1" applyBorder="1"/>
    <xf numFmtId="0" fontId="73" fillId="0" borderId="78" xfId="0" applyFont="1" applyBorder="1" applyAlignment="1">
      <alignment horizontal="left"/>
    </xf>
    <xf numFmtId="0" fontId="13" fillId="0" borderId="53" xfId="0" applyFont="1" applyBorder="1"/>
    <xf numFmtId="0" fontId="65" fillId="0" borderId="30" xfId="0" applyFont="1" applyBorder="1"/>
    <xf numFmtId="0" fontId="43" fillId="0" borderId="31" xfId="0" applyFont="1" applyBorder="1"/>
    <xf numFmtId="0" fontId="0" fillId="0" borderId="77" xfId="0" applyBorder="1" applyAlignment="1">
      <alignment horizontal="right"/>
    </xf>
    <xf numFmtId="0" fontId="73" fillId="0" borderId="9" xfId="0" applyFont="1" applyBorder="1"/>
    <xf numFmtId="0" fontId="0" fillId="0" borderId="44" xfId="0" applyBorder="1" applyAlignment="1">
      <alignment horizontal="right"/>
    </xf>
    <xf numFmtId="0" fontId="70" fillId="0" borderId="78" xfId="0" applyFont="1" applyBorder="1" applyAlignment="1">
      <alignment horizontal="left"/>
    </xf>
    <xf numFmtId="0" fontId="73" fillId="0" borderId="16" xfId="0" applyFont="1" applyBorder="1"/>
    <xf numFmtId="0" fontId="0" fillId="0" borderId="11" xfId="0" applyBorder="1" applyAlignment="1">
      <alignment horizontal="right"/>
    </xf>
    <xf numFmtId="0" fontId="2" fillId="0" borderId="37" xfId="0" applyFont="1" applyBorder="1"/>
    <xf numFmtId="0" fontId="44" fillId="0" borderId="10" xfId="0" applyFont="1" applyBorder="1"/>
    <xf numFmtId="0" fontId="61" fillId="0" borderId="41" xfId="0" applyFont="1" applyBorder="1"/>
    <xf numFmtId="0" fontId="75" fillId="0" borderId="73" xfId="0" applyFont="1" applyBorder="1" applyAlignment="1">
      <alignment horizontal="left"/>
    </xf>
    <xf numFmtId="0" fontId="61" fillId="0" borderId="73" xfId="0" applyFont="1" applyBorder="1"/>
    <xf numFmtId="0" fontId="42" fillId="0" borderId="0" xfId="0" applyFont="1" applyAlignment="1">
      <alignment horizontal="left"/>
    </xf>
    <xf numFmtId="0" fontId="70" fillId="0" borderId="27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52" fillId="0" borderId="64" xfId="0" applyFont="1" applyBorder="1" applyAlignment="1">
      <alignment horizontal="left"/>
    </xf>
    <xf numFmtId="0" fontId="21" fillId="0" borderId="74" xfId="0" applyFont="1" applyBorder="1" applyAlignment="1">
      <alignment horizontal="center"/>
    </xf>
    <xf numFmtId="1" fontId="2" fillId="0" borderId="73" xfId="0" applyNumberFormat="1" applyFont="1" applyBorder="1" applyAlignment="1">
      <alignment horizontal="left"/>
    </xf>
    <xf numFmtId="165" fontId="16" fillId="0" borderId="77" xfId="0" applyNumberFormat="1" applyFont="1" applyBorder="1" applyAlignment="1">
      <alignment horizontal="left"/>
    </xf>
    <xf numFmtId="165" fontId="71" fillId="0" borderId="71" xfId="0" applyNumberFormat="1" applyFont="1" applyBorder="1" applyAlignment="1">
      <alignment horizontal="left"/>
    </xf>
    <xf numFmtId="0" fontId="62" fillId="0" borderId="33" xfId="0" applyFont="1" applyBorder="1"/>
    <xf numFmtId="0" fontId="47" fillId="0" borderId="33" xfId="0" applyFont="1" applyBorder="1"/>
    <xf numFmtId="0" fontId="73" fillId="0" borderId="14" xfId="0" applyFont="1" applyBorder="1"/>
    <xf numFmtId="0" fontId="21" fillId="0" borderId="60" xfId="0" applyFont="1" applyBorder="1"/>
    <xf numFmtId="0" fontId="61" fillId="0" borderId="58" xfId="0" applyFont="1" applyBorder="1"/>
    <xf numFmtId="0" fontId="32" fillId="0" borderId="74" xfId="0" applyFont="1" applyBorder="1" applyAlignment="1">
      <alignment horizontal="center"/>
    </xf>
    <xf numFmtId="0" fontId="21" fillId="0" borderId="35" xfId="0" applyFont="1" applyBorder="1" applyAlignment="1">
      <alignment horizontal="left"/>
    </xf>
    <xf numFmtId="0" fontId="56" fillId="0" borderId="3" xfId="0" applyFont="1" applyBorder="1"/>
    <xf numFmtId="2" fontId="2" fillId="0" borderId="73" xfId="0" applyNumberFormat="1" applyFont="1" applyBorder="1" applyAlignment="1">
      <alignment horizontal="left"/>
    </xf>
    <xf numFmtId="165" fontId="27" fillId="0" borderId="75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71" fillId="0" borderId="75" xfId="0" applyNumberFormat="1" applyFont="1" applyBorder="1" applyAlignment="1">
      <alignment horizontal="left"/>
    </xf>
    <xf numFmtId="0" fontId="21" fillId="0" borderId="22" xfId="0" applyFont="1" applyBorder="1"/>
    <xf numFmtId="0" fontId="42" fillId="0" borderId="30" xfId="0" applyFont="1" applyBorder="1"/>
    <xf numFmtId="0" fontId="6" fillId="0" borderId="73" xfId="0" applyFont="1" applyBorder="1" applyAlignment="1">
      <alignment horizontal="left"/>
    </xf>
    <xf numFmtId="0" fontId="72" fillId="0" borderId="75" xfId="0" applyFont="1" applyBorder="1" applyAlignment="1">
      <alignment horizontal="left"/>
    </xf>
    <xf numFmtId="0" fontId="21" fillId="0" borderId="49" xfId="0" applyFont="1" applyBorder="1"/>
    <xf numFmtId="0" fontId="21" fillId="0" borderId="61" xfId="0" applyFont="1" applyBorder="1" applyAlignment="1">
      <alignment horizontal="left"/>
    </xf>
    <xf numFmtId="0" fontId="71" fillId="0" borderId="65" xfId="0" applyFont="1" applyBorder="1" applyAlignment="1">
      <alignment horizontal="left"/>
    </xf>
    <xf numFmtId="0" fontId="62" fillId="0" borderId="18" xfId="0" applyFont="1" applyBorder="1"/>
    <xf numFmtId="2" fontId="7" fillId="0" borderId="3" xfId="0" applyNumberFormat="1" applyFont="1" applyBorder="1" applyAlignment="1">
      <alignment horizontal="left"/>
    </xf>
    <xf numFmtId="2" fontId="72" fillId="0" borderId="19" xfId="0" applyNumberFormat="1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0" fillId="0" borderId="75" xfId="0" applyBorder="1"/>
    <xf numFmtId="0" fontId="47" fillId="0" borderId="58" xfId="0" applyFont="1" applyBorder="1" applyAlignment="1">
      <alignment horizontal="left"/>
    </xf>
    <xf numFmtId="0" fontId="9" fillId="0" borderId="18" xfId="0" applyFont="1" applyBorder="1"/>
    <xf numFmtId="0" fontId="44" fillId="0" borderId="3" xfId="0" applyFont="1" applyBorder="1"/>
    <xf numFmtId="0" fontId="61" fillId="0" borderId="37" xfId="0" applyFont="1" applyBorder="1"/>
    <xf numFmtId="0" fontId="32" fillId="0" borderId="3" xfId="0" applyFont="1" applyBorder="1"/>
    <xf numFmtId="0" fontId="32" fillId="0" borderId="19" xfId="0" applyFont="1" applyBorder="1"/>
    <xf numFmtId="0" fontId="47" fillId="0" borderId="33" xfId="0" applyFont="1" applyBorder="1" applyAlignment="1">
      <alignment horizontal="left"/>
    </xf>
    <xf numFmtId="0" fontId="32" fillId="0" borderId="10" xfId="0" applyFont="1" applyBorder="1"/>
    <xf numFmtId="0" fontId="32" fillId="0" borderId="14" xfId="0" applyFont="1" applyBorder="1"/>
    <xf numFmtId="0" fontId="75" fillId="0" borderId="56" xfId="0" applyFont="1" applyBorder="1" applyAlignment="1">
      <alignment horizontal="left"/>
    </xf>
    <xf numFmtId="0" fontId="21" fillId="0" borderId="50" xfId="0" applyFont="1" applyBorder="1"/>
    <xf numFmtId="0" fontId="0" fillId="0" borderId="69" xfId="0" applyBorder="1"/>
    <xf numFmtId="0" fontId="75" fillId="0" borderId="7" xfId="0" applyFont="1" applyBorder="1" applyAlignment="1">
      <alignment horizontal="left"/>
    </xf>
    <xf numFmtId="0" fontId="2" fillId="0" borderId="33" xfId="0" applyFont="1" applyBorder="1"/>
    <xf numFmtId="0" fontId="54" fillId="0" borderId="0" xfId="0" applyFont="1"/>
    <xf numFmtId="1" fontId="21" fillId="0" borderId="35" xfId="0" applyNumberFormat="1" applyFont="1" applyBorder="1" applyAlignment="1">
      <alignment horizontal="left"/>
    </xf>
    <xf numFmtId="1" fontId="71" fillId="0" borderId="28" xfId="0" applyNumberFormat="1" applyFont="1" applyBorder="1" applyAlignment="1">
      <alignment horizontal="left"/>
    </xf>
    <xf numFmtId="0" fontId="13" fillId="0" borderId="60" xfId="0" applyFont="1" applyBorder="1"/>
    <xf numFmtId="0" fontId="32" fillId="0" borderId="36" xfId="0" applyFont="1" applyBorder="1" applyAlignment="1">
      <alignment horizontal="center"/>
    </xf>
    <xf numFmtId="0" fontId="44" fillId="0" borderId="33" xfId="0" applyFont="1" applyBorder="1" applyAlignment="1">
      <alignment horizontal="left"/>
    </xf>
    <xf numFmtId="0" fontId="5" fillId="0" borderId="10" xfId="0" applyFont="1" applyBorder="1"/>
    <xf numFmtId="0" fontId="0" fillId="0" borderId="3" xfId="0" applyBorder="1" applyAlignment="1">
      <alignment horizontal="right"/>
    </xf>
    <xf numFmtId="0" fontId="9" fillId="0" borderId="37" xfId="0" applyFont="1" applyBorder="1"/>
    <xf numFmtId="0" fontId="21" fillId="0" borderId="30" xfId="0" applyFont="1" applyBorder="1"/>
    <xf numFmtId="0" fontId="65" fillId="0" borderId="59" xfId="0" applyFont="1" applyBorder="1"/>
    <xf numFmtId="0" fontId="76" fillId="0" borderId="73" xfId="0" applyFont="1" applyBorder="1" applyAlignment="1">
      <alignment horizontal="left"/>
    </xf>
    <xf numFmtId="166" fontId="13" fillId="0" borderId="23" xfId="0" applyNumberFormat="1" applyFont="1" applyBorder="1" applyAlignment="1">
      <alignment horizontal="left"/>
    </xf>
    <xf numFmtId="0" fontId="71" fillId="0" borderId="7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7" fillId="0" borderId="62" xfId="0" applyFont="1" applyBorder="1" applyAlignment="1">
      <alignment horizontal="left"/>
    </xf>
    <xf numFmtId="0" fontId="101" fillId="0" borderId="2" xfId="0" applyFont="1" applyBorder="1" applyAlignment="1">
      <alignment horizontal="left"/>
    </xf>
    <xf numFmtId="0" fontId="27" fillId="0" borderId="23" xfId="0" applyFont="1" applyBorder="1" applyAlignment="1">
      <alignment horizontal="left"/>
    </xf>
    <xf numFmtId="0" fontId="32" fillId="0" borderId="66" xfId="0" applyFont="1" applyBorder="1"/>
    <xf numFmtId="0" fontId="71" fillId="0" borderId="28" xfId="0" applyFont="1" applyBorder="1" applyAlignment="1">
      <alignment horizontal="left"/>
    </xf>
    <xf numFmtId="0" fontId="2" fillId="0" borderId="70" xfId="0" applyFont="1" applyBorder="1"/>
    <xf numFmtId="0" fontId="7" fillId="0" borderId="15" xfId="0" applyFont="1" applyBorder="1"/>
    <xf numFmtId="0" fontId="42" fillId="0" borderId="22" xfId="0" applyFont="1" applyBorder="1"/>
    <xf numFmtId="165" fontId="77" fillId="0" borderId="75" xfId="0" applyNumberFormat="1" applyFont="1" applyBorder="1" applyAlignment="1">
      <alignment horizontal="left"/>
    </xf>
    <xf numFmtId="0" fontId="42" fillId="0" borderId="77" xfId="0" applyFont="1" applyBorder="1" applyAlignment="1">
      <alignment horizontal="left"/>
    </xf>
    <xf numFmtId="0" fontId="70" fillId="0" borderId="71" xfId="0" applyFont="1" applyBorder="1" applyAlignment="1">
      <alignment horizontal="left"/>
    </xf>
    <xf numFmtId="0" fontId="21" fillId="0" borderId="18" xfId="0" applyFont="1" applyBorder="1"/>
    <xf numFmtId="0" fontId="61" fillId="0" borderId="33" xfId="0" applyFont="1" applyBorder="1"/>
    <xf numFmtId="0" fontId="56" fillId="0" borderId="15" xfId="0" applyFont="1" applyBorder="1"/>
    <xf numFmtId="0" fontId="27" fillId="0" borderId="14" xfId="0" applyFont="1" applyBorder="1" applyAlignment="1">
      <alignment horizontal="left"/>
    </xf>
    <xf numFmtId="0" fontId="91" fillId="0" borderId="18" xfId="0" applyFont="1" applyBorder="1" applyAlignment="1">
      <alignment horizontal="left"/>
    </xf>
    <xf numFmtId="0" fontId="44" fillId="0" borderId="19" xfId="0" applyFont="1" applyBorder="1"/>
    <xf numFmtId="0" fontId="44" fillId="0" borderId="14" xfId="0" applyFont="1" applyBorder="1"/>
    <xf numFmtId="0" fontId="43" fillId="0" borderId="33" xfId="0" applyFont="1" applyBorder="1" applyAlignment="1">
      <alignment horizontal="left"/>
    </xf>
    <xf numFmtId="0" fontId="21" fillId="0" borderId="5" xfId="0" applyFont="1" applyBorder="1"/>
    <xf numFmtId="0" fontId="62" fillId="0" borderId="16" xfId="0" applyFont="1" applyBorder="1"/>
    <xf numFmtId="0" fontId="47" fillId="0" borderId="58" xfId="0" applyFont="1" applyBorder="1"/>
    <xf numFmtId="0" fontId="45" fillId="0" borderId="42" xfId="0" applyFont="1" applyBorder="1"/>
    <xf numFmtId="0" fontId="73" fillId="0" borderId="17" xfId="0" applyFont="1" applyBorder="1"/>
    <xf numFmtId="0" fontId="32" fillId="0" borderId="35" xfId="0" applyFont="1" applyBorder="1" applyAlignment="1">
      <alignment horizontal="left"/>
    </xf>
    <xf numFmtId="0" fontId="73" fillId="0" borderId="28" xfId="0" applyFont="1" applyBorder="1" applyAlignment="1">
      <alignment horizontal="left"/>
    </xf>
    <xf numFmtId="0" fontId="21" fillId="0" borderId="54" xfId="0" applyFont="1" applyBorder="1" applyAlignment="1">
      <alignment horizontal="left"/>
    </xf>
    <xf numFmtId="0" fontId="71" fillId="0" borderId="0" xfId="0" applyFont="1" applyAlignment="1">
      <alignment horizontal="left"/>
    </xf>
    <xf numFmtId="0" fontId="43" fillId="0" borderId="0" xfId="0" applyFont="1"/>
    <xf numFmtId="2" fontId="40" fillId="0" borderId="73" xfId="0" applyNumberFormat="1" applyFont="1" applyBorder="1" applyAlignment="1">
      <alignment horizontal="left"/>
    </xf>
    <xf numFmtId="1" fontId="21" fillId="0" borderId="73" xfId="0" applyNumberFormat="1" applyFont="1" applyBorder="1" applyAlignment="1">
      <alignment horizontal="left"/>
    </xf>
    <xf numFmtId="0" fontId="21" fillId="0" borderId="44" xfId="0" applyFont="1" applyBorder="1" applyAlignment="1">
      <alignment horizontal="left"/>
    </xf>
    <xf numFmtId="0" fontId="43" fillId="0" borderId="41" xfId="0" applyFont="1" applyBorder="1"/>
    <xf numFmtId="165" fontId="13" fillId="0" borderId="73" xfId="0" applyNumberFormat="1" applyFont="1" applyBorder="1" applyAlignment="1">
      <alignment horizontal="left"/>
    </xf>
    <xf numFmtId="0" fontId="21" fillId="0" borderId="36" xfId="0" applyFont="1" applyBorder="1" applyAlignment="1">
      <alignment horizontal="center"/>
    </xf>
    <xf numFmtId="0" fontId="13" fillId="0" borderId="76" xfId="0" applyFont="1" applyBorder="1"/>
    <xf numFmtId="0" fontId="2" fillId="0" borderId="59" xfId="0" applyFont="1" applyBorder="1" applyAlignment="1">
      <alignment horizontal="left"/>
    </xf>
    <xf numFmtId="0" fontId="76" fillId="0" borderId="62" xfId="0" applyFont="1" applyBorder="1" applyAlignment="1">
      <alignment horizontal="left"/>
    </xf>
    <xf numFmtId="0" fontId="76" fillId="0" borderId="0" xfId="0" applyFont="1" applyAlignment="1">
      <alignment horizontal="left"/>
    </xf>
    <xf numFmtId="0" fontId="75" fillId="0" borderId="0" xfId="0" applyFont="1" applyAlignment="1">
      <alignment horizontal="left"/>
    </xf>
    <xf numFmtId="165" fontId="13" fillId="0" borderId="0" xfId="0" applyNumberFormat="1" applyFont="1" applyAlignment="1">
      <alignment horizontal="left"/>
    </xf>
    <xf numFmtId="165" fontId="77" fillId="0" borderId="0" xfId="0" applyNumberFormat="1" applyFont="1" applyAlignment="1">
      <alignment horizontal="left"/>
    </xf>
    <xf numFmtId="2" fontId="13" fillId="0" borderId="0" xfId="0" applyNumberFormat="1" applyFont="1" applyAlignment="1">
      <alignment horizontal="left"/>
    </xf>
    <xf numFmtId="2" fontId="76" fillId="0" borderId="0" xfId="0" applyNumberFormat="1" applyFont="1" applyAlignment="1">
      <alignment horizontal="left"/>
    </xf>
    <xf numFmtId="0" fontId="40" fillId="0" borderId="0" xfId="0" applyFont="1" applyAlignment="1">
      <alignment horizontal="left"/>
    </xf>
    <xf numFmtId="0" fontId="65" fillId="0" borderId="0" xfId="0" applyFont="1"/>
    <xf numFmtId="0" fontId="70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78" fillId="0" borderId="0" xfId="0" applyFont="1" applyAlignment="1">
      <alignment horizontal="left"/>
    </xf>
    <xf numFmtId="0" fontId="88" fillId="0" borderId="0" xfId="0" applyFont="1"/>
    <xf numFmtId="0" fontId="61" fillId="0" borderId="0" xfId="0" applyFont="1"/>
    <xf numFmtId="0" fontId="4" fillId="0" borderId="0" xfId="0" applyFont="1"/>
    <xf numFmtId="167" fontId="13" fillId="0" borderId="0" xfId="0" applyNumberFormat="1" applyFont="1" applyAlignment="1">
      <alignment horizontal="left"/>
    </xf>
    <xf numFmtId="167" fontId="77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/>
    </xf>
    <xf numFmtId="2" fontId="72" fillId="0" borderId="0" xfId="0" applyNumberFormat="1" applyFont="1" applyAlignment="1">
      <alignment horizontal="left"/>
    </xf>
    <xf numFmtId="164" fontId="52" fillId="0" borderId="64" xfId="0" applyNumberFormat="1" applyFont="1" applyBorder="1" applyAlignment="1">
      <alignment horizontal="left"/>
    </xf>
    <xf numFmtId="0" fontId="5" fillId="0" borderId="18" xfId="0" applyFont="1" applyBorder="1"/>
    <xf numFmtId="0" fontId="7" fillId="0" borderId="10" xfId="0" applyFont="1" applyBorder="1"/>
    <xf numFmtId="0" fontId="47" fillId="0" borderId="81" xfId="0" applyFont="1" applyBorder="1" applyAlignment="1">
      <alignment horizontal="left"/>
    </xf>
    <xf numFmtId="1" fontId="13" fillId="0" borderId="23" xfId="0" applyNumberFormat="1" applyFont="1" applyBorder="1" applyAlignment="1">
      <alignment horizontal="left"/>
    </xf>
    <xf numFmtId="49" fontId="13" fillId="0" borderId="53" xfId="0" applyNumberFormat="1" applyFont="1" applyBorder="1" applyAlignment="1">
      <alignment horizontal="right"/>
    </xf>
    <xf numFmtId="165" fontId="116" fillId="0" borderId="59" xfId="0" applyNumberFormat="1" applyFont="1" applyBorder="1" applyAlignment="1">
      <alignment horizontal="center"/>
    </xf>
    <xf numFmtId="2" fontId="71" fillId="35" borderId="57" xfId="0" applyNumberFormat="1" applyFont="1" applyFill="1" applyBorder="1" applyAlignment="1">
      <alignment horizontal="center"/>
    </xf>
    <xf numFmtId="0" fontId="71" fillId="35" borderId="69" xfId="0" applyFont="1" applyFill="1" applyBorder="1" applyAlignment="1">
      <alignment horizontal="center"/>
    </xf>
    <xf numFmtId="0" fontId="70" fillId="35" borderId="69" xfId="0" applyFont="1" applyFill="1" applyBorder="1" applyAlignment="1">
      <alignment horizontal="center"/>
    </xf>
    <xf numFmtId="1" fontId="70" fillId="35" borderId="69" xfId="0" applyNumberFormat="1" applyFont="1" applyFill="1" applyBorder="1" applyAlignment="1">
      <alignment horizontal="center"/>
    </xf>
    <xf numFmtId="165" fontId="70" fillId="35" borderId="69" xfId="0" applyNumberFormat="1" applyFont="1" applyFill="1" applyBorder="1" applyAlignment="1">
      <alignment horizontal="center"/>
    </xf>
    <xf numFmtId="2" fontId="70" fillId="35" borderId="69" xfId="0" applyNumberFormat="1" applyFont="1" applyFill="1" applyBorder="1" applyAlignment="1">
      <alignment horizontal="center"/>
    </xf>
    <xf numFmtId="0" fontId="27" fillId="35" borderId="69" xfId="0" applyFont="1" applyFill="1" applyBorder="1" applyAlignment="1">
      <alignment horizontal="center"/>
    </xf>
    <xf numFmtId="2" fontId="27" fillId="35" borderId="69" xfId="0" applyNumberFormat="1" applyFont="1" applyFill="1" applyBorder="1" applyAlignment="1">
      <alignment horizontal="center"/>
    </xf>
    <xf numFmtId="0" fontId="71" fillId="35" borderId="71" xfId="0" applyFont="1" applyFill="1" applyBorder="1" applyAlignment="1">
      <alignment horizontal="center"/>
    </xf>
    <xf numFmtId="0" fontId="71" fillId="8" borderId="4" xfId="0" applyFont="1" applyFill="1" applyBorder="1" applyAlignment="1">
      <alignment horizontal="center"/>
    </xf>
    <xf numFmtId="0" fontId="71" fillId="8" borderId="36" xfId="0" applyFont="1" applyFill="1" applyBorder="1" applyAlignment="1">
      <alignment horizontal="center"/>
    </xf>
    <xf numFmtId="0" fontId="61" fillId="0" borderId="1" xfId="0" applyFont="1" applyBorder="1"/>
    <xf numFmtId="0" fontId="21" fillId="0" borderId="10" xfId="0" applyFont="1" applyBorder="1"/>
    <xf numFmtId="2" fontId="32" fillId="0" borderId="59" xfId="0" applyNumberFormat="1" applyFont="1" applyBorder="1"/>
    <xf numFmtId="2" fontId="43" fillId="0" borderId="59" xfId="0" applyNumberFormat="1" applyFont="1" applyBorder="1" applyAlignment="1">
      <alignment horizontal="center"/>
    </xf>
    <xf numFmtId="165" fontId="32" fillId="0" borderId="59" xfId="0" applyNumberFormat="1" applyFont="1" applyBorder="1"/>
    <xf numFmtId="0" fontId="114" fillId="0" borderId="14" xfId="0" applyFont="1" applyBorder="1" applyAlignment="1">
      <alignment horizontal="center"/>
    </xf>
    <xf numFmtId="0" fontId="0" fillId="0" borderId="52" xfId="0" applyBorder="1" applyAlignment="1">
      <alignment horizontal="center"/>
    </xf>
    <xf numFmtId="2" fontId="71" fillId="0" borderId="36" xfId="0" applyNumberFormat="1" applyFont="1" applyBorder="1" applyAlignment="1">
      <alignment horizontal="center"/>
    </xf>
    <xf numFmtId="166" fontId="70" fillId="35" borderId="69" xfId="0" applyNumberFormat="1" applyFont="1" applyFill="1" applyBorder="1" applyAlignment="1">
      <alignment horizontal="center"/>
    </xf>
    <xf numFmtId="0" fontId="61" fillId="0" borderId="18" xfId="0" applyFont="1" applyBorder="1"/>
    <xf numFmtId="165" fontId="71" fillId="0" borderId="69" xfId="0" applyNumberFormat="1" applyFont="1" applyBorder="1" applyAlignment="1">
      <alignment horizontal="left"/>
    </xf>
    <xf numFmtId="168" fontId="43" fillId="0" borderId="59" xfId="0" applyNumberFormat="1" applyFont="1" applyBorder="1" applyAlignment="1">
      <alignment horizontal="center"/>
    </xf>
    <xf numFmtId="0" fontId="0" fillId="0" borderId="57" xfId="0" applyBorder="1" applyAlignment="1">
      <alignment horizontal="left"/>
    </xf>
    <xf numFmtId="0" fontId="6" fillId="0" borderId="10" xfId="0" applyFont="1" applyBorder="1" applyAlignment="1">
      <alignment horizontal="center"/>
    </xf>
    <xf numFmtId="9" fontId="118" fillId="0" borderId="74" xfId="0" applyNumberFormat="1" applyFont="1" applyBorder="1" applyAlignment="1">
      <alignment horizontal="left"/>
    </xf>
    <xf numFmtId="2" fontId="34" fillId="7" borderId="16" xfId="0" applyNumberFormat="1" applyFont="1" applyFill="1" applyBorder="1" applyAlignment="1">
      <alignment horizontal="center"/>
    </xf>
    <xf numFmtId="0" fontId="35" fillId="7" borderId="58" xfId="0" applyFont="1" applyFill="1" applyBorder="1" applyAlignment="1">
      <alignment horizontal="center"/>
    </xf>
    <xf numFmtId="165" fontId="35" fillId="7" borderId="42" xfId="0" applyNumberFormat="1" applyFont="1" applyFill="1" applyBorder="1" applyAlignment="1">
      <alignment horizontal="center"/>
    </xf>
    <xf numFmtId="1" fontId="35" fillId="7" borderId="42" xfId="0" applyNumberFormat="1" applyFont="1" applyFill="1" applyBorder="1" applyAlignment="1">
      <alignment horizontal="center"/>
    </xf>
    <xf numFmtId="0" fontId="45" fillId="7" borderId="42" xfId="0" applyFont="1" applyFill="1" applyBorder="1" applyAlignment="1">
      <alignment horizontal="center"/>
    </xf>
    <xf numFmtId="0" fontId="16" fillId="0" borderId="43" xfId="0" applyFont="1" applyBorder="1"/>
    <xf numFmtId="0" fontId="16" fillId="0" borderId="54" xfId="0" applyFont="1" applyBorder="1"/>
    <xf numFmtId="0" fontId="100" fillId="0" borderId="24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9" fontId="118" fillId="0" borderId="67" xfId="0" applyNumberFormat="1" applyFont="1" applyBorder="1" applyAlignment="1">
      <alignment horizontal="left"/>
    </xf>
    <xf numFmtId="2" fontId="0" fillId="0" borderId="43" xfId="0" applyNumberFormat="1" applyBorder="1" applyAlignment="1">
      <alignment horizontal="left"/>
    </xf>
    <xf numFmtId="2" fontId="16" fillId="0" borderId="25" xfId="0" applyNumberFormat="1" applyFont="1" applyBorder="1" applyAlignment="1">
      <alignment horizontal="center"/>
    </xf>
    <xf numFmtId="2" fontId="16" fillId="0" borderId="44" xfId="0" applyNumberFormat="1" applyFont="1" applyBorder="1" applyAlignment="1">
      <alignment horizontal="center"/>
    </xf>
    <xf numFmtId="0" fontId="47" fillId="0" borderId="36" xfId="0" applyFont="1" applyBorder="1" applyAlignment="1">
      <alignment horizontal="left"/>
    </xf>
    <xf numFmtId="0" fontId="47" fillId="0" borderId="25" xfId="0" applyFont="1" applyBorder="1" applyAlignment="1">
      <alignment horizontal="left"/>
    </xf>
    <xf numFmtId="0" fontId="47" fillId="0" borderId="72" xfId="0" applyFont="1" applyBorder="1" applyAlignment="1">
      <alignment horizontal="left"/>
    </xf>
    <xf numFmtId="1" fontId="35" fillId="7" borderId="12" xfId="0" applyNumberFormat="1" applyFont="1" applyFill="1" applyBorder="1" applyAlignment="1">
      <alignment horizontal="center"/>
    </xf>
    <xf numFmtId="0" fontId="13" fillId="0" borderId="72" xfId="0" applyFont="1" applyBorder="1" applyAlignment="1">
      <alignment horizontal="center"/>
    </xf>
    <xf numFmtId="166" fontId="13" fillId="0" borderId="60" xfId="0" applyNumberFormat="1" applyFont="1" applyBorder="1" applyAlignment="1">
      <alignment horizontal="center"/>
    </xf>
    <xf numFmtId="2" fontId="37" fillId="0" borderId="71" xfId="0" applyNumberFormat="1" applyFont="1" applyBorder="1" applyAlignment="1">
      <alignment horizontal="center"/>
    </xf>
    <xf numFmtId="166" fontId="13" fillId="0" borderId="62" xfId="0" applyNumberFormat="1" applyFont="1" applyBorder="1" applyAlignment="1">
      <alignment horizontal="center"/>
    </xf>
    <xf numFmtId="49" fontId="2" fillId="0" borderId="63" xfId="0" applyNumberFormat="1" applyFont="1" applyBorder="1" applyAlignment="1">
      <alignment horizontal="center"/>
    </xf>
    <xf numFmtId="0" fontId="16" fillId="0" borderId="84" xfId="0" applyFont="1" applyBorder="1" applyAlignment="1">
      <alignment horizontal="right"/>
    </xf>
    <xf numFmtId="9" fontId="118" fillId="0" borderId="74" xfId="0" applyNumberFormat="1" applyFont="1" applyBorder="1" applyAlignment="1">
      <alignment horizontal="center"/>
    </xf>
    <xf numFmtId="0" fontId="0" fillId="0" borderId="72" xfId="0" applyBorder="1" applyAlignment="1">
      <alignment horizontal="left"/>
    </xf>
    <xf numFmtId="2" fontId="0" fillId="0" borderId="0" xfId="0" applyNumberFormat="1" applyAlignment="1">
      <alignment horizontal="center"/>
    </xf>
    <xf numFmtId="0" fontId="2" fillId="0" borderId="71" xfId="0" applyFont="1" applyBorder="1"/>
    <xf numFmtId="9" fontId="118" fillId="0" borderId="67" xfId="0" applyNumberFormat="1" applyFont="1" applyBorder="1" applyAlignment="1">
      <alignment horizontal="center"/>
    </xf>
    <xf numFmtId="0" fontId="119" fillId="0" borderId="0" xfId="0" applyFont="1" applyAlignment="1">
      <alignment horizontal="left" vertical="center"/>
    </xf>
    <xf numFmtId="2" fontId="37" fillId="0" borderId="75" xfId="0" applyNumberFormat="1" applyFont="1" applyBorder="1" applyAlignment="1">
      <alignment horizontal="center"/>
    </xf>
    <xf numFmtId="0" fontId="13" fillId="0" borderId="68" xfId="0" applyFont="1" applyBorder="1" applyAlignment="1">
      <alignment horizontal="center"/>
    </xf>
    <xf numFmtId="2" fontId="34" fillId="0" borderId="3" xfId="0" applyNumberFormat="1" applyFont="1" applyBorder="1"/>
    <xf numFmtId="49" fontId="13" fillId="0" borderId="48" xfId="0" applyNumberFormat="1" applyFont="1" applyBorder="1" applyAlignment="1">
      <alignment horizontal="right"/>
    </xf>
    <xf numFmtId="1" fontId="93" fillId="0" borderId="25" xfId="0" applyNumberFormat="1" applyFont="1" applyBorder="1" applyAlignment="1">
      <alignment horizontal="center"/>
    </xf>
    <xf numFmtId="1" fontId="93" fillId="0" borderId="50" xfId="0" applyNumberFormat="1" applyFont="1" applyBorder="1" applyAlignment="1">
      <alignment horizontal="center"/>
    </xf>
    <xf numFmtId="166" fontId="13" fillId="0" borderId="0" xfId="0" applyNumberFormat="1" applyFont="1" applyAlignment="1">
      <alignment horizontal="center"/>
    </xf>
    <xf numFmtId="9" fontId="118" fillId="0" borderId="36" xfId="0" applyNumberFormat="1" applyFont="1" applyBorder="1" applyAlignment="1">
      <alignment horizontal="center"/>
    </xf>
    <xf numFmtId="2" fontId="19" fillId="0" borderId="7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" fillId="0" borderId="18" xfId="0" applyFont="1" applyBorder="1" applyAlignment="1">
      <alignment vertical="center"/>
    </xf>
    <xf numFmtId="0" fontId="34" fillId="0" borderId="3" xfId="0" applyFont="1" applyBorder="1" applyAlignment="1">
      <alignment horizontal="left" vertical="center"/>
    </xf>
    <xf numFmtId="164" fontId="2" fillId="0" borderId="0" xfId="0" applyNumberFormat="1" applyFont="1" applyAlignment="1">
      <alignment horizontal="center"/>
    </xf>
    <xf numFmtId="0" fontId="52" fillId="0" borderId="0" xfId="0" applyFont="1" applyAlignment="1">
      <alignment horizontal="left"/>
    </xf>
    <xf numFmtId="0" fontId="7" fillId="0" borderId="46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2" fontId="21" fillId="0" borderId="62" xfId="0" applyNumberFormat="1" applyFont="1" applyBorder="1" applyAlignment="1">
      <alignment horizontal="center"/>
    </xf>
    <xf numFmtId="1" fontId="34" fillId="0" borderId="83" xfId="0" applyNumberFormat="1" applyFont="1" applyBorder="1" applyAlignment="1">
      <alignment horizontal="center"/>
    </xf>
    <xf numFmtId="2" fontId="16" fillId="0" borderId="0" xfId="0" applyNumberFormat="1" applyFont="1" applyAlignment="1">
      <alignment horizontal="center"/>
    </xf>
    <xf numFmtId="165" fontId="37" fillId="0" borderId="73" xfId="0" applyNumberFormat="1" applyFont="1" applyBorder="1" applyAlignment="1">
      <alignment horizontal="center"/>
    </xf>
    <xf numFmtId="0" fontId="44" fillId="0" borderId="8" xfId="0" applyFont="1" applyBorder="1" applyAlignment="1">
      <alignment horizontal="center"/>
    </xf>
    <xf numFmtId="0" fontId="7" fillId="0" borderId="32" xfId="0" applyFont="1" applyBorder="1" applyAlignment="1">
      <alignment horizontal="right"/>
    </xf>
    <xf numFmtId="0" fontId="16" fillId="0" borderId="83" xfId="0" applyFont="1" applyBorder="1" applyAlignment="1">
      <alignment horizontal="right"/>
    </xf>
    <xf numFmtId="9" fontId="34" fillId="0" borderId="19" xfId="0" applyNumberFormat="1" applyFont="1" applyBorder="1" applyAlignment="1">
      <alignment horizontal="center"/>
    </xf>
    <xf numFmtId="9" fontId="15" fillId="6" borderId="75" xfId="0" applyNumberFormat="1" applyFont="1" applyFill="1" applyBorder="1" applyAlignment="1">
      <alignment horizontal="center"/>
    </xf>
    <xf numFmtId="0" fontId="0" fillId="0" borderId="54" xfId="0" applyBorder="1"/>
    <xf numFmtId="2" fontId="87" fillId="3" borderId="59" xfId="0" applyNumberFormat="1" applyFont="1" applyFill="1" applyBorder="1" applyAlignment="1">
      <alignment horizontal="center"/>
    </xf>
    <xf numFmtId="2" fontId="87" fillId="3" borderId="73" xfId="0" applyNumberFormat="1" applyFont="1" applyFill="1" applyBorder="1" applyAlignment="1">
      <alignment horizontal="center"/>
    </xf>
    <xf numFmtId="2" fontId="87" fillId="3" borderId="75" xfId="0" applyNumberFormat="1" applyFont="1" applyFill="1" applyBorder="1" applyAlignment="1">
      <alignment horizontal="center"/>
    </xf>
    <xf numFmtId="0" fontId="62" fillId="0" borderId="15" xfId="0" applyFont="1" applyBorder="1"/>
    <xf numFmtId="0" fontId="0" fillId="0" borderId="56" xfId="0" applyBorder="1"/>
    <xf numFmtId="0" fontId="135" fillId="0" borderId="73" xfId="0" applyFont="1" applyBorder="1"/>
    <xf numFmtId="0" fontId="42" fillId="0" borderId="0" xfId="0" applyFont="1" applyBorder="1" applyAlignment="1">
      <alignment horizontal="left"/>
    </xf>
    <xf numFmtId="0" fontId="61" fillId="0" borderId="0" xfId="0" applyFont="1" applyBorder="1"/>
    <xf numFmtId="165" fontId="71" fillId="0" borderId="24" xfId="0" applyNumberFormat="1" applyFont="1" applyBorder="1" applyAlignment="1">
      <alignment horizontal="left"/>
    </xf>
    <xf numFmtId="0" fontId="75" fillId="0" borderId="71" xfId="0" applyFont="1" applyBorder="1" applyAlignment="1">
      <alignment horizontal="left"/>
    </xf>
    <xf numFmtId="0" fontId="78" fillId="0" borderId="69" xfId="0" applyFont="1" applyBorder="1" applyAlignment="1">
      <alignment horizontal="left"/>
    </xf>
    <xf numFmtId="2" fontId="71" fillId="0" borderId="7" xfId="0" applyNumberFormat="1" applyFont="1" applyBorder="1" applyAlignment="1">
      <alignment horizontal="left"/>
    </xf>
    <xf numFmtId="0" fontId="61" fillId="0" borderId="3" xfId="0" applyFont="1" applyBorder="1"/>
    <xf numFmtId="0" fontId="61" fillId="0" borderId="10" xfId="0" applyFont="1" applyBorder="1"/>
    <xf numFmtId="165" fontId="43" fillId="0" borderId="59" xfId="0" applyNumberFormat="1" applyFont="1" applyBorder="1" applyAlignment="1">
      <alignment horizontal="center"/>
    </xf>
    <xf numFmtId="166" fontId="71" fillId="0" borderId="69" xfId="0" applyNumberFormat="1" applyFont="1" applyBorder="1" applyAlignment="1">
      <alignment horizontal="center"/>
    </xf>
    <xf numFmtId="167" fontId="102" fillId="0" borderId="64" xfId="0" applyNumberFormat="1" applyFont="1" applyBorder="1" applyAlignment="1">
      <alignment horizontal="center"/>
    </xf>
    <xf numFmtId="0" fontId="61" fillId="0" borderId="58" xfId="0" applyFont="1" applyFill="1" applyBorder="1"/>
    <xf numFmtId="0" fontId="2" fillId="0" borderId="35" xfId="0" applyFont="1" applyBorder="1"/>
    <xf numFmtId="0" fontId="114" fillId="0" borderId="10" xfId="0" applyFont="1" applyBorder="1" applyAlignment="1">
      <alignment horizontal="center"/>
    </xf>
    <xf numFmtId="0" fontId="43" fillId="0" borderId="2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69" fillId="0" borderId="64" xfId="0" applyFont="1" applyBorder="1"/>
    <xf numFmtId="0" fontId="105" fillId="0" borderId="50" xfId="0" applyFont="1" applyBorder="1"/>
    <xf numFmtId="0" fontId="45" fillId="0" borderId="10" xfId="0" applyFont="1" applyBorder="1"/>
    <xf numFmtId="0" fontId="44" fillId="0" borderId="25" xfId="0" applyFont="1" applyBorder="1" applyAlignment="1">
      <alignment horizontal="center"/>
    </xf>
    <xf numFmtId="2" fontId="34" fillId="0" borderId="25" xfId="0" applyNumberFormat="1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/>
    </xf>
    <xf numFmtId="2" fontId="15" fillId="0" borderId="2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13" fillId="0" borderId="38" xfId="0" applyFont="1" applyBorder="1" applyAlignment="1">
      <alignment horizontal="left"/>
    </xf>
    <xf numFmtId="0" fontId="13" fillId="0" borderId="30" xfId="0" applyFont="1" applyBorder="1" applyAlignment="1">
      <alignment horizontal="center"/>
    </xf>
    <xf numFmtId="0" fontId="32" fillId="0" borderId="26" xfId="0" applyFont="1" applyBorder="1"/>
    <xf numFmtId="0" fontId="0" fillId="0" borderId="26" xfId="0" applyBorder="1" applyAlignment="1">
      <alignment horizontal="left"/>
    </xf>
    <xf numFmtId="170" fontId="13" fillId="0" borderId="63" xfId="0" applyNumberFormat="1" applyFont="1" applyBorder="1" applyAlignment="1">
      <alignment horizontal="right"/>
    </xf>
    <xf numFmtId="0" fontId="47" fillId="0" borderId="10" xfId="0" applyFont="1" applyBorder="1" applyAlignment="1">
      <alignment horizontal="left"/>
    </xf>
    <xf numFmtId="0" fontId="75" fillId="0" borderId="23" xfId="0" applyFont="1" applyBorder="1" applyAlignment="1">
      <alignment horizontal="left"/>
    </xf>
    <xf numFmtId="0" fontId="71" fillId="0" borderId="80" xfId="0" applyFont="1" applyBorder="1" applyAlignment="1">
      <alignment horizontal="left"/>
    </xf>
    <xf numFmtId="2" fontId="16" fillId="0" borderId="36" xfId="0" applyNumberFormat="1" applyFont="1" applyBorder="1" applyAlignment="1">
      <alignment horizontal="center"/>
    </xf>
    <xf numFmtId="0" fontId="47" fillId="0" borderId="37" xfId="0" applyFont="1" applyBorder="1" applyAlignment="1">
      <alignment horizontal="left"/>
    </xf>
    <xf numFmtId="0" fontId="117" fillId="0" borderId="3" xfId="0" applyFont="1" applyBorder="1" applyAlignment="1">
      <alignment horizontal="left"/>
    </xf>
    <xf numFmtId="0" fontId="71" fillId="0" borderId="19" xfId="0" applyFont="1" applyBorder="1" applyAlignment="1">
      <alignment horizontal="left"/>
    </xf>
    <xf numFmtId="0" fontId="117" fillId="0" borderId="10" xfId="0" applyFont="1" applyBorder="1" applyAlignment="1">
      <alignment horizontal="left"/>
    </xf>
    <xf numFmtId="0" fontId="69" fillId="0" borderId="73" xfId="0" applyFont="1" applyFill="1" applyBorder="1"/>
    <xf numFmtId="0" fontId="21" fillId="0" borderId="23" xfId="0" applyFont="1" applyBorder="1"/>
    <xf numFmtId="0" fontId="51" fillId="0" borderId="16" xfId="0" applyFont="1" applyBorder="1"/>
    <xf numFmtId="0" fontId="1" fillId="0" borderId="31" xfId="0" applyFont="1" applyBorder="1"/>
    <xf numFmtId="0" fontId="2" fillId="0" borderId="3" xfId="0" applyFont="1" applyBorder="1" applyAlignment="1">
      <alignment horizontal="right"/>
    </xf>
    <xf numFmtId="0" fontId="52" fillId="0" borderId="50" xfId="0" applyFont="1" applyBorder="1" applyAlignment="1">
      <alignment horizontal="left"/>
    </xf>
    <xf numFmtId="0" fontId="0" fillId="0" borderId="72" xfId="0" applyFill="1" applyBorder="1"/>
    <xf numFmtId="0" fontId="0" fillId="0" borderId="68" xfId="0" applyFill="1" applyBorder="1"/>
    <xf numFmtId="0" fontId="47" fillId="0" borderId="19" xfId="0" applyFont="1" applyFill="1" applyBorder="1"/>
    <xf numFmtId="0" fontId="47" fillId="0" borderId="3" xfId="0" applyFont="1" applyFill="1" applyBorder="1"/>
    <xf numFmtId="0" fontId="47" fillId="0" borderId="10" xfId="0" applyFont="1" applyFill="1" applyBorder="1"/>
    <xf numFmtId="0" fontId="47" fillId="0" borderId="14" xfId="0" applyFont="1" applyFill="1" applyBorder="1"/>
    <xf numFmtId="0" fontId="44" fillId="0" borderId="18" xfId="0" applyFont="1" applyFill="1" applyBorder="1"/>
    <xf numFmtId="0" fontId="9" fillId="0" borderId="3" xfId="0" applyFont="1" applyFill="1" applyBorder="1"/>
    <xf numFmtId="0" fontId="2" fillId="0" borderId="3" xfId="0" applyFont="1" applyFill="1" applyBorder="1" applyAlignment="1">
      <alignment horizontal="right"/>
    </xf>
    <xf numFmtId="0" fontId="5" fillId="0" borderId="3" xfId="0" applyFont="1" applyFill="1" applyBorder="1"/>
    <xf numFmtId="0" fontId="47" fillId="0" borderId="16" xfId="0" applyFont="1" applyFill="1" applyBorder="1"/>
    <xf numFmtId="0" fontId="27" fillId="0" borderId="24" xfId="0" applyFont="1" applyFill="1" applyBorder="1" applyAlignment="1">
      <alignment horizontal="left"/>
    </xf>
    <xf numFmtId="0" fontId="56" fillId="0" borderId="58" xfId="0" applyFont="1" applyFill="1" applyBorder="1"/>
    <xf numFmtId="0" fontId="75" fillId="0" borderId="78" xfId="0" applyFont="1" applyFill="1" applyBorder="1" applyAlignment="1">
      <alignment horizontal="left"/>
    </xf>
    <xf numFmtId="0" fontId="75" fillId="0" borderId="14" xfId="0" applyFont="1" applyBorder="1" applyAlignment="1">
      <alignment horizontal="left"/>
    </xf>
    <xf numFmtId="2" fontId="17" fillId="0" borderId="36" xfId="0" applyNumberFormat="1" applyFont="1" applyBorder="1" applyAlignment="1">
      <alignment horizontal="center"/>
    </xf>
    <xf numFmtId="0" fontId="0" fillId="0" borderId="49" xfId="0" applyBorder="1" applyAlignment="1">
      <alignment horizontal="left"/>
    </xf>
    <xf numFmtId="0" fontId="137" fillId="0" borderId="0" xfId="0" applyFont="1" applyBorder="1" applyAlignment="1">
      <alignment horizontal="left"/>
    </xf>
    <xf numFmtId="0" fontId="42" fillId="0" borderId="39" xfId="0" applyFont="1" applyBorder="1"/>
    <xf numFmtId="0" fontId="2" fillId="0" borderId="67" xfId="0" applyFont="1" applyFill="1" applyBorder="1"/>
    <xf numFmtId="2" fontId="116" fillId="0" borderId="59" xfId="0" applyNumberFormat="1" applyFont="1" applyBorder="1" applyAlignment="1">
      <alignment horizontal="center"/>
    </xf>
    <xf numFmtId="0" fontId="42" fillId="0" borderId="44" xfId="0" applyFont="1" applyBorder="1" applyAlignment="1">
      <alignment horizontal="left"/>
    </xf>
    <xf numFmtId="0" fontId="70" fillId="0" borderId="43" xfId="0" applyFont="1" applyBorder="1" applyAlignment="1">
      <alignment horizontal="left"/>
    </xf>
    <xf numFmtId="0" fontId="47" fillId="0" borderId="3" xfId="0" applyFont="1" applyBorder="1" applyAlignment="1">
      <alignment horizontal="left"/>
    </xf>
    <xf numFmtId="1" fontId="27" fillId="0" borderId="75" xfId="0" applyNumberFormat="1" applyFont="1" applyBorder="1" applyAlignment="1">
      <alignment horizontal="left"/>
    </xf>
    <xf numFmtId="0" fontId="21" fillId="0" borderId="37" xfId="0" applyFont="1" applyBorder="1"/>
    <xf numFmtId="0" fontId="21" fillId="0" borderId="35" xfId="0" applyFont="1" applyBorder="1" applyAlignment="1">
      <alignment horizontal="center"/>
    </xf>
    <xf numFmtId="0" fontId="0" fillId="0" borderId="68" xfId="0" applyBorder="1"/>
    <xf numFmtId="2" fontId="21" fillId="0" borderId="0" xfId="0" applyNumberFormat="1" applyFont="1" applyBorder="1"/>
    <xf numFmtId="0" fontId="0" fillId="0" borderId="36" xfId="0" applyBorder="1" applyAlignment="1">
      <alignment horizontal="right"/>
    </xf>
    <xf numFmtId="49" fontId="13" fillId="0" borderId="50" xfId="0" applyNumberFormat="1" applyFont="1" applyBorder="1" applyAlignment="1">
      <alignment horizontal="right"/>
    </xf>
    <xf numFmtId="2" fontId="16" fillId="0" borderId="73" xfId="0" applyNumberFormat="1" applyFont="1" applyBorder="1" applyAlignment="1">
      <alignment horizontal="center"/>
    </xf>
    <xf numFmtId="0" fontId="50" fillId="0" borderId="76" xfId="0" applyFont="1" applyBorder="1"/>
    <xf numFmtId="0" fontId="136" fillId="0" borderId="73" xfId="0" applyFont="1" applyBorder="1"/>
    <xf numFmtId="0" fontId="21" fillId="0" borderId="3" xfId="0" applyFont="1" applyBorder="1"/>
    <xf numFmtId="0" fontId="47" fillId="0" borderId="55" xfId="0" applyFont="1" applyBorder="1" applyAlignment="1">
      <alignment horizontal="left"/>
    </xf>
    <xf numFmtId="0" fontId="105" fillId="0" borderId="26" xfId="0" applyFont="1" applyBorder="1" applyAlignment="1">
      <alignment horizontal="right"/>
    </xf>
    <xf numFmtId="0" fontId="21" fillId="0" borderId="69" xfId="0" applyFont="1" applyBorder="1" applyAlignment="1">
      <alignment horizontal="center"/>
    </xf>
    <xf numFmtId="0" fontId="0" fillId="0" borderId="83" xfId="0" applyBorder="1"/>
    <xf numFmtId="0" fontId="32" fillId="0" borderId="51" xfId="0" applyFont="1" applyBorder="1" applyAlignment="1">
      <alignment horizontal="left"/>
    </xf>
    <xf numFmtId="0" fontId="2" fillId="0" borderId="52" xfId="0" applyFont="1" applyBorder="1"/>
    <xf numFmtId="165" fontId="52" fillId="0" borderId="23" xfId="0" applyNumberFormat="1" applyFont="1" applyBorder="1" applyAlignment="1">
      <alignment horizontal="left"/>
    </xf>
    <xf numFmtId="0" fontId="32" fillId="0" borderId="66" xfId="0" applyFont="1" applyBorder="1" applyAlignment="1">
      <alignment horizontal="left"/>
    </xf>
    <xf numFmtId="0" fontId="0" fillId="0" borderId="63" xfId="0" applyBorder="1"/>
    <xf numFmtId="0" fontId="21" fillId="0" borderId="5" xfId="0" applyFont="1" applyBorder="1" applyAlignment="1">
      <alignment horizontal="left"/>
    </xf>
    <xf numFmtId="0" fontId="45" fillId="0" borderId="44" xfId="0" applyFont="1" applyBorder="1"/>
    <xf numFmtId="0" fontId="73" fillId="0" borderId="80" xfId="0" applyFont="1" applyBorder="1"/>
    <xf numFmtId="0" fontId="47" fillId="0" borderId="39" xfId="0" applyFont="1" applyBorder="1"/>
    <xf numFmtId="164" fontId="52" fillId="0" borderId="0" xfId="0" applyNumberFormat="1" applyFont="1" applyBorder="1" applyAlignment="1">
      <alignment horizontal="left"/>
    </xf>
    <xf numFmtId="166" fontId="2" fillId="0" borderId="54" xfId="0" applyNumberFormat="1" applyFont="1" applyBorder="1" applyAlignment="1">
      <alignment horizontal="left"/>
    </xf>
    <xf numFmtId="0" fontId="73" fillId="0" borderId="42" xfId="0" applyFont="1" applyBorder="1"/>
    <xf numFmtId="0" fontId="2" fillId="0" borderId="44" xfId="0" applyFont="1" applyBorder="1" applyAlignment="1">
      <alignment horizontal="left"/>
    </xf>
    <xf numFmtId="0" fontId="0" fillId="0" borderId="73" xfId="0" applyFont="1" applyBorder="1"/>
    <xf numFmtId="0" fontId="75" fillId="0" borderId="43" xfId="0" applyFont="1" applyBorder="1" applyAlignment="1">
      <alignment horizontal="left"/>
    </xf>
    <xf numFmtId="2" fontId="75" fillId="0" borderId="54" xfId="0" applyNumberFormat="1" applyFont="1" applyBorder="1" applyAlignment="1">
      <alignment horizontal="left"/>
    </xf>
    <xf numFmtId="0" fontId="0" fillId="0" borderId="54" xfId="0" applyFont="1" applyBorder="1"/>
    <xf numFmtId="0" fontId="43" fillId="0" borderId="16" xfId="0" applyFont="1" applyBorder="1"/>
    <xf numFmtId="0" fontId="27" fillId="0" borderId="57" xfId="0" applyFont="1" applyBorder="1" applyAlignment="1">
      <alignment horizontal="left"/>
    </xf>
    <xf numFmtId="0" fontId="47" fillId="0" borderId="85" xfId="0" applyFont="1" applyBorder="1"/>
    <xf numFmtId="0" fontId="13" fillId="0" borderId="66" xfId="0" applyFont="1" applyBorder="1"/>
    <xf numFmtId="0" fontId="2" fillId="0" borderId="39" xfId="0" applyFont="1" applyBorder="1"/>
    <xf numFmtId="0" fontId="43" fillId="0" borderId="85" xfId="0" applyFont="1" applyBorder="1" applyAlignment="1">
      <alignment horizontal="left"/>
    </xf>
    <xf numFmtId="164" fontId="13" fillId="0" borderId="50" xfId="0" applyNumberFormat="1" applyFont="1" applyBorder="1" applyAlignment="1">
      <alignment horizontal="right"/>
    </xf>
    <xf numFmtId="0" fontId="32" fillId="0" borderId="74" xfId="0" applyFont="1" applyBorder="1"/>
    <xf numFmtId="0" fontId="32" fillId="0" borderId="67" xfId="0" applyFont="1" applyBorder="1"/>
    <xf numFmtId="0" fontId="70" fillId="0" borderId="61" xfId="0" applyFont="1" applyBorder="1" applyAlignment="1">
      <alignment horizontal="left"/>
    </xf>
    <xf numFmtId="2" fontId="15" fillId="0" borderId="33" xfId="0" applyNumberFormat="1" applyFont="1" applyBorder="1" applyAlignment="1">
      <alignment horizontal="center" vertical="center" wrapText="1"/>
    </xf>
    <xf numFmtId="0" fontId="32" fillId="0" borderId="36" xfId="0" applyFont="1" applyBorder="1"/>
    <xf numFmtId="0" fontId="61" fillId="0" borderId="50" xfId="0" applyFont="1" applyBorder="1"/>
    <xf numFmtId="0" fontId="32" fillId="0" borderId="51" xfId="0" applyFont="1" applyBorder="1"/>
    <xf numFmtId="0" fontId="61" fillId="0" borderId="53" xfId="0" applyFont="1" applyBorder="1"/>
    <xf numFmtId="2" fontId="0" fillId="0" borderId="28" xfId="0" applyNumberFormat="1" applyBorder="1" applyAlignment="1">
      <alignment horizontal="center"/>
    </xf>
    <xf numFmtId="2" fontId="0" fillId="0" borderId="75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166" fontId="2" fillId="0" borderId="25" xfId="0" applyNumberFormat="1" applyFont="1" applyBorder="1"/>
    <xf numFmtId="0" fontId="113" fillId="0" borderId="25" xfId="0" applyFont="1" applyBorder="1" applyAlignment="1">
      <alignment horizontal="left"/>
    </xf>
    <xf numFmtId="0" fontId="114" fillId="0" borderId="0" xfId="0" applyFont="1" applyBorder="1" applyAlignment="1">
      <alignment horizontal="center"/>
    </xf>
    <xf numFmtId="0" fontId="113" fillId="0" borderId="0" xfId="0" applyFont="1" applyBorder="1" applyAlignment="1">
      <alignment horizontal="left"/>
    </xf>
    <xf numFmtId="0" fontId="52" fillId="0" borderId="25" xfId="0" applyFont="1" applyBorder="1" applyAlignment="1">
      <alignment horizontal="left"/>
    </xf>
    <xf numFmtId="49" fontId="13" fillId="0" borderId="50" xfId="0" applyNumberFormat="1" applyFont="1" applyBorder="1" applyAlignment="1">
      <alignment horizontal="left"/>
    </xf>
    <xf numFmtId="0" fontId="68" fillId="0" borderId="84" xfId="0" applyFont="1" applyBorder="1"/>
    <xf numFmtId="0" fontId="101" fillId="0" borderId="0" xfId="0" applyFont="1" applyBorder="1" applyAlignment="1">
      <alignment horizontal="left"/>
    </xf>
    <xf numFmtId="0" fontId="139" fillId="0" borderId="59" xfId="0" applyFont="1" applyFill="1" applyBorder="1" applyAlignment="1">
      <alignment horizontal="right"/>
    </xf>
    <xf numFmtId="0" fontId="139" fillId="0" borderId="64" xfId="0" applyFont="1" applyFill="1" applyBorder="1" applyAlignment="1">
      <alignment horizontal="right"/>
    </xf>
    <xf numFmtId="0" fontId="68" fillId="0" borderId="0" xfId="0" applyFont="1"/>
    <xf numFmtId="1" fontId="43" fillId="0" borderId="59" xfId="0" applyNumberFormat="1" applyFont="1" applyBorder="1" applyAlignment="1">
      <alignment horizontal="center"/>
    </xf>
    <xf numFmtId="167" fontId="43" fillId="0" borderId="59" xfId="0" applyNumberFormat="1" applyFont="1" applyBorder="1" applyAlignment="1">
      <alignment horizontal="center"/>
    </xf>
    <xf numFmtId="1" fontId="71" fillId="0" borderId="69" xfId="0" applyNumberFormat="1" applyFont="1" applyBorder="1" applyAlignment="1">
      <alignment horizontal="center"/>
    </xf>
    <xf numFmtId="166" fontId="102" fillId="0" borderId="64" xfId="0" applyNumberFormat="1" applyFont="1" applyBorder="1" applyAlignment="1">
      <alignment horizontal="center"/>
    </xf>
    <xf numFmtId="1" fontId="116" fillId="0" borderId="59" xfId="0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left"/>
    </xf>
    <xf numFmtId="0" fontId="56" fillId="0" borderId="0" xfId="0" applyFont="1" applyBorder="1"/>
    <xf numFmtId="2" fontId="69" fillId="0" borderId="0" xfId="0" applyNumberFormat="1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166" fontId="13" fillId="0" borderId="0" xfId="0" applyNumberFormat="1" applyFont="1" applyBorder="1" applyAlignment="1">
      <alignment horizontal="left"/>
    </xf>
    <xf numFmtId="0" fontId="50" fillId="0" borderId="0" xfId="0" applyFont="1" applyBorder="1"/>
    <xf numFmtId="1" fontId="71" fillId="0" borderId="0" xfId="0" applyNumberFormat="1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60" fillId="0" borderId="0" xfId="0" applyFont="1" applyBorder="1"/>
    <xf numFmtId="167" fontId="13" fillId="0" borderId="0" xfId="0" applyNumberFormat="1" applyFont="1" applyBorder="1" applyAlignment="1">
      <alignment horizontal="left"/>
    </xf>
    <xf numFmtId="167" fontId="77" fillId="0" borderId="0" xfId="0" applyNumberFormat="1" applyFont="1" applyBorder="1" applyAlignment="1">
      <alignment horizontal="left"/>
    </xf>
    <xf numFmtId="0" fontId="75" fillId="0" borderId="0" xfId="0" applyFont="1" applyBorder="1" applyAlignment="1">
      <alignment horizontal="center"/>
    </xf>
    <xf numFmtId="0" fontId="109" fillId="0" borderId="0" xfId="0" applyFont="1" applyBorder="1"/>
    <xf numFmtId="0" fontId="61" fillId="0" borderId="0" xfId="0" applyFont="1" applyBorder="1" applyAlignment="1">
      <alignment horizontal="left"/>
    </xf>
    <xf numFmtId="0" fontId="105" fillId="0" borderId="0" xfId="0" applyFont="1"/>
    <xf numFmtId="165" fontId="2" fillId="0" borderId="73" xfId="0" applyNumberFormat="1" applyFont="1" applyBorder="1" applyAlignment="1">
      <alignment horizontal="left"/>
    </xf>
    <xf numFmtId="2" fontId="27" fillId="0" borderId="75" xfId="0" applyNumberFormat="1" applyFont="1" applyBorder="1" applyAlignment="1">
      <alignment horizontal="left"/>
    </xf>
    <xf numFmtId="0" fontId="141" fillId="0" borderId="77" xfId="0" applyFont="1" applyBorder="1"/>
    <xf numFmtId="0" fontId="142" fillId="0" borderId="58" xfId="0" applyFont="1" applyBorder="1"/>
    <xf numFmtId="0" fontId="9" fillId="0" borderId="16" xfId="0" applyFont="1" applyBorder="1" applyAlignment="1">
      <alignment horizontal="left"/>
    </xf>
    <xf numFmtId="0" fontId="71" fillId="0" borderId="31" xfId="0" applyFont="1" applyBorder="1" applyAlignment="1">
      <alignment horizontal="left"/>
    </xf>
    <xf numFmtId="165" fontId="13" fillId="0" borderId="42" xfId="0" applyNumberFormat="1" applyFont="1" applyBorder="1" applyAlignment="1">
      <alignment horizontal="left"/>
    </xf>
    <xf numFmtId="0" fontId="2" fillId="0" borderId="85" xfId="0" applyFont="1" applyBorder="1"/>
    <xf numFmtId="0" fontId="9" fillId="0" borderId="6" xfId="0" applyFont="1" applyBorder="1"/>
    <xf numFmtId="0" fontId="9" fillId="0" borderId="86" xfId="0" applyFont="1" applyBorder="1"/>
    <xf numFmtId="167" fontId="13" fillId="0" borderId="10" xfId="0" applyNumberFormat="1" applyFont="1" applyBorder="1" applyAlignment="1">
      <alignment horizontal="left"/>
    </xf>
    <xf numFmtId="167" fontId="77" fillId="0" borderId="14" xfId="0" applyNumberFormat="1" applyFont="1" applyBorder="1" applyAlignment="1">
      <alignment horizontal="left"/>
    </xf>
    <xf numFmtId="165" fontId="71" fillId="8" borderId="75" xfId="0" applyNumberFormat="1" applyFont="1" applyFill="1" applyBorder="1" applyAlignment="1">
      <alignment horizontal="center"/>
    </xf>
    <xf numFmtId="0" fontId="21" fillId="5" borderId="63" xfId="0" applyFont="1" applyFill="1" applyBorder="1"/>
    <xf numFmtId="165" fontId="71" fillId="25" borderId="65" xfId="0" applyNumberFormat="1" applyFont="1" applyFill="1" applyBorder="1" applyAlignment="1">
      <alignment horizontal="center"/>
    </xf>
    <xf numFmtId="0" fontId="42" fillId="0" borderId="42" xfId="0" applyFont="1" applyBorder="1" applyAlignment="1">
      <alignment horizontal="left"/>
    </xf>
    <xf numFmtId="0" fontId="70" fillId="0" borderId="17" xfId="0" applyFont="1" applyBorder="1" applyAlignment="1">
      <alignment horizontal="left"/>
    </xf>
    <xf numFmtId="0" fontId="66" fillId="0" borderId="50" xfId="0" applyFont="1" applyBorder="1"/>
    <xf numFmtId="0" fontId="32" fillId="0" borderId="18" xfId="0" applyFont="1" applyBorder="1"/>
    <xf numFmtId="0" fontId="69" fillId="0" borderId="59" xfId="0" applyFont="1" applyBorder="1"/>
    <xf numFmtId="0" fontId="21" fillId="0" borderId="1" xfId="0" applyFont="1" applyBorder="1"/>
    <xf numFmtId="2" fontId="71" fillId="0" borderId="78" xfId="0" applyNumberFormat="1" applyFont="1" applyBorder="1" applyAlignment="1">
      <alignment horizontal="left"/>
    </xf>
    <xf numFmtId="0" fontId="2" fillId="0" borderId="58" xfId="0" applyFont="1" applyBorder="1"/>
    <xf numFmtId="0" fontId="139" fillId="0" borderId="76" xfId="0" applyFont="1" applyBorder="1" applyAlignment="1">
      <alignment horizontal="right"/>
    </xf>
    <xf numFmtId="2" fontId="69" fillId="0" borderId="23" xfId="0" applyNumberFormat="1" applyFont="1" applyBorder="1" applyAlignment="1">
      <alignment horizontal="left"/>
    </xf>
    <xf numFmtId="0" fontId="143" fillId="0" borderId="50" xfId="0" applyFont="1" applyBorder="1" applyAlignment="1">
      <alignment horizontal="left"/>
    </xf>
    <xf numFmtId="0" fontId="61" fillId="0" borderId="85" xfId="0" applyFont="1" applyBorder="1"/>
    <xf numFmtId="0" fontId="2" fillId="28" borderId="63" xfId="0" applyFont="1" applyFill="1" applyBorder="1" applyAlignment="1">
      <alignment horizontal="left"/>
    </xf>
    <xf numFmtId="166" fontId="116" fillId="13" borderId="58" xfId="0" applyNumberFormat="1" applyFont="1" applyFill="1" applyBorder="1" applyAlignment="1">
      <alignment horizontal="center"/>
    </xf>
    <xf numFmtId="0" fontId="5" fillId="0" borderId="3" xfId="0" applyFont="1" applyBorder="1"/>
    <xf numFmtId="0" fontId="51" fillId="0" borderId="19" xfId="0" applyFont="1" applyBorder="1"/>
    <xf numFmtId="0" fontId="100" fillId="0" borderId="16" xfId="0" applyFont="1" applyBorder="1"/>
    <xf numFmtId="2" fontId="13" fillId="0" borderId="23" xfId="0" applyNumberFormat="1" applyFont="1" applyFill="1" applyBorder="1" applyAlignment="1">
      <alignment horizontal="left"/>
    </xf>
    <xf numFmtId="0" fontId="45" fillId="0" borderId="58" xfId="0" applyFont="1" applyBorder="1" applyAlignment="1">
      <alignment horizontal="left"/>
    </xf>
    <xf numFmtId="0" fontId="21" fillId="0" borderId="31" xfId="0" applyFont="1" applyBorder="1"/>
    <xf numFmtId="0" fontId="21" fillId="0" borderId="37" xfId="0" applyFont="1" applyBorder="1" applyAlignment="1">
      <alignment horizontal="left"/>
    </xf>
    <xf numFmtId="164" fontId="13" fillId="0" borderId="25" xfId="0" applyNumberFormat="1" applyFont="1" applyBorder="1" applyAlignment="1">
      <alignment horizontal="right"/>
    </xf>
    <xf numFmtId="49" fontId="139" fillId="0" borderId="64" xfId="0" applyNumberFormat="1" applyFont="1" applyBorder="1" applyAlignment="1">
      <alignment horizontal="left"/>
    </xf>
    <xf numFmtId="0" fontId="13" fillId="0" borderId="44" xfId="0" applyFont="1" applyBorder="1"/>
    <xf numFmtId="0" fontId="69" fillId="0" borderId="77" xfId="0" applyFont="1" applyBorder="1"/>
    <xf numFmtId="0" fontId="69" fillId="0" borderId="54" xfId="0" applyFont="1" applyBorder="1"/>
    <xf numFmtId="0" fontId="61" fillId="0" borderId="81" xfId="0" applyFont="1" applyBorder="1"/>
    <xf numFmtId="2" fontId="17" fillId="0" borderId="65" xfId="0" applyNumberFormat="1" applyFont="1" applyBorder="1" applyAlignment="1">
      <alignment horizontal="center"/>
    </xf>
    <xf numFmtId="2" fontId="18" fillId="0" borderId="69" xfId="0" applyNumberFormat="1" applyFont="1" applyBorder="1" applyAlignment="1">
      <alignment horizontal="center"/>
    </xf>
    <xf numFmtId="0" fontId="47" fillId="0" borderId="15" xfId="0" applyFont="1" applyFill="1" applyBorder="1"/>
    <xf numFmtId="0" fontId="56" fillId="0" borderId="58" xfId="0" applyFont="1" applyBorder="1"/>
    <xf numFmtId="165" fontId="70" fillId="0" borderId="69" xfId="0" applyNumberFormat="1" applyFont="1" applyBorder="1" applyAlignment="1">
      <alignment horizontal="left"/>
    </xf>
    <xf numFmtId="0" fontId="144" fillId="0" borderId="0" xfId="0" applyFont="1" applyFill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69" fillId="0" borderId="0" xfId="0" applyFont="1" applyBorder="1"/>
    <xf numFmtId="0" fontId="69" fillId="0" borderId="73" xfId="0" applyFont="1" applyBorder="1"/>
    <xf numFmtId="2" fontId="16" fillId="0" borderId="0" xfId="0" applyNumberFormat="1" applyFont="1" applyBorder="1" applyAlignment="1">
      <alignment horizontal="center"/>
    </xf>
    <xf numFmtId="2" fontId="71" fillId="0" borderId="65" xfId="0" applyNumberFormat="1" applyFont="1" applyBorder="1" applyAlignment="1">
      <alignment horizontal="center"/>
    </xf>
    <xf numFmtId="0" fontId="145" fillId="0" borderId="76" xfId="0" applyFont="1" applyBorder="1"/>
    <xf numFmtId="0" fontId="45" fillId="0" borderId="15" xfId="0" applyFont="1" applyBorder="1"/>
    <xf numFmtId="0" fontId="16" fillId="0" borderId="73" xfId="0" applyFont="1" applyBorder="1" applyAlignment="1">
      <alignment horizontal="left"/>
    </xf>
    <xf numFmtId="0" fontId="16" fillId="0" borderId="77" xfId="0" applyFont="1" applyBorder="1" applyAlignment="1">
      <alignment horizontal="left"/>
    </xf>
    <xf numFmtId="0" fontId="76" fillId="0" borderId="19" xfId="0" applyFont="1" applyBorder="1" applyAlignment="1">
      <alignment horizontal="left"/>
    </xf>
    <xf numFmtId="0" fontId="105" fillId="0" borderId="66" xfId="0" applyFont="1" applyBorder="1"/>
    <xf numFmtId="165" fontId="27" fillId="0" borderId="69" xfId="0" applyNumberFormat="1" applyFont="1" applyBorder="1" applyAlignment="1">
      <alignment horizontal="left"/>
    </xf>
    <xf numFmtId="1" fontId="71" fillId="16" borderId="78" xfId="0" applyNumberFormat="1" applyFont="1" applyFill="1" applyBorder="1" applyAlignment="1">
      <alignment horizontal="center"/>
    </xf>
    <xf numFmtId="0" fontId="7" fillId="0" borderId="19" xfId="0" applyFont="1" applyBorder="1"/>
    <xf numFmtId="0" fontId="70" fillId="0" borderId="24" xfId="0" applyFont="1" applyBorder="1" applyAlignment="1">
      <alignment horizontal="left"/>
    </xf>
    <xf numFmtId="165" fontId="70" fillId="0" borderId="75" xfId="0" applyNumberFormat="1" applyFont="1" applyBorder="1" applyAlignment="1">
      <alignment horizontal="left"/>
    </xf>
    <xf numFmtId="0" fontId="60" fillId="0" borderId="73" xfId="0" applyFont="1" applyBorder="1"/>
    <xf numFmtId="0" fontId="70" fillId="0" borderId="73" xfId="0" applyFont="1" applyBorder="1" applyAlignment="1">
      <alignment horizontal="left"/>
    </xf>
    <xf numFmtId="0" fontId="21" fillId="0" borderId="61" xfId="0" applyFont="1" applyBorder="1"/>
    <xf numFmtId="0" fontId="73" fillId="0" borderId="57" xfId="0" applyFont="1" applyBorder="1" applyAlignment="1">
      <alignment horizontal="left"/>
    </xf>
    <xf numFmtId="0" fontId="146" fillId="0" borderId="15" xfId="0" applyFont="1" applyBorder="1"/>
    <xf numFmtId="0" fontId="141" fillId="0" borderId="73" xfId="0" applyFont="1" applyBorder="1"/>
    <xf numFmtId="0" fontId="65" fillId="0" borderId="76" xfId="0" applyFont="1" applyBorder="1"/>
    <xf numFmtId="166" fontId="2" fillId="0" borderId="73" xfId="0" applyNumberFormat="1" applyFont="1" applyBorder="1" applyAlignment="1">
      <alignment horizontal="left"/>
    </xf>
    <xf numFmtId="0" fontId="147" fillId="0" borderId="59" xfId="0" applyFont="1" applyBorder="1"/>
    <xf numFmtId="0" fontId="73" fillId="0" borderId="56" xfId="0" applyFont="1" applyBorder="1" applyAlignment="1">
      <alignment horizontal="left"/>
    </xf>
    <xf numFmtId="165" fontId="27" fillId="0" borderId="24" xfId="0" applyNumberFormat="1" applyFont="1" applyBorder="1" applyAlignment="1">
      <alignment horizontal="left"/>
    </xf>
    <xf numFmtId="0" fontId="43" fillId="0" borderId="58" xfId="0" applyFont="1" applyBorder="1" applyAlignment="1">
      <alignment horizontal="left"/>
    </xf>
    <xf numFmtId="0" fontId="44" fillId="0" borderId="31" xfId="0" applyFont="1" applyBorder="1"/>
    <xf numFmtId="0" fontId="52" fillId="0" borderId="76" xfId="0" applyFont="1" applyBorder="1"/>
    <xf numFmtId="0" fontId="139" fillId="0" borderId="76" xfId="0" applyFont="1" applyBorder="1" applyAlignment="1">
      <alignment horizontal="left"/>
    </xf>
    <xf numFmtId="0" fontId="43" fillId="0" borderId="58" xfId="0" applyFont="1" applyBorder="1"/>
    <xf numFmtId="0" fontId="43" fillId="0" borderId="33" xfId="0" applyFont="1" applyFill="1" applyBorder="1" applyAlignment="1">
      <alignment horizontal="left"/>
    </xf>
    <xf numFmtId="2" fontId="0" fillId="0" borderId="73" xfId="0" applyNumberFormat="1" applyBorder="1" applyAlignment="1">
      <alignment horizontal="center"/>
    </xf>
    <xf numFmtId="165" fontId="71" fillId="26" borderId="75" xfId="0" applyNumberFormat="1" applyFont="1" applyFill="1" applyBorder="1" applyAlignment="1">
      <alignment horizontal="center"/>
    </xf>
    <xf numFmtId="0" fontId="9" fillId="0" borderId="58" xfId="0" applyFont="1" applyBorder="1"/>
    <xf numFmtId="165" fontId="75" fillId="0" borderId="67" xfId="0" applyNumberFormat="1" applyFont="1" applyBorder="1" applyAlignment="1">
      <alignment horizontal="center"/>
    </xf>
    <xf numFmtId="165" fontId="71" fillId="0" borderId="75" xfId="0" applyNumberFormat="1" applyFont="1" applyBorder="1" applyAlignment="1">
      <alignment horizontal="left"/>
    </xf>
    <xf numFmtId="0" fontId="45" fillId="0" borderId="15" xfId="0" applyFont="1" applyBorder="1" applyAlignment="1">
      <alignment horizontal="left"/>
    </xf>
    <xf numFmtId="166" fontId="2" fillId="0" borderId="61" xfId="0" applyNumberFormat="1" applyFont="1" applyBorder="1" applyAlignment="1">
      <alignment horizontal="left"/>
    </xf>
    <xf numFmtId="0" fontId="21" fillId="0" borderId="52" xfId="0" applyFont="1" applyBorder="1"/>
    <xf numFmtId="0" fontId="27" fillId="0" borderId="61" xfId="0" applyFont="1" applyBorder="1" applyAlignment="1">
      <alignment horizontal="left"/>
    </xf>
    <xf numFmtId="0" fontId="0" fillId="0" borderId="61" xfId="0" applyBorder="1"/>
    <xf numFmtId="0" fontId="148" fillId="0" borderId="15" xfId="0" applyFont="1" applyBorder="1"/>
    <xf numFmtId="165" fontId="77" fillId="0" borderId="82" xfId="0" applyNumberFormat="1" applyFont="1" applyBorder="1" applyAlignment="1">
      <alignment horizontal="left"/>
    </xf>
    <xf numFmtId="0" fontId="0" fillId="0" borderId="65" xfId="0" applyBorder="1"/>
    <xf numFmtId="2" fontId="21" fillId="0" borderId="73" xfId="0" applyNumberFormat="1" applyFont="1" applyBorder="1" applyAlignment="1">
      <alignment horizontal="left"/>
    </xf>
    <xf numFmtId="0" fontId="96" fillId="0" borderId="41" xfId="0" applyFont="1" applyBorder="1"/>
    <xf numFmtId="0" fontId="73" fillId="0" borderId="33" xfId="0" applyFont="1" applyBorder="1"/>
    <xf numFmtId="0" fontId="2" fillId="0" borderId="56" xfId="0" applyFont="1" applyBorder="1" applyAlignment="1">
      <alignment horizontal="center"/>
    </xf>
    <xf numFmtId="0" fontId="66" fillId="0" borderId="77" xfId="0" applyFont="1" applyBorder="1"/>
    <xf numFmtId="2" fontId="71" fillId="26" borderId="75" xfId="0" applyNumberFormat="1" applyFont="1" applyFill="1" applyBorder="1" applyAlignment="1">
      <alignment horizontal="center"/>
    </xf>
    <xf numFmtId="2" fontId="0" fillId="0" borderId="0" xfId="0" applyNumberFormat="1" applyBorder="1"/>
    <xf numFmtId="0" fontId="70" fillId="0" borderId="75" xfId="0" applyFont="1" applyFill="1" applyBorder="1" applyAlignment="1">
      <alignment horizontal="left"/>
    </xf>
    <xf numFmtId="0" fontId="75" fillId="0" borderId="34" xfId="0" applyFont="1" applyBorder="1" applyAlignment="1">
      <alignment horizontal="left"/>
    </xf>
    <xf numFmtId="0" fontId="47" fillId="0" borderId="81" xfId="0" applyFont="1" applyBorder="1"/>
    <xf numFmtId="0" fontId="45" fillId="0" borderId="11" xfId="0" applyFont="1" applyBorder="1"/>
    <xf numFmtId="0" fontId="73" fillId="0" borderId="29" xfId="0" applyFont="1" applyBorder="1"/>
    <xf numFmtId="0" fontId="117" fillId="0" borderId="0" xfId="0" applyFont="1" applyBorder="1" applyAlignment="1">
      <alignment horizontal="left"/>
    </xf>
    <xf numFmtId="0" fontId="21" fillId="0" borderId="81" xfId="0" applyFont="1" applyBorder="1"/>
    <xf numFmtId="0" fontId="56" fillId="0" borderId="6" xfId="0" applyFont="1" applyBorder="1"/>
    <xf numFmtId="0" fontId="88" fillId="0" borderId="0" xfId="0" applyFont="1" applyBorder="1"/>
    <xf numFmtId="165" fontId="13" fillId="0" borderId="0" xfId="0" applyNumberFormat="1" applyFont="1" applyBorder="1" applyAlignment="1">
      <alignment horizontal="left"/>
    </xf>
    <xf numFmtId="165" fontId="77" fillId="0" borderId="0" xfId="0" applyNumberFormat="1" applyFont="1" applyBorder="1" applyAlignment="1">
      <alignment horizontal="left"/>
    </xf>
    <xf numFmtId="2" fontId="40" fillId="0" borderId="0" xfId="0" applyNumberFormat="1" applyFont="1" applyBorder="1" applyAlignment="1">
      <alignment horizontal="left"/>
    </xf>
    <xf numFmtId="165" fontId="75" fillId="0" borderId="0" xfId="0" applyNumberFormat="1" applyFont="1" applyBorder="1" applyAlignment="1">
      <alignment horizontal="left"/>
    </xf>
    <xf numFmtId="165" fontId="75" fillId="0" borderId="75" xfId="0" applyNumberFormat="1" applyFont="1" applyBorder="1" applyAlignment="1">
      <alignment horizontal="left"/>
    </xf>
    <xf numFmtId="0" fontId="7" fillId="0" borderId="37" xfId="0" applyFont="1" applyBorder="1"/>
    <xf numFmtId="0" fontId="42" fillId="0" borderId="54" xfId="0" applyFont="1" applyBorder="1" applyAlignment="1">
      <alignment horizontal="left"/>
    </xf>
    <xf numFmtId="0" fontId="47" fillId="0" borderId="38" xfId="0" applyFont="1" applyBorder="1" applyAlignment="1">
      <alignment horizontal="left"/>
    </xf>
    <xf numFmtId="0" fontId="44" fillId="0" borderId="27" xfId="0" applyFont="1" applyBorder="1"/>
    <xf numFmtId="49" fontId="13" fillId="0" borderId="64" xfId="0" applyNumberFormat="1" applyFont="1" applyFill="1" applyBorder="1" applyAlignment="1">
      <alignment horizontal="left"/>
    </xf>
    <xf numFmtId="0" fontId="21" fillId="0" borderId="42" xfId="0" applyFont="1" applyBorder="1" applyAlignment="1">
      <alignment horizontal="left"/>
    </xf>
    <xf numFmtId="0" fontId="71" fillId="0" borderId="17" xfId="0" applyFont="1" applyBorder="1" applyAlignment="1">
      <alignment horizontal="left"/>
    </xf>
    <xf numFmtId="0" fontId="71" fillId="0" borderId="69" xfId="0" applyFont="1" applyFill="1" applyBorder="1" applyAlignment="1">
      <alignment horizontal="left"/>
    </xf>
    <xf numFmtId="164" fontId="139" fillId="0" borderId="64" xfId="0" applyNumberFormat="1" applyFont="1" applyBorder="1" applyAlignment="1">
      <alignment horizontal="right"/>
    </xf>
    <xf numFmtId="164" fontId="139" fillId="0" borderId="64" xfId="0" applyNumberFormat="1" applyFont="1" applyBorder="1" applyAlignment="1">
      <alignment horizontal="left"/>
    </xf>
    <xf numFmtId="0" fontId="65" fillId="0" borderId="5" xfId="0" applyFont="1" applyBorder="1"/>
    <xf numFmtId="0" fontId="52" fillId="0" borderId="25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7" fillId="0" borderId="29" xfId="0" applyFont="1" applyBorder="1" applyAlignment="1">
      <alignment horizontal="left"/>
    </xf>
    <xf numFmtId="164" fontId="2" fillId="0" borderId="64" xfId="0" applyNumberFormat="1" applyFont="1" applyBorder="1" applyAlignment="1">
      <alignment horizontal="left"/>
    </xf>
    <xf numFmtId="0" fontId="61" fillId="0" borderId="73" xfId="0" applyFont="1" applyFill="1" applyBorder="1"/>
    <xf numFmtId="0" fontId="69" fillId="0" borderId="76" xfId="0" applyFont="1" applyBorder="1"/>
    <xf numFmtId="0" fontId="0" fillId="0" borderId="16" xfId="0" applyFill="1" applyBorder="1"/>
    <xf numFmtId="0" fontId="0" fillId="0" borderId="31" xfId="0" applyFill="1" applyBorder="1"/>
    <xf numFmtId="0" fontId="2" fillId="0" borderId="58" xfId="0" applyFont="1" applyFill="1" applyBorder="1"/>
    <xf numFmtId="2" fontId="13" fillId="0" borderId="42" xfId="0" applyNumberFormat="1" applyFont="1" applyFill="1" applyBorder="1" applyAlignment="1">
      <alignment horizontal="left"/>
    </xf>
    <xf numFmtId="0" fontId="27" fillId="0" borderId="17" xfId="0" applyFont="1" applyFill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75" fillId="0" borderId="17" xfId="0" applyFont="1" applyBorder="1" applyAlignment="1">
      <alignment horizontal="left"/>
    </xf>
    <xf numFmtId="0" fontId="44" fillId="0" borderId="44" xfId="0" applyFont="1" applyBorder="1" applyAlignment="1">
      <alignment horizontal="center"/>
    </xf>
    <xf numFmtId="0" fontId="61" fillId="0" borderId="54" xfId="0" applyFont="1" applyBorder="1"/>
    <xf numFmtId="2" fontId="2" fillId="0" borderId="54" xfId="0" applyNumberFormat="1" applyFont="1" applyBorder="1" applyAlignment="1">
      <alignment horizontal="left"/>
    </xf>
    <xf numFmtId="165" fontId="27" fillId="0" borderId="57" xfId="0" applyNumberFormat="1" applyFont="1" applyBorder="1" applyAlignment="1">
      <alignment horizontal="left"/>
    </xf>
    <xf numFmtId="2" fontId="47" fillId="0" borderId="59" xfId="0" applyNumberFormat="1" applyFont="1" applyBorder="1" applyAlignment="1">
      <alignment horizontal="center"/>
    </xf>
    <xf numFmtId="165" fontId="47" fillId="0" borderId="59" xfId="0" applyNumberFormat="1" applyFont="1" applyBorder="1" applyAlignment="1">
      <alignment horizontal="center"/>
    </xf>
    <xf numFmtId="166" fontId="71" fillId="0" borderId="75" xfId="0" applyNumberFormat="1" applyFont="1" applyBorder="1" applyAlignment="1">
      <alignment horizontal="left"/>
    </xf>
    <xf numFmtId="166" fontId="71" fillId="0" borderId="67" xfId="0" applyNumberFormat="1" applyFont="1" applyBorder="1" applyAlignment="1">
      <alignment horizontal="center"/>
    </xf>
    <xf numFmtId="167" fontId="45" fillId="0" borderId="59" xfId="0" applyNumberFormat="1" applyFont="1" applyBorder="1" applyAlignment="1">
      <alignment horizontal="center"/>
    </xf>
    <xf numFmtId="165" fontId="0" fillId="0" borderId="60" xfId="0" applyNumberFormat="1" applyBorder="1"/>
    <xf numFmtId="168" fontId="2" fillId="0" borderId="73" xfId="0" applyNumberFormat="1" applyFont="1" applyBorder="1" applyAlignment="1">
      <alignment horizontal="left"/>
    </xf>
    <xf numFmtId="165" fontId="51" fillId="0" borderId="69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0" fontId="32" fillId="0" borderId="69" xfId="0" applyFont="1" applyBorder="1" applyAlignment="1">
      <alignment horizontal="left"/>
    </xf>
    <xf numFmtId="0" fontId="21" fillId="0" borderId="38" xfId="0" applyFont="1" applyBorder="1"/>
    <xf numFmtId="0" fontId="27" fillId="0" borderId="80" xfId="0" applyFont="1" applyBorder="1" applyAlignment="1">
      <alignment horizontal="left"/>
    </xf>
    <xf numFmtId="0" fontId="133" fillId="0" borderId="0" xfId="2" applyFont="1" applyFill="1" applyBorder="1"/>
    <xf numFmtId="0" fontId="24" fillId="0" borderId="0" xfId="2" applyFont="1" applyFill="1" applyBorder="1"/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2" fontId="16" fillId="0" borderId="61" xfId="0" applyNumberFormat="1" applyFont="1" applyBorder="1" applyAlignment="1">
      <alignment horizontal="left"/>
    </xf>
    <xf numFmtId="2" fontId="5" fillId="0" borderId="16" xfId="0" applyNumberFormat="1" applyFont="1" applyBorder="1" applyAlignment="1">
      <alignment horizontal="left"/>
    </xf>
    <xf numFmtId="2" fontId="98" fillId="0" borderId="31" xfId="0" applyNumberFormat="1" applyFont="1" applyBorder="1" applyAlignment="1">
      <alignment horizontal="left"/>
    </xf>
    <xf numFmtId="0" fontId="33" fillId="0" borderId="16" xfId="0" applyFont="1" applyBorder="1" applyAlignment="1">
      <alignment horizontal="left"/>
    </xf>
    <xf numFmtId="0" fontId="47" fillId="0" borderId="26" xfId="0" applyFont="1" applyBorder="1"/>
    <xf numFmtId="0" fontId="73" fillId="0" borderId="73" xfId="0" applyFont="1" applyBorder="1" applyAlignment="1">
      <alignment horizontal="left"/>
    </xf>
    <xf numFmtId="166" fontId="13" fillId="0" borderId="73" xfId="0" applyNumberFormat="1" applyFont="1" applyBorder="1" applyAlignment="1">
      <alignment horizontal="left"/>
    </xf>
    <xf numFmtId="0" fontId="70" fillId="0" borderId="65" xfId="0" applyFont="1" applyBorder="1" applyAlignment="1">
      <alignment horizontal="left"/>
    </xf>
    <xf numFmtId="0" fontId="52" fillId="0" borderId="59" xfId="0" applyFont="1" applyBorder="1" applyAlignment="1">
      <alignment horizontal="left"/>
    </xf>
    <xf numFmtId="0" fontId="61" fillId="0" borderId="22" xfId="0" applyFont="1" applyBorder="1"/>
    <xf numFmtId="0" fontId="42" fillId="0" borderId="77" xfId="0" applyFont="1" applyBorder="1"/>
    <xf numFmtId="0" fontId="42" fillId="0" borderId="36" xfId="0" applyFont="1" applyBorder="1" applyAlignment="1">
      <alignment horizontal="left"/>
    </xf>
    <xf numFmtId="0" fontId="70" fillId="0" borderId="51" xfId="0" applyFont="1" applyBorder="1" applyAlignment="1">
      <alignment horizontal="left"/>
    </xf>
    <xf numFmtId="0" fontId="42" fillId="0" borderId="60" xfId="0" applyFont="1" applyBorder="1"/>
    <xf numFmtId="0" fontId="71" fillId="0" borderId="12" xfId="0" applyFont="1" applyFill="1" applyBorder="1" applyAlignment="1">
      <alignment horizontal="center"/>
    </xf>
    <xf numFmtId="0" fontId="45" fillId="0" borderId="16" xfId="0" applyFont="1" applyBorder="1"/>
    <xf numFmtId="2" fontId="75" fillId="0" borderId="23" xfId="0" applyNumberFormat="1" applyFont="1" applyBorder="1" applyAlignment="1">
      <alignment horizontal="left"/>
    </xf>
    <xf numFmtId="0" fontId="76" fillId="0" borderId="27" xfId="0" applyFont="1" applyBorder="1" applyAlignment="1">
      <alignment horizontal="left"/>
    </xf>
    <xf numFmtId="0" fontId="13" fillId="0" borderId="80" xfId="0" applyFont="1" applyBorder="1" applyAlignment="1">
      <alignment horizontal="center"/>
    </xf>
    <xf numFmtId="0" fontId="47" fillId="0" borderId="9" xfId="0" applyFont="1" applyBorder="1"/>
    <xf numFmtId="0" fontId="61" fillId="0" borderId="31" xfId="0" applyFont="1" applyBorder="1"/>
    <xf numFmtId="0" fontId="32" fillId="0" borderId="27" xfId="0" applyFont="1" applyBorder="1"/>
    <xf numFmtId="0" fontId="68" fillId="0" borderId="77" xfId="0" applyFont="1" applyBorder="1"/>
    <xf numFmtId="0" fontId="2" fillId="0" borderId="57" xfId="0" applyFont="1" applyBorder="1"/>
    <xf numFmtId="0" fontId="21" fillId="0" borderId="5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2" xfId="0" applyBorder="1"/>
    <xf numFmtId="0" fontId="70" fillId="0" borderId="23" xfId="0" applyFont="1" applyBorder="1" applyAlignment="1">
      <alignment horizontal="left"/>
    </xf>
    <xf numFmtId="0" fontId="0" fillId="0" borderId="52" xfId="0" applyFont="1" applyBorder="1"/>
    <xf numFmtId="0" fontId="47" fillId="0" borderId="15" xfId="0" applyFont="1" applyBorder="1" applyAlignment="1">
      <alignment horizontal="left"/>
    </xf>
    <xf numFmtId="0" fontId="27" fillId="0" borderId="36" xfId="0" applyFont="1" applyBorder="1" applyAlignment="1">
      <alignment horizontal="left"/>
    </xf>
    <xf numFmtId="0" fontId="71" fillId="0" borderId="23" xfId="0" applyFont="1" applyBorder="1" applyAlignment="1">
      <alignment horizontal="left"/>
    </xf>
    <xf numFmtId="0" fontId="0" fillId="0" borderId="6" xfId="0" applyBorder="1"/>
    <xf numFmtId="0" fontId="102" fillId="0" borderId="16" xfId="0" applyFont="1" applyFill="1" applyBorder="1"/>
    <xf numFmtId="0" fontId="44" fillId="0" borderId="16" xfId="0" applyFont="1" applyFill="1" applyBorder="1"/>
    <xf numFmtId="0" fontId="61" fillId="0" borderId="16" xfId="0" applyFont="1" applyFill="1" applyBorder="1"/>
    <xf numFmtId="0" fontId="33" fillId="0" borderId="16" xfId="0" applyFont="1" applyFill="1" applyBorder="1" applyAlignment="1">
      <alignment horizontal="left"/>
    </xf>
    <xf numFmtId="0" fontId="45" fillId="0" borderId="9" xfId="0" applyFont="1" applyFill="1" applyBorder="1"/>
    <xf numFmtId="0" fontId="73" fillId="0" borderId="10" xfId="0" applyFont="1" applyFill="1" applyBorder="1"/>
    <xf numFmtId="0" fontId="47" fillId="0" borderId="9" xfId="0" applyFont="1" applyFill="1" applyBorder="1"/>
    <xf numFmtId="0" fontId="73" fillId="0" borderId="14" xfId="0" applyFont="1" applyFill="1" applyBorder="1"/>
    <xf numFmtId="0" fontId="150" fillId="0" borderId="77" xfId="0" applyFont="1" applyFill="1" applyBorder="1"/>
    <xf numFmtId="0" fontId="75" fillId="0" borderId="7" xfId="0" applyFont="1" applyFill="1" applyBorder="1" applyAlignment="1">
      <alignment horizontal="left"/>
    </xf>
    <xf numFmtId="0" fontId="27" fillId="0" borderId="69" xfId="0" applyFont="1" applyFill="1" applyBorder="1" applyAlignment="1">
      <alignment horizontal="left"/>
    </xf>
    <xf numFmtId="0" fontId="2" fillId="0" borderId="23" xfId="0" applyFont="1" applyFill="1" applyBorder="1"/>
    <xf numFmtId="0" fontId="75" fillId="0" borderId="24" xfId="0" applyFont="1" applyFill="1" applyBorder="1" applyAlignment="1">
      <alignment horizontal="left"/>
    </xf>
    <xf numFmtId="0" fontId="27" fillId="0" borderId="73" xfId="0" applyFont="1" applyFill="1" applyBorder="1" applyAlignment="1">
      <alignment horizontal="left"/>
    </xf>
    <xf numFmtId="0" fontId="42" fillId="0" borderId="77" xfId="0" applyFont="1" applyFill="1" applyBorder="1"/>
    <xf numFmtId="0" fontId="75" fillId="0" borderId="75" xfId="0" applyFont="1" applyFill="1" applyBorder="1" applyAlignment="1">
      <alignment horizontal="left"/>
    </xf>
    <xf numFmtId="0" fontId="0" fillId="0" borderId="44" xfId="0" applyFill="1" applyBorder="1" applyAlignment="1">
      <alignment horizontal="right"/>
    </xf>
    <xf numFmtId="0" fontId="75" fillId="0" borderId="73" xfId="0" applyFont="1" applyFill="1" applyBorder="1" applyAlignment="1">
      <alignment horizontal="left"/>
    </xf>
    <xf numFmtId="0" fontId="0" fillId="0" borderId="33" xfId="0" applyFill="1" applyBorder="1"/>
    <xf numFmtId="0" fontId="0" fillId="0" borderId="11" xfId="0" applyFill="1" applyBorder="1" applyAlignment="1">
      <alignment horizontal="right"/>
    </xf>
    <xf numFmtId="0" fontId="0" fillId="0" borderId="14" xfId="0" applyFill="1" applyBorder="1"/>
    <xf numFmtId="0" fontId="0" fillId="0" borderId="10" xfId="0" applyFill="1" applyBorder="1"/>
    <xf numFmtId="0" fontId="21" fillId="0" borderId="61" xfId="0" applyFont="1" applyFill="1" applyBorder="1"/>
    <xf numFmtId="0" fontId="2" fillId="0" borderId="61" xfId="0" applyFont="1" applyFill="1" applyBorder="1" applyAlignment="1">
      <alignment horizontal="left"/>
    </xf>
    <xf numFmtId="0" fontId="75" fillId="0" borderId="62" xfId="0" applyFont="1" applyFill="1" applyBorder="1" applyAlignment="1">
      <alignment horizontal="left"/>
    </xf>
    <xf numFmtId="0" fontId="21" fillId="0" borderId="55" xfId="0" applyFont="1" applyFill="1" applyBorder="1"/>
    <xf numFmtId="0" fontId="2" fillId="0" borderId="35" xfId="0" applyFont="1" applyFill="1" applyBorder="1" applyAlignment="1">
      <alignment horizontal="left"/>
    </xf>
    <xf numFmtId="0" fontId="27" fillId="0" borderId="28" xfId="0" applyFont="1" applyFill="1" applyBorder="1" applyAlignment="1">
      <alignment horizontal="left"/>
    </xf>
    <xf numFmtId="0" fontId="42" fillId="0" borderId="76" xfId="0" applyFont="1" applyFill="1" applyBorder="1"/>
    <xf numFmtId="0" fontId="2" fillId="0" borderId="36" xfId="0" applyFont="1" applyFill="1" applyBorder="1" applyAlignment="1">
      <alignment horizontal="left"/>
    </xf>
    <xf numFmtId="0" fontId="71" fillId="0" borderId="77" xfId="0" applyFont="1" applyBorder="1" applyAlignment="1">
      <alignment horizontal="left"/>
    </xf>
    <xf numFmtId="0" fontId="0" fillId="0" borderId="70" xfId="0" applyBorder="1"/>
    <xf numFmtId="0" fontId="56" fillId="0" borderId="85" xfId="0" applyFont="1" applyBorder="1"/>
    <xf numFmtId="0" fontId="42" fillId="0" borderId="23" xfId="0" applyFont="1" applyBorder="1"/>
    <xf numFmtId="166" fontId="42" fillId="0" borderId="0" xfId="0" applyNumberFormat="1" applyFont="1" applyBorder="1"/>
    <xf numFmtId="0" fontId="70" fillId="0" borderId="77" xfId="0" applyFont="1" applyBorder="1" applyAlignment="1">
      <alignment horizontal="left"/>
    </xf>
    <xf numFmtId="171" fontId="0" fillId="0" borderId="0" xfId="0" applyNumberFormat="1" applyBorder="1"/>
    <xf numFmtId="0" fontId="44" fillId="0" borderId="0" xfId="0" applyFont="1" applyFill="1" applyAlignment="1">
      <alignment horizontal="center"/>
    </xf>
    <xf numFmtId="2" fontId="5" fillId="0" borderId="16" xfId="0" applyNumberFormat="1" applyFont="1" applyFill="1" applyBorder="1" applyAlignment="1">
      <alignment horizontal="left"/>
    </xf>
    <xf numFmtId="2" fontId="98" fillId="0" borderId="31" xfId="0" applyNumberFormat="1" applyFont="1" applyFill="1" applyBorder="1" applyAlignment="1">
      <alignment horizontal="left"/>
    </xf>
    <xf numFmtId="0" fontId="61" fillId="0" borderId="15" xfId="0" applyFont="1" applyFill="1" applyBorder="1"/>
    <xf numFmtId="0" fontId="47" fillId="0" borderId="18" xfId="0" applyFont="1" applyFill="1" applyBorder="1"/>
    <xf numFmtId="0" fontId="73" fillId="0" borderId="19" xfId="0" applyFont="1" applyFill="1" applyBorder="1"/>
    <xf numFmtId="0" fontId="47" fillId="0" borderId="26" xfId="0" applyFont="1" applyFill="1" applyBorder="1"/>
    <xf numFmtId="0" fontId="73" fillId="0" borderId="27" xfId="0" applyFont="1" applyFill="1" applyBorder="1"/>
    <xf numFmtId="0" fontId="47" fillId="0" borderId="41" xfId="0" applyFont="1" applyFill="1" applyBorder="1"/>
    <xf numFmtId="0" fontId="2" fillId="0" borderId="36" xfId="0" applyFont="1" applyFill="1" applyBorder="1" applyAlignment="1">
      <alignment horizontal="center"/>
    </xf>
    <xf numFmtId="0" fontId="71" fillId="0" borderId="34" xfId="0" applyFont="1" applyFill="1" applyBorder="1" applyAlignment="1">
      <alignment horizontal="left"/>
    </xf>
    <xf numFmtId="0" fontId="71" fillId="0" borderId="24" xfId="0" applyFont="1" applyFill="1" applyBorder="1" applyAlignment="1">
      <alignment horizontal="left"/>
    </xf>
    <xf numFmtId="0" fontId="2" fillId="0" borderId="50" xfId="0" applyFont="1" applyFill="1" applyBorder="1"/>
    <xf numFmtId="0" fontId="27" fillId="0" borderId="51" xfId="0" applyFont="1" applyFill="1" applyBorder="1" applyAlignment="1">
      <alignment horizontal="left"/>
    </xf>
    <xf numFmtId="0" fontId="71" fillId="0" borderId="75" xfId="0" applyFont="1" applyFill="1" applyBorder="1" applyAlignment="1">
      <alignment horizontal="left"/>
    </xf>
    <xf numFmtId="0" fontId="21" fillId="0" borderId="25" xfId="0" applyFont="1" applyFill="1" applyBorder="1"/>
    <xf numFmtId="0" fontId="75" fillId="0" borderId="27" xfId="0" applyFont="1" applyFill="1" applyBorder="1" applyAlignment="1">
      <alignment horizontal="left"/>
    </xf>
    <xf numFmtId="0" fontId="42" fillId="0" borderId="59" xfId="0" applyFont="1" applyFill="1" applyBorder="1"/>
    <xf numFmtId="0" fontId="42" fillId="0" borderId="73" xfId="0" applyFont="1" applyFill="1" applyBorder="1" applyAlignment="1">
      <alignment horizontal="left"/>
    </xf>
    <xf numFmtId="0" fontId="70" fillId="0" borderId="69" xfId="0" applyFont="1" applyFill="1" applyBorder="1" applyAlignment="1">
      <alignment horizontal="left"/>
    </xf>
    <xf numFmtId="0" fontId="2" fillId="0" borderId="25" xfId="0" applyFont="1" applyFill="1" applyBorder="1"/>
    <xf numFmtId="0" fontId="27" fillId="0" borderId="27" xfId="0" applyFont="1" applyFill="1" applyBorder="1" applyAlignment="1">
      <alignment horizontal="left"/>
    </xf>
    <xf numFmtId="0" fontId="73" fillId="0" borderId="73" xfId="0" applyFont="1" applyFill="1" applyBorder="1" applyAlignment="1">
      <alignment horizontal="left"/>
    </xf>
    <xf numFmtId="0" fontId="42" fillId="0" borderId="73" xfId="0" applyFont="1" applyFill="1" applyBorder="1"/>
    <xf numFmtId="166" fontId="13" fillId="0" borderId="73" xfId="0" applyNumberFormat="1" applyFont="1" applyFill="1" applyBorder="1" applyAlignment="1">
      <alignment horizontal="left"/>
    </xf>
    <xf numFmtId="0" fontId="113" fillId="0" borderId="33" xfId="0" applyFont="1" applyFill="1" applyBorder="1" applyAlignment="1">
      <alignment horizontal="left"/>
    </xf>
    <xf numFmtId="0" fontId="0" fillId="0" borderId="10" xfId="0" applyFill="1" applyBorder="1" applyAlignment="1">
      <alignment horizontal="right"/>
    </xf>
    <xf numFmtId="0" fontId="114" fillId="0" borderId="14" xfId="0" applyFont="1" applyFill="1" applyBorder="1" applyAlignment="1">
      <alignment horizontal="center"/>
    </xf>
    <xf numFmtId="0" fontId="42" fillId="0" borderId="61" xfId="0" applyFont="1" applyFill="1" applyBorder="1" applyAlignment="1">
      <alignment horizontal="left"/>
    </xf>
    <xf numFmtId="0" fontId="70" fillId="0" borderId="61" xfId="0" applyFont="1" applyFill="1" applyBorder="1" applyAlignment="1">
      <alignment horizontal="left"/>
    </xf>
    <xf numFmtId="0" fontId="2" fillId="0" borderId="60" xfId="0" applyFont="1" applyFill="1" applyBorder="1"/>
    <xf numFmtId="167" fontId="13" fillId="0" borderId="73" xfId="0" applyNumberFormat="1" applyFont="1" applyBorder="1" applyAlignment="1">
      <alignment horizontal="left"/>
    </xf>
    <xf numFmtId="2" fontId="71" fillId="0" borderId="72" xfId="0" applyNumberFormat="1" applyFont="1" applyBorder="1" applyAlignment="1">
      <alignment horizontal="center"/>
    </xf>
    <xf numFmtId="166" fontId="116" fillId="0" borderId="59" xfId="0" applyNumberFormat="1" applyFont="1" applyBorder="1" applyAlignment="1">
      <alignment horizontal="center"/>
    </xf>
    <xf numFmtId="169" fontId="43" fillId="0" borderId="59" xfId="0" applyNumberFormat="1" applyFont="1" applyBorder="1" applyAlignment="1">
      <alignment horizontal="center"/>
    </xf>
    <xf numFmtId="0" fontId="52" fillId="0" borderId="73" xfId="0" applyFont="1" applyBorder="1" applyAlignment="1">
      <alignment horizontal="left"/>
    </xf>
    <xf numFmtId="0" fontId="47" fillId="0" borderId="43" xfId="0" applyFont="1" applyBorder="1"/>
    <xf numFmtId="0" fontId="56" fillId="0" borderId="18" xfId="0" applyFont="1" applyBorder="1"/>
    <xf numFmtId="0" fontId="56" fillId="0" borderId="33" xfId="0" applyFont="1" applyBorder="1"/>
    <xf numFmtId="168" fontId="0" fillId="0" borderId="0" xfId="0" applyNumberFormat="1"/>
    <xf numFmtId="0" fontId="2" fillId="0" borderId="14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169" fontId="2" fillId="0" borderId="25" xfId="0" applyNumberFormat="1" applyFont="1" applyBorder="1"/>
    <xf numFmtId="0" fontId="7" fillId="0" borderId="58" xfId="0" applyFont="1" applyFill="1" applyBorder="1"/>
    <xf numFmtId="0" fontId="47" fillId="0" borderId="31" xfId="0" applyFont="1" applyFill="1" applyBorder="1"/>
    <xf numFmtId="0" fontId="27" fillId="0" borderId="65" xfId="0" applyFont="1" applyBorder="1" applyAlignment="1">
      <alignment horizontal="left"/>
    </xf>
    <xf numFmtId="0" fontId="16" fillId="0" borderId="53" xfId="0" applyFont="1" applyFill="1" applyBorder="1"/>
    <xf numFmtId="1" fontId="71" fillId="0" borderId="75" xfId="0" applyNumberFormat="1" applyFont="1" applyBorder="1" applyAlignment="1">
      <alignment horizontal="left"/>
    </xf>
    <xf numFmtId="0" fontId="151" fillId="0" borderId="73" xfId="0" applyFont="1" applyBorder="1" applyAlignment="1">
      <alignment horizontal="left"/>
    </xf>
    <xf numFmtId="167" fontId="2" fillId="0" borderId="0" xfId="0" applyNumberFormat="1" applyFont="1" applyBorder="1"/>
    <xf numFmtId="0" fontId="27" fillId="0" borderId="10" xfId="0" applyFont="1" applyBorder="1" applyAlignment="1">
      <alignment horizontal="left"/>
    </xf>
    <xf numFmtId="0" fontId="75" fillId="0" borderId="27" xfId="0" applyFont="1" applyBorder="1" applyAlignment="1">
      <alignment horizontal="left"/>
    </xf>
    <xf numFmtId="169" fontId="47" fillId="0" borderId="0" xfId="0" applyNumberFormat="1" applyFont="1" applyBorder="1"/>
    <xf numFmtId="0" fontId="99" fillId="0" borderId="0" xfId="0" applyFont="1"/>
    <xf numFmtId="1" fontId="0" fillId="0" borderId="69" xfId="0" applyNumberFormat="1" applyBorder="1" applyAlignment="1">
      <alignment horizontal="center"/>
    </xf>
    <xf numFmtId="165" fontId="0" fillId="0" borderId="57" xfId="0" applyNumberFormat="1" applyBorder="1" applyAlignment="1">
      <alignment horizontal="center"/>
    </xf>
    <xf numFmtId="165" fontId="0" fillId="0" borderId="69" xfId="0" applyNumberFormat="1" applyBorder="1" applyAlignment="1">
      <alignment horizontal="center"/>
    </xf>
    <xf numFmtId="2" fontId="0" fillId="0" borderId="69" xfId="0" applyNumberFormat="1" applyBorder="1" applyAlignment="1">
      <alignment horizontal="center"/>
    </xf>
    <xf numFmtId="2" fontId="2" fillId="0" borderId="25" xfId="0" applyNumberFormat="1" applyFont="1" applyBorder="1"/>
    <xf numFmtId="2" fontId="32" fillId="0" borderId="60" xfId="0" applyNumberFormat="1" applyFont="1" applyBorder="1" applyAlignment="1">
      <alignment horizontal="center"/>
    </xf>
    <xf numFmtId="2" fontId="32" fillId="0" borderId="61" xfId="0" applyNumberFormat="1" applyFont="1" applyBorder="1" applyAlignment="1">
      <alignment horizontal="center"/>
    </xf>
    <xf numFmtId="2" fontId="9" fillId="0" borderId="34" xfId="0" applyNumberFormat="1" applyFont="1" applyBorder="1" applyAlignment="1">
      <alignment horizontal="center" vertical="center"/>
    </xf>
    <xf numFmtId="49" fontId="2" fillId="0" borderId="75" xfId="0" applyNumberFormat="1" applyFont="1" applyBorder="1" applyAlignment="1">
      <alignment horizontal="center"/>
    </xf>
    <xf numFmtId="2" fontId="13" fillId="0" borderId="66" xfId="0" applyNumberFormat="1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2" fontId="13" fillId="0" borderId="36" xfId="0" applyNumberFormat="1" applyFont="1" applyBorder="1" applyAlignment="1">
      <alignment horizontal="center"/>
    </xf>
    <xf numFmtId="0" fontId="32" fillId="0" borderId="71" xfId="0" applyFont="1" applyBorder="1" applyAlignment="1">
      <alignment horizontal="left"/>
    </xf>
    <xf numFmtId="0" fontId="73" fillId="0" borderId="28" xfId="0" applyFont="1" applyFill="1" applyBorder="1" applyAlignment="1">
      <alignment horizontal="left"/>
    </xf>
    <xf numFmtId="0" fontId="73" fillId="0" borderId="75" xfId="0" applyFont="1" applyFill="1" applyBorder="1" applyAlignment="1">
      <alignment horizontal="left"/>
    </xf>
    <xf numFmtId="9" fontId="118" fillId="0" borderId="1" xfId="0" applyNumberFormat="1" applyFont="1" applyBorder="1" applyAlignment="1">
      <alignment horizontal="center"/>
    </xf>
    <xf numFmtId="0" fontId="67" fillId="0" borderId="77" xfId="0" applyFont="1" applyBorder="1" applyAlignment="1">
      <alignment horizontal="center"/>
    </xf>
    <xf numFmtId="49" fontId="13" fillId="0" borderId="84" xfId="0" applyNumberFormat="1" applyFont="1" applyBorder="1" applyAlignment="1">
      <alignment horizontal="right"/>
    </xf>
    <xf numFmtId="0" fontId="13" fillId="0" borderId="9" xfId="0" applyFont="1" applyBorder="1" applyAlignment="1">
      <alignment horizontal="right"/>
    </xf>
    <xf numFmtId="0" fontId="44" fillId="0" borderId="14" xfId="0" applyFont="1" applyBorder="1" applyAlignment="1">
      <alignment horizontal="left"/>
    </xf>
    <xf numFmtId="2" fontId="17" fillId="0" borderId="78" xfId="0" applyNumberFormat="1" applyFont="1" applyBorder="1" applyAlignment="1">
      <alignment horizontal="center"/>
    </xf>
    <xf numFmtId="0" fontId="2" fillId="0" borderId="71" xfId="0" applyFont="1" applyFill="1" applyBorder="1"/>
    <xf numFmtId="0" fontId="2" fillId="0" borderId="43" xfId="0" applyFont="1" applyFill="1" applyBorder="1"/>
    <xf numFmtId="0" fontId="139" fillId="0" borderId="64" xfId="0" applyFont="1" applyBorder="1" applyAlignment="1">
      <alignment horizontal="left"/>
    </xf>
    <xf numFmtId="1" fontId="17" fillId="0" borderId="71" xfId="0" applyNumberFormat="1" applyFont="1" applyBorder="1" applyAlignment="1">
      <alignment horizontal="center"/>
    </xf>
    <xf numFmtId="0" fontId="141" fillId="0" borderId="30" xfId="0" applyFont="1" applyBorder="1"/>
    <xf numFmtId="0" fontId="56" fillId="0" borderId="19" xfId="0" applyFont="1" applyBorder="1" applyAlignment="1">
      <alignment horizontal="left"/>
    </xf>
    <xf numFmtId="0" fontId="2" fillId="0" borderId="5" xfId="0" applyFont="1" applyFill="1" applyBorder="1"/>
    <xf numFmtId="164" fontId="2" fillId="0" borderId="50" xfId="0" applyNumberFormat="1" applyFont="1" applyBorder="1" applyAlignment="1">
      <alignment horizontal="left"/>
    </xf>
    <xf numFmtId="166" fontId="9" fillId="0" borderId="24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56" fillId="0" borderId="0" xfId="0" applyFont="1" applyAlignment="1">
      <alignment horizontal="left"/>
    </xf>
    <xf numFmtId="165" fontId="17" fillId="0" borderId="69" xfId="0" applyNumberFormat="1" applyFont="1" applyFill="1" applyBorder="1" applyAlignment="1">
      <alignment horizontal="center"/>
    </xf>
    <xf numFmtId="166" fontId="18" fillId="0" borderId="69" xfId="0" applyNumberFormat="1" applyFont="1" applyBorder="1" applyAlignment="1">
      <alignment horizontal="center"/>
    </xf>
    <xf numFmtId="0" fontId="69" fillId="0" borderId="69" xfId="0" applyFont="1" applyBorder="1"/>
    <xf numFmtId="0" fontId="68" fillId="0" borderId="48" xfId="0" applyFont="1" applyBorder="1"/>
    <xf numFmtId="0" fontId="62" fillId="0" borderId="19" xfId="0" applyFont="1" applyBorder="1" applyAlignment="1">
      <alignment horizontal="left"/>
    </xf>
    <xf numFmtId="0" fontId="141" fillId="0" borderId="63" xfId="0" applyFont="1" applyBorder="1"/>
    <xf numFmtId="0" fontId="141" fillId="0" borderId="84" xfId="0" applyFont="1" applyBorder="1"/>
    <xf numFmtId="0" fontId="91" fillId="0" borderId="15" xfId="0" applyFont="1" applyBorder="1" applyAlignment="1">
      <alignment horizontal="left"/>
    </xf>
    <xf numFmtId="0" fontId="0" fillId="0" borderId="31" xfId="0" applyBorder="1" applyAlignment="1">
      <alignment horizontal="right"/>
    </xf>
    <xf numFmtId="164" fontId="139" fillId="0" borderId="63" xfId="0" applyNumberFormat="1" applyFont="1" applyBorder="1" applyAlignment="1">
      <alignment horizontal="right"/>
    </xf>
    <xf numFmtId="0" fontId="69" fillId="0" borderId="75" xfId="0" applyFont="1" applyFill="1" applyBorder="1" applyAlignment="1">
      <alignment horizontal="center"/>
    </xf>
    <xf numFmtId="0" fontId="60" fillId="0" borderId="76" xfId="0" applyFont="1" applyFill="1" applyBorder="1"/>
    <xf numFmtId="0" fontId="13" fillId="0" borderId="66" xfId="0" applyFont="1" applyFill="1" applyBorder="1"/>
    <xf numFmtId="0" fontId="2" fillId="0" borderId="30" xfId="0" applyFont="1" applyFill="1" applyBorder="1"/>
    <xf numFmtId="0" fontId="2" fillId="0" borderId="66" xfId="0" applyFont="1" applyFill="1" applyBorder="1"/>
    <xf numFmtId="0" fontId="13" fillId="0" borderId="63" xfId="0" applyFont="1" applyFill="1" applyBorder="1" applyAlignment="1">
      <alignment horizontal="right"/>
    </xf>
    <xf numFmtId="0" fontId="13" fillId="0" borderId="84" xfId="0" applyFont="1" applyFill="1" applyBorder="1" applyAlignment="1">
      <alignment horizontal="right"/>
    </xf>
    <xf numFmtId="0" fontId="13" fillId="0" borderId="83" xfId="0" applyFont="1" applyFill="1" applyBorder="1" applyAlignment="1">
      <alignment horizontal="right"/>
    </xf>
    <xf numFmtId="0" fontId="114" fillId="0" borderId="14" xfId="0" applyFont="1" applyFill="1" applyBorder="1"/>
    <xf numFmtId="0" fontId="21" fillId="0" borderId="36" xfId="0" applyFont="1" applyBorder="1"/>
    <xf numFmtId="0" fontId="66" fillId="0" borderId="84" xfId="0" applyFont="1" applyBorder="1"/>
    <xf numFmtId="0" fontId="47" fillId="0" borderId="26" xfId="0" applyFont="1" applyBorder="1" applyAlignment="1">
      <alignment horizontal="center" vertical="center"/>
    </xf>
    <xf numFmtId="0" fontId="2" fillId="0" borderId="62" xfId="0" applyFont="1" applyFill="1" applyBorder="1"/>
    <xf numFmtId="0" fontId="69" fillId="0" borderId="84" xfId="0" applyFont="1" applyBorder="1"/>
    <xf numFmtId="0" fontId="44" fillId="0" borderId="0" xfId="0" applyFont="1" applyAlignment="1">
      <alignment horizontal="left"/>
    </xf>
    <xf numFmtId="0" fontId="139" fillId="0" borderId="84" xfId="0" applyFont="1" applyBorder="1" applyAlignment="1">
      <alignment horizontal="right"/>
    </xf>
    <xf numFmtId="0" fontId="139" fillId="0" borderId="50" xfId="0" applyFont="1" applyBorder="1" applyAlignment="1">
      <alignment horizontal="left"/>
    </xf>
    <xf numFmtId="0" fontId="141" fillId="0" borderId="69" xfId="0" applyFont="1" applyBorder="1"/>
    <xf numFmtId="0" fontId="32" fillId="0" borderId="50" xfId="0" applyFont="1" applyBorder="1"/>
    <xf numFmtId="166" fontId="13" fillId="0" borderId="71" xfId="0" applyNumberFormat="1" applyFont="1" applyBorder="1" applyAlignment="1">
      <alignment horizontal="center"/>
    </xf>
    <xf numFmtId="0" fontId="149" fillId="0" borderId="57" xfId="0" applyFont="1" applyBorder="1" applyAlignment="1">
      <alignment horizontal="left"/>
    </xf>
    <xf numFmtId="2" fontId="51" fillId="0" borderId="69" xfId="0" applyNumberFormat="1" applyFont="1" applyBorder="1" applyAlignment="1">
      <alignment horizontal="center"/>
    </xf>
    <xf numFmtId="165" fontId="51" fillId="0" borderId="12" xfId="0" applyNumberFormat="1" applyFont="1" applyBorder="1" applyAlignment="1">
      <alignment horizontal="center"/>
    </xf>
    <xf numFmtId="165" fontId="51" fillId="0" borderId="7" xfId="0" applyNumberFormat="1" applyFont="1" applyBorder="1" applyAlignment="1">
      <alignment horizontal="center"/>
    </xf>
    <xf numFmtId="0" fontId="66" fillId="0" borderId="54" xfId="0" applyFont="1" applyBorder="1" applyAlignment="1">
      <alignment horizontal="center"/>
    </xf>
    <xf numFmtId="1" fontId="35" fillId="7" borderId="82" xfId="0" applyNumberFormat="1" applyFont="1" applyFill="1" applyBorder="1" applyAlignment="1">
      <alignment horizontal="center"/>
    </xf>
    <xf numFmtId="9" fontId="80" fillId="7" borderId="16" xfId="0" applyNumberFormat="1" applyFont="1" applyFill="1" applyBorder="1" applyAlignment="1">
      <alignment horizontal="center"/>
    </xf>
    <xf numFmtId="2" fontId="152" fillId="7" borderId="15" xfId="0" applyNumberFormat="1" applyFont="1" applyFill="1" applyBorder="1"/>
    <xf numFmtId="0" fontId="154" fillId="0" borderId="73" xfId="0" applyFont="1" applyFill="1" applyBorder="1"/>
    <xf numFmtId="0" fontId="16" fillId="0" borderId="49" xfId="0" applyFont="1" applyBorder="1" applyAlignment="1">
      <alignment horizontal="center"/>
    </xf>
    <xf numFmtId="0" fontId="16" fillId="0" borderId="49" xfId="0" applyFont="1" applyBorder="1"/>
    <xf numFmtId="166" fontId="100" fillId="0" borderId="23" xfId="0" applyNumberFormat="1" applyFont="1" applyBorder="1" applyAlignment="1">
      <alignment horizontal="left"/>
    </xf>
    <xf numFmtId="2" fontId="100" fillId="0" borderId="24" xfId="0" applyNumberFormat="1" applyFont="1" applyBorder="1"/>
    <xf numFmtId="2" fontId="32" fillId="0" borderId="62" xfId="0" applyNumberFormat="1" applyFont="1" applyBorder="1" applyAlignment="1">
      <alignment horizontal="center"/>
    </xf>
    <xf numFmtId="0" fontId="106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56" fillId="0" borderId="26" xfId="0" applyFont="1" applyBorder="1" applyAlignment="1">
      <alignment horizontal="center"/>
    </xf>
    <xf numFmtId="2" fontId="106" fillId="0" borderId="24" xfId="0" applyNumberFormat="1" applyFont="1" applyBorder="1" applyAlignment="1">
      <alignment horizontal="center" vertical="center"/>
    </xf>
    <xf numFmtId="0" fontId="114" fillId="0" borderId="8" xfId="0" applyFont="1" applyBorder="1" applyAlignment="1">
      <alignment horizontal="left"/>
    </xf>
    <xf numFmtId="2" fontId="13" fillId="0" borderId="59" xfId="0" applyNumberFormat="1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2" fontId="32" fillId="0" borderId="0" xfId="0" applyNumberFormat="1" applyFont="1" applyAlignment="1">
      <alignment horizontal="left"/>
    </xf>
    <xf numFmtId="165" fontId="9" fillId="0" borderId="7" xfId="0" applyNumberFormat="1" applyFont="1" applyBorder="1" applyAlignment="1">
      <alignment horizontal="center" vertical="center"/>
    </xf>
    <xf numFmtId="0" fontId="45" fillId="0" borderId="5" xfId="0" applyFont="1" applyBorder="1" applyAlignment="1">
      <alignment horizontal="left"/>
    </xf>
    <xf numFmtId="165" fontId="83" fillId="2" borderId="30" xfId="0" applyNumberFormat="1" applyFont="1" applyFill="1" applyBorder="1" applyAlignment="1">
      <alignment horizontal="center"/>
    </xf>
    <xf numFmtId="165" fontId="157" fillId="2" borderId="77" xfId="0" applyNumberFormat="1" applyFont="1" applyFill="1" applyBorder="1" applyAlignment="1">
      <alignment horizontal="center"/>
    </xf>
    <xf numFmtId="165" fontId="157" fillId="0" borderId="77" xfId="0" applyNumberFormat="1" applyFont="1" applyBorder="1" applyAlignment="1">
      <alignment horizontal="center"/>
    </xf>
    <xf numFmtId="0" fontId="52" fillId="0" borderId="73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0" fontId="13" fillId="0" borderId="71" xfId="0" applyFont="1" applyBorder="1" applyAlignment="1">
      <alignment horizontal="center"/>
    </xf>
    <xf numFmtId="2" fontId="16" fillId="0" borderId="71" xfId="0" applyNumberFormat="1" applyFont="1" applyBorder="1" applyAlignment="1">
      <alignment horizontal="center"/>
    </xf>
    <xf numFmtId="165" fontId="0" fillId="0" borderId="23" xfId="0" applyNumberFormat="1" applyBorder="1" applyAlignment="1">
      <alignment horizontal="left"/>
    </xf>
    <xf numFmtId="2" fontId="106" fillId="0" borderId="5" xfId="0" applyNumberFormat="1" applyFont="1" applyBorder="1" applyAlignment="1">
      <alignment horizontal="center" vertical="center"/>
    </xf>
    <xf numFmtId="165" fontId="33" fillId="0" borderId="3" xfId="0" applyNumberFormat="1" applyFont="1" applyBorder="1" applyAlignment="1">
      <alignment horizontal="center" vertical="center"/>
    </xf>
    <xf numFmtId="165" fontId="33" fillId="0" borderId="34" xfId="0" applyNumberFormat="1" applyFont="1" applyBorder="1" applyAlignment="1">
      <alignment horizontal="center" vertical="center"/>
    </xf>
    <xf numFmtId="2" fontId="106" fillId="0" borderId="34" xfId="0" applyNumberFormat="1" applyFont="1" applyBorder="1" applyAlignment="1">
      <alignment horizontal="center" vertical="center"/>
    </xf>
    <xf numFmtId="0" fontId="45" fillId="7" borderId="11" xfId="0" applyFont="1" applyFill="1" applyBorder="1" applyAlignment="1">
      <alignment horizontal="center"/>
    </xf>
    <xf numFmtId="165" fontId="35" fillId="7" borderId="11" xfId="0" applyNumberFormat="1" applyFont="1" applyFill="1" applyBorder="1" applyAlignment="1">
      <alignment horizontal="center"/>
    </xf>
    <xf numFmtId="1" fontId="35" fillId="7" borderId="11" xfId="0" applyNumberFormat="1" applyFont="1" applyFill="1" applyBorder="1" applyAlignment="1">
      <alignment horizontal="center"/>
    </xf>
    <xf numFmtId="0" fontId="56" fillId="0" borderId="33" xfId="0" applyFont="1" applyBorder="1" applyAlignment="1">
      <alignment horizontal="left"/>
    </xf>
    <xf numFmtId="0" fontId="35" fillId="7" borderId="81" xfId="0" applyFont="1" applyFill="1" applyBorder="1" applyAlignment="1">
      <alignment horizontal="center"/>
    </xf>
    <xf numFmtId="0" fontId="0" fillId="0" borderId="35" xfId="0" applyBorder="1" applyAlignment="1">
      <alignment horizontal="left"/>
    </xf>
    <xf numFmtId="0" fontId="105" fillId="0" borderId="34" xfId="0" applyFont="1" applyBorder="1" applyAlignment="1">
      <alignment horizontal="left"/>
    </xf>
    <xf numFmtId="0" fontId="105" fillId="0" borderId="35" xfId="0" applyFont="1" applyBorder="1" applyAlignment="1">
      <alignment horizontal="left"/>
    </xf>
    <xf numFmtId="0" fontId="105" fillId="0" borderId="3" xfId="0" applyFont="1" applyBorder="1" applyAlignment="1">
      <alignment horizontal="left"/>
    </xf>
    <xf numFmtId="0" fontId="105" fillId="0" borderId="28" xfId="0" applyFont="1" applyBorder="1" applyAlignment="1">
      <alignment horizontal="left"/>
    </xf>
    <xf numFmtId="0" fontId="9" fillId="0" borderId="3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165" fontId="106" fillId="0" borderId="23" xfId="0" applyNumberFormat="1" applyFont="1" applyBorder="1" applyAlignment="1">
      <alignment horizontal="center" vertical="center"/>
    </xf>
    <xf numFmtId="0" fontId="139" fillId="0" borderId="50" xfId="0" applyFont="1" applyBorder="1" applyAlignment="1">
      <alignment horizontal="right"/>
    </xf>
    <xf numFmtId="49" fontId="13" fillId="0" borderId="64" xfId="0" applyNumberFormat="1" applyFont="1" applyBorder="1" applyAlignment="1">
      <alignment horizontal="right"/>
    </xf>
    <xf numFmtId="0" fontId="155" fillId="0" borderId="79" xfId="0" applyFont="1" applyBorder="1" applyAlignment="1">
      <alignment horizontal="right"/>
    </xf>
    <xf numFmtId="0" fontId="44" fillId="0" borderId="23" xfId="0" applyFont="1" applyBorder="1" applyAlignment="1">
      <alignment horizontal="center"/>
    </xf>
    <xf numFmtId="0" fontId="2" fillId="0" borderId="11" xfId="0" applyFont="1" applyBorder="1"/>
    <xf numFmtId="49" fontId="139" fillId="0" borderId="64" xfId="0" applyNumberFormat="1" applyFont="1" applyBorder="1" applyAlignment="1">
      <alignment horizontal="right"/>
    </xf>
    <xf numFmtId="0" fontId="155" fillId="0" borderId="64" xfId="0" applyFont="1" applyBorder="1" applyAlignment="1">
      <alignment horizontal="right"/>
    </xf>
    <xf numFmtId="0" fontId="158" fillId="0" borderId="77" xfId="0" applyFont="1" applyBorder="1" applyAlignment="1">
      <alignment horizontal="left"/>
    </xf>
    <xf numFmtId="0" fontId="112" fillId="0" borderId="50" xfId="0" applyFont="1" applyBorder="1" applyAlignment="1">
      <alignment horizontal="right"/>
    </xf>
    <xf numFmtId="0" fontId="105" fillId="0" borderId="53" xfId="0" applyFont="1" applyBorder="1" applyAlignment="1">
      <alignment horizontal="left"/>
    </xf>
    <xf numFmtId="0" fontId="52" fillId="0" borderId="33" xfId="0" applyFont="1" applyBorder="1" applyAlignment="1">
      <alignment horizontal="right"/>
    </xf>
    <xf numFmtId="0" fontId="32" fillId="0" borderId="44" xfId="0" applyFont="1" applyBorder="1"/>
    <xf numFmtId="164" fontId="139" fillId="0" borderId="50" xfId="0" applyNumberFormat="1" applyFont="1" applyBorder="1" applyAlignment="1">
      <alignment horizontal="right"/>
    </xf>
    <xf numFmtId="0" fontId="139" fillId="0" borderId="64" xfId="0" applyFont="1" applyBorder="1" applyAlignment="1">
      <alignment horizontal="right"/>
    </xf>
    <xf numFmtId="0" fontId="52" fillId="0" borderId="50" xfId="0" applyFont="1" applyBorder="1" applyAlignment="1">
      <alignment horizontal="right"/>
    </xf>
    <xf numFmtId="0" fontId="16" fillId="0" borderId="25" xfId="0" applyFont="1" applyBorder="1" applyAlignment="1">
      <alignment horizontal="right"/>
    </xf>
    <xf numFmtId="49" fontId="52" fillId="0" borderId="64" xfId="0" applyNumberFormat="1" applyFont="1" applyBorder="1" applyAlignment="1">
      <alignment horizontal="right"/>
    </xf>
    <xf numFmtId="0" fontId="105" fillId="0" borderId="79" xfId="0" applyFont="1" applyBorder="1" applyAlignment="1">
      <alignment horizontal="right"/>
    </xf>
    <xf numFmtId="0" fontId="153" fillId="0" borderId="73" xfId="0" applyFont="1" applyBorder="1"/>
    <xf numFmtId="164" fontId="52" fillId="0" borderId="64" xfId="0" applyNumberFormat="1" applyFont="1" applyBorder="1" applyAlignment="1">
      <alignment horizontal="right"/>
    </xf>
    <xf numFmtId="49" fontId="2" fillId="0" borderId="67" xfId="0" applyNumberFormat="1" applyFont="1" applyBorder="1" applyAlignment="1">
      <alignment horizontal="center"/>
    </xf>
    <xf numFmtId="0" fontId="16" fillId="0" borderId="53" xfId="0" applyFont="1" applyBorder="1" applyAlignment="1">
      <alignment horizontal="right"/>
    </xf>
    <xf numFmtId="0" fontId="44" fillId="0" borderId="34" xfId="0" applyFont="1" applyBorder="1" applyAlignment="1">
      <alignment horizontal="center"/>
    </xf>
    <xf numFmtId="0" fontId="0" fillId="0" borderId="28" xfId="0" applyBorder="1"/>
    <xf numFmtId="0" fontId="2" fillId="0" borderId="78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2" fontId="17" fillId="0" borderId="12" xfId="0" applyNumberFormat="1" applyFont="1" applyBorder="1" applyAlignment="1">
      <alignment horizontal="center"/>
    </xf>
    <xf numFmtId="0" fontId="2" fillId="0" borderId="61" xfId="0" applyFont="1" applyFill="1" applyBorder="1"/>
    <xf numFmtId="2" fontId="67" fillId="0" borderId="57" xfId="0" applyNumberFormat="1" applyFont="1" applyBorder="1" applyAlignment="1">
      <alignment horizontal="center"/>
    </xf>
    <xf numFmtId="0" fontId="16" fillId="0" borderId="77" xfId="0" applyFont="1" applyFill="1" applyBorder="1" applyAlignment="1">
      <alignment horizontal="center"/>
    </xf>
    <xf numFmtId="0" fontId="13" fillId="0" borderId="54" xfId="0" applyFont="1" applyFill="1" applyBorder="1" applyAlignment="1">
      <alignment horizontal="center"/>
    </xf>
    <xf numFmtId="166" fontId="17" fillId="0" borderId="57" xfId="0" applyNumberFormat="1" applyFont="1" applyFill="1" applyBorder="1" applyAlignment="1">
      <alignment horizontal="center"/>
    </xf>
    <xf numFmtId="0" fontId="16" fillId="0" borderId="57" xfId="0" applyFont="1" applyFill="1" applyBorder="1" applyAlignment="1">
      <alignment horizontal="center"/>
    </xf>
    <xf numFmtId="166" fontId="17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71" xfId="0" applyFont="1" applyFill="1" applyBorder="1" applyAlignment="1">
      <alignment horizontal="center"/>
    </xf>
    <xf numFmtId="0" fontId="16" fillId="0" borderId="57" xfId="0" applyFont="1" applyBorder="1" applyAlignment="1">
      <alignment horizontal="left"/>
    </xf>
    <xf numFmtId="0" fontId="44" fillId="0" borderId="5" xfId="0" applyFont="1" applyBorder="1" applyAlignment="1">
      <alignment horizontal="center"/>
    </xf>
    <xf numFmtId="0" fontId="0" fillId="0" borderId="37" xfId="0" applyBorder="1"/>
    <xf numFmtId="0" fontId="13" fillId="0" borderId="59" xfId="0" applyFont="1" applyBorder="1" applyAlignment="1">
      <alignment horizontal="right"/>
    </xf>
    <xf numFmtId="0" fontId="52" fillId="0" borderId="59" xfId="0" applyFont="1" applyBorder="1" applyAlignment="1">
      <alignment horizontal="right"/>
    </xf>
    <xf numFmtId="0" fontId="52" fillId="0" borderId="76" xfId="0" applyFont="1" applyBorder="1" applyAlignment="1">
      <alignment horizontal="right"/>
    </xf>
    <xf numFmtId="0" fontId="19" fillId="2" borderId="1" xfId="0" applyFont="1" applyFill="1" applyBorder="1" applyAlignment="1">
      <alignment horizontal="right"/>
    </xf>
    <xf numFmtId="0" fontId="16" fillId="0" borderId="78" xfId="0" applyFont="1" applyBorder="1" applyAlignment="1">
      <alignment horizontal="center"/>
    </xf>
    <xf numFmtId="2" fontId="96" fillId="0" borderId="23" xfId="0" applyNumberFormat="1" applyFont="1" applyBorder="1" applyAlignment="1">
      <alignment horizontal="center" vertical="center"/>
    </xf>
    <xf numFmtId="0" fontId="0" fillId="0" borderId="24" xfId="0" applyBorder="1"/>
    <xf numFmtId="0" fontId="44" fillId="0" borderId="3" xfId="0" applyFont="1" applyBorder="1" applyAlignment="1">
      <alignment horizontal="left"/>
    </xf>
    <xf numFmtId="2" fontId="96" fillId="0" borderId="7" xfId="0" applyNumberFormat="1" applyFont="1" applyBorder="1" applyAlignment="1">
      <alignment horizontal="center" vertical="center"/>
    </xf>
    <xf numFmtId="164" fontId="13" fillId="0" borderId="54" xfId="0" applyNumberFormat="1" applyFont="1" applyBorder="1" applyAlignment="1">
      <alignment horizontal="left"/>
    </xf>
    <xf numFmtId="2" fontId="13" fillId="0" borderId="69" xfId="0" applyNumberFormat="1" applyFont="1" applyBorder="1" applyAlignment="1">
      <alignment horizontal="center"/>
    </xf>
    <xf numFmtId="0" fontId="13" fillId="0" borderId="64" xfId="0" applyFont="1" applyFill="1" applyBorder="1" applyAlignment="1">
      <alignment horizontal="right"/>
    </xf>
    <xf numFmtId="2" fontId="17" fillId="0" borderId="69" xfId="0" applyNumberFormat="1" applyFont="1" applyFill="1" applyBorder="1" applyAlignment="1">
      <alignment horizontal="center"/>
    </xf>
    <xf numFmtId="0" fontId="16" fillId="0" borderId="62" xfId="0" applyFont="1" applyBorder="1" applyAlignment="1">
      <alignment horizontal="center"/>
    </xf>
    <xf numFmtId="164" fontId="13" fillId="0" borderId="79" xfId="0" applyNumberFormat="1" applyFont="1" applyBorder="1" applyAlignment="1">
      <alignment horizontal="right"/>
    </xf>
    <xf numFmtId="165" fontId="83" fillId="2" borderId="73" xfId="0" applyNumberFormat="1" applyFont="1" applyFill="1" applyBorder="1" applyAlignment="1">
      <alignment horizontal="center"/>
    </xf>
    <xf numFmtId="165" fontId="83" fillId="0" borderId="73" xfId="0" applyNumberFormat="1" applyFont="1" applyBorder="1" applyAlignment="1">
      <alignment horizontal="center"/>
    </xf>
    <xf numFmtId="166" fontId="33" fillId="0" borderId="22" xfId="0" applyNumberFormat="1" applyFont="1" applyBorder="1" applyAlignment="1">
      <alignment horizontal="center" vertical="center"/>
    </xf>
    <xf numFmtId="2" fontId="37" fillId="2" borderId="75" xfId="0" applyNumberFormat="1" applyFont="1" applyFill="1" applyBorder="1" applyAlignment="1">
      <alignment horizontal="center"/>
    </xf>
    <xf numFmtId="0" fontId="0" fillId="0" borderId="56" xfId="0" applyBorder="1" applyAlignment="1">
      <alignment horizontal="left"/>
    </xf>
    <xf numFmtId="2" fontId="106" fillId="0" borderId="23" xfId="0" applyNumberFormat="1" applyFont="1" applyBorder="1" applyAlignment="1">
      <alignment horizontal="center"/>
    </xf>
    <xf numFmtId="0" fontId="100" fillId="0" borderId="2" xfId="0" applyFont="1" applyBorder="1" applyAlignment="1">
      <alignment horizontal="center" vertical="center"/>
    </xf>
    <xf numFmtId="0" fontId="156" fillId="0" borderId="25" xfId="0" applyFont="1" applyBorder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horizontal="center" vertical="center"/>
    </xf>
    <xf numFmtId="0" fontId="105" fillId="0" borderId="3" xfId="0" applyFont="1" applyBorder="1" applyAlignment="1">
      <alignment horizontal="center"/>
    </xf>
    <xf numFmtId="0" fontId="105" fillId="0" borderId="35" xfId="0" applyFont="1" applyBorder="1" applyAlignment="1">
      <alignment horizontal="center"/>
    </xf>
    <xf numFmtId="0" fontId="105" fillId="0" borderId="28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2" fontId="110" fillId="3" borderId="61" xfId="0" applyNumberFormat="1" applyFont="1" applyFill="1" applyBorder="1" applyAlignment="1">
      <alignment horizontal="center"/>
    </xf>
    <xf numFmtId="165" fontId="87" fillId="3" borderId="73" xfId="0" applyNumberFormat="1" applyFont="1" applyFill="1" applyBorder="1" applyAlignment="1">
      <alignment horizontal="center"/>
    </xf>
    <xf numFmtId="0" fontId="45" fillId="0" borderId="10" xfId="0" applyFont="1" applyBorder="1" applyAlignment="1">
      <alignment horizontal="left"/>
    </xf>
    <xf numFmtId="0" fontId="0" fillId="3" borderId="64" xfId="0" applyFill="1" applyBorder="1"/>
    <xf numFmtId="2" fontId="15" fillId="3" borderId="66" xfId="0" applyNumberFormat="1" applyFont="1" applyFill="1" applyBorder="1" applyAlignment="1">
      <alignment horizontal="center"/>
    </xf>
    <xf numFmtId="0" fontId="38" fillId="3" borderId="74" xfId="0" applyFont="1" applyFill="1" applyBorder="1" applyAlignment="1">
      <alignment horizontal="right"/>
    </xf>
    <xf numFmtId="0" fontId="35" fillId="0" borderId="23" xfId="0" applyFont="1" applyBorder="1" applyAlignment="1">
      <alignment horizontal="center"/>
    </xf>
    <xf numFmtId="164" fontId="13" fillId="0" borderId="54" xfId="0" applyNumberFormat="1" applyFont="1" applyBorder="1" applyAlignment="1">
      <alignment horizontal="center"/>
    </xf>
    <xf numFmtId="2" fontId="33" fillId="0" borderId="3" xfId="0" applyNumberFormat="1" applyFont="1" applyBorder="1" applyAlignment="1">
      <alignment horizontal="center" vertical="center"/>
    </xf>
    <xf numFmtId="2" fontId="83" fillId="2" borderId="76" xfId="0" applyNumberFormat="1" applyFont="1" applyFill="1" applyBorder="1" applyAlignment="1">
      <alignment horizontal="center"/>
    </xf>
    <xf numFmtId="2" fontId="83" fillId="2" borderId="77" xfId="0" applyNumberFormat="1" applyFont="1" applyFill="1" applyBorder="1" applyAlignment="1">
      <alignment horizontal="center"/>
    </xf>
    <xf numFmtId="2" fontId="83" fillId="0" borderId="77" xfId="0" applyNumberFormat="1" applyFont="1" applyBorder="1" applyAlignment="1">
      <alignment horizontal="center"/>
    </xf>
    <xf numFmtId="2" fontId="83" fillId="0" borderId="71" xfId="0" applyNumberFormat="1" applyFont="1" applyBorder="1" applyAlignment="1">
      <alignment horizontal="center"/>
    </xf>
    <xf numFmtId="2" fontId="83" fillId="2" borderId="78" xfId="0" applyNumberFormat="1" applyFont="1" applyFill="1" applyBorder="1" applyAlignment="1">
      <alignment horizontal="center"/>
    </xf>
    <xf numFmtId="0" fontId="16" fillId="0" borderId="50" xfId="0" applyFont="1" applyBorder="1" applyAlignment="1">
      <alignment horizontal="right"/>
    </xf>
    <xf numFmtId="0" fontId="105" fillId="0" borderId="25" xfId="0" applyFont="1" applyBorder="1" applyAlignment="1">
      <alignment horizontal="right"/>
    </xf>
    <xf numFmtId="0" fontId="16" fillId="0" borderId="79" xfId="0" applyFont="1" applyBorder="1" applyAlignment="1">
      <alignment horizontal="right"/>
    </xf>
    <xf numFmtId="0" fontId="13" fillId="0" borderId="69" xfId="0" applyFont="1" applyBorder="1"/>
    <xf numFmtId="0" fontId="69" fillId="0" borderId="71" xfId="0" applyFont="1" applyBorder="1"/>
    <xf numFmtId="0" fontId="2" fillId="0" borderId="65" xfId="0" applyFont="1" applyBorder="1"/>
    <xf numFmtId="165" fontId="33" fillId="0" borderId="23" xfId="0" applyNumberFormat="1" applyFont="1" applyBorder="1" applyAlignment="1">
      <alignment horizontal="center"/>
    </xf>
    <xf numFmtId="0" fontId="100" fillId="0" borderId="54" xfId="0" applyFont="1" applyBorder="1" applyAlignment="1">
      <alignment horizontal="center"/>
    </xf>
    <xf numFmtId="0" fontId="67" fillId="0" borderId="57" xfId="0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164" fontId="13" fillId="0" borderId="76" xfId="0" applyNumberFormat="1" applyFont="1" applyBorder="1" applyAlignment="1">
      <alignment horizontal="right"/>
    </xf>
    <xf numFmtId="0" fontId="16" fillId="0" borderId="59" xfId="0" applyFont="1" applyBorder="1" applyAlignment="1">
      <alignment horizontal="right"/>
    </xf>
    <xf numFmtId="0" fontId="13" fillId="0" borderId="76" xfId="0" applyFont="1" applyBorder="1" applyAlignment="1">
      <alignment horizontal="right"/>
    </xf>
    <xf numFmtId="164" fontId="13" fillId="0" borderId="60" xfId="0" applyNumberFormat="1" applyFont="1" applyBorder="1" applyAlignment="1">
      <alignment horizontal="right"/>
    </xf>
    <xf numFmtId="0" fontId="32" fillId="0" borderId="36" xfId="0" applyFont="1" applyBorder="1" applyAlignment="1">
      <alignment horizontal="left"/>
    </xf>
    <xf numFmtId="0" fontId="69" fillId="0" borderId="36" xfId="0" applyFont="1" applyBorder="1"/>
    <xf numFmtId="0" fontId="154" fillId="0" borderId="74" xfId="0" applyFont="1" applyFill="1" applyBorder="1"/>
    <xf numFmtId="0" fontId="105" fillId="0" borderId="53" xfId="0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52" fillId="0" borderId="79" xfId="0" applyFont="1" applyFill="1" applyBorder="1" applyAlignment="1">
      <alignment horizontal="right"/>
    </xf>
    <xf numFmtId="49" fontId="21" fillId="0" borderId="67" xfId="0" applyNumberFormat="1" applyFont="1" applyBorder="1" applyAlignment="1">
      <alignment horizontal="center"/>
    </xf>
    <xf numFmtId="170" fontId="13" fillId="0" borderId="64" xfId="0" applyNumberFormat="1" applyFont="1" applyBorder="1" applyAlignment="1">
      <alignment horizontal="right"/>
    </xf>
    <xf numFmtId="2" fontId="16" fillId="0" borderId="76" xfId="0" applyNumberFormat="1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166" fontId="17" fillId="0" borderId="35" xfId="0" applyNumberFormat="1" applyFont="1" applyBorder="1" applyAlignment="1">
      <alignment horizontal="center"/>
    </xf>
    <xf numFmtId="0" fontId="0" fillId="0" borderId="35" xfId="0" applyBorder="1"/>
    <xf numFmtId="0" fontId="0" fillId="0" borderId="34" xfId="0" applyBorder="1"/>
    <xf numFmtId="0" fontId="45" fillId="0" borderId="0" xfId="0" applyFont="1" applyBorder="1" applyAlignment="1">
      <alignment horizontal="center" vertical="center"/>
    </xf>
    <xf numFmtId="165" fontId="16" fillId="0" borderId="73" xfId="0" applyNumberFormat="1" applyFont="1" applyBorder="1" applyAlignment="1">
      <alignment horizontal="center"/>
    </xf>
    <xf numFmtId="2" fontId="13" fillId="0" borderId="76" xfId="0" applyNumberFormat="1" applyFont="1" applyBorder="1" applyAlignment="1">
      <alignment horizontal="center"/>
    </xf>
    <xf numFmtId="2" fontId="67" fillId="0" borderId="61" xfId="0" applyNumberFormat="1" applyFont="1" applyBorder="1" applyAlignment="1">
      <alignment horizontal="center"/>
    </xf>
    <xf numFmtId="165" fontId="67" fillId="0" borderId="73" xfId="0" applyNumberFormat="1" applyFont="1" applyBorder="1" applyAlignment="1">
      <alignment horizontal="center"/>
    </xf>
    <xf numFmtId="2" fontId="16" fillId="0" borderId="74" xfId="0" applyNumberFormat="1" applyFont="1" applyBorder="1" applyAlignment="1">
      <alignment horizontal="center"/>
    </xf>
    <xf numFmtId="2" fontId="16" fillId="0" borderId="66" xfId="0" applyNumberFormat="1" applyFont="1" applyBorder="1" applyAlignment="1">
      <alignment horizontal="center"/>
    </xf>
    <xf numFmtId="2" fontId="13" fillId="0" borderId="30" xfId="0" applyNumberFormat="1" applyFont="1" applyBorder="1" applyAlignment="1">
      <alignment horizontal="center"/>
    </xf>
    <xf numFmtId="0" fontId="79" fillId="0" borderId="57" xfId="0" applyFont="1" applyBorder="1" applyAlignment="1">
      <alignment horizontal="left"/>
    </xf>
    <xf numFmtId="2" fontId="13" fillId="0" borderId="71" xfId="0" applyNumberFormat="1" applyFont="1" applyBorder="1" applyAlignment="1">
      <alignment horizontal="center"/>
    </xf>
    <xf numFmtId="2" fontId="19" fillId="16" borderId="59" xfId="0" applyNumberFormat="1" applyFont="1" applyFill="1" applyBorder="1" applyAlignment="1">
      <alignment horizontal="center"/>
    </xf>
    <xf numFmtId="0" fontId="35" fillId="0" borderId="37" xfId="0" applyFont="1" applyBorder="1" applyAlignment="1">
      <alignment horizontal="center"/>
    </xf>
    <xf numFmtId="165" fontId="35" fillId="0" borderId="35" xfId="0" applyNumberFormat="1" applyFont="1" applyBorder="1" applyAlignment="1">
      <alignment horizontal="center"/>
    </xf>
    <xf numFmtId="1" fontId="35" fillId="0" borderId="35" xfId="0" applyNumberFormat="1" applyFont="1" applyBorder="1" applyAlignment="1">
      <alignment horizontal="center"/>
    </xf>
    <xf numFmtId="1" fontId="35" fillId="0" borderId="34" xfId="0" applyNumberFormat="1" applyFont="1" applyBorder="1" applyAlignment="1">
      <alignment horizontal="center"/>
    </xf>
    <xf numFmtId="1" fontId="35" fillId="0" borderId="28" xfId="0" applyNumberFormat="1" applyFont="1" applyBorder="1" applyAlignment="1">
      <alignment horizontal="center"/>
    </xf>
    <xf numFmtId="0" fontId="45" fillId="0" borderId="37" xfId="0" applyFont="1" applyBorder="1" applyAlignment="1">
      <alignment horizontal="center"/>
    </xf>
    <xf numFmtId="0" fontId="45" fillId="0" borderId="35" xfId="0" applyFont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38" fillId="3" borderId="67" xfId="0" applyFont="1" applyFill="1" applyBorder="1" applyAlignment="1">
      <alignment horizontal="right"/>
    </xf>
    <xf numFmtId="2" fontId="110" fillId="3" borderId="73" xfId="0" applyNumberFormat="1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0" fillId="14" borderId="50" xfId="0" applyFill="1" applyBorder="1"/>
    <xf numFmtId="2" fontId="15" fillId="14" borderId="30" xfId="0" applyNumberFormat="1" applyFont="1" applyFill="1" applyBorder="1" applyAlignment="1">
      <alignment horizontal="center"/>
    </xf>
    <xf numFmtId="0" fontId="38" fillId="14" borderId="36" xfId="0" applyFont="1" applyFill="1" applyBorder="1" applyAlignment="1">
      <alignment horizontal="right"/>
    </xf>
    <xf numFmtId="2" fontId="87" fillId="14" borderId="73" xfId="0" applyNumberFormat="1" applyFont="1" applyFill="1" applyBorder="1" applyAlignment="1">
      <alignment horizontal="center"/>
    </xf>
    <xf numFmtId="165" fontId="87" fillId="14" borderId="73" xfId="0" applyNumberFormat="1" applyFont="1" applyFill="1" applyBorder="1" applyAlignment="1">
      <alignment horizontal="center"/>
    </xf>
    <xf numFmtId="2" fontId="110" fillId="14" borderId="73" xfId="0" applyNumberFormat="1" applyFont="1" applyFill="1" applyBorder="1" applyAlignment="1">
      <alignment horizontal="center"/>
    </xf>
    <xf numFmtId="2" fontId="87" fillId="14" borderId="59" xfId="0" applyNumberFormat="1" applyFont="1" applyFill="1" applyBorder="1" applyAlignment="1">
      <alignment horizontal="center"/>
    </xf>
    <xf numFmtId="2" fontId="87" fillId="14" borderId="75" xfId="0" applyNumberFormat="1" applyFont="1" applyFill="1" applyBorder="1" applyAlignment="1">
      <alignment horizontal="center"/>
    </xf>
    <xf numFmtId="2" fontId="35" fillId="0" borderId="25" xfId="0" applyNumberFormat="1" applyFont="1" applyBorder="1" applyAlignment="1">
      <alignment horizontal="left"/>
    </xf>
    <xf numFmtId="0" fontId="2" fillId="0" borderId="18" xfId="0" applyFont="1" applyBorder="1" applyAlignment="1">
      <alignment vertical="center"/>
    </xf>
    <xf numFmtId="2" fontId="81" fillId="9" borderId="73" xfId="0" applyNumberFormat="1" applyFont="1" applyFill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38" fillId="3" borderId="51" xfId="0" applyFont="1" applyFill="1" applyBorder="1" applyAlignment="1">
      <alignment horizontal="right"/>
    </xf>
    <xf numFmtId="2" fontId="35" fillId="3" borderId="36" xfId="0" applyNumberFormat="1" applyFont="1" applyFill="1" applyBorder="1" applyAlignment="1">
      <alignment horizontal="center"/>
    </xf>
    <xf numFmtId="2" fontId="35" fillId="3" borderId="51" xfId="0" applyNumberFormat="1" applyFont="1" applyFill="1" applyBorder="1" applyAlignment="1">
      <alignment horizontal="center"/>
    </xf>
    <xf numFmtId="2" fontId="35" fillId="14" borderId="76" xfId="0" applyNumberFormat="1" applyFont="1" applyFill="1" applyBorder="1" applyAlignment="1">
      <alignment horizontal="center"/>
    </xf>
    <xf numFmtId="2" fontId="35" fillId="14" borderId="77" xfId="0" applyNumberFormat="1" applyFont="1" applyFill="1" applyBorder="1" applyAlignment="1">
      <alignment horizontal="center"/>
    </xf>
    <xf numFmtId="2" fontId="35" fillId="14" borderId="78" xfId="0" applyNumberFormat="1" applyFont="1" applyFill="1" applyBorder="1" applyAlignment="1">
      <alignment horizontal="center"/>
    </xf>
    <xf numFmtId="0" fontId="45" fillId="0" borderId="72" xfId="0" applyFont="1" applyBorder="1" applyAlignment="1">
      <alignment horizontal="right"/>
    </xf>
    <xf numFmtId="2" fontId="51" fillId="0" borderId="60" xfId="0" applyNumberFormat="1" applyFont="1" applyBorder="1" applyAlignment="1">
      <alignment horizontal="center"/>
    </xf>
    <xf numFmtId="2" fontId="51" fillId="0" borderId="61" xfId="0" applyNumberFormat="1" applyFont="1" applyBorder="1" applyAlignment="1">
      <alignment horizontal="center"/>
    </xf>
    <xf numFmtId="2" fontId="51" fillId="0" borderId="62" xfId="0" applyNumberFormat="1" applyFont="1" applyBorder="1" applyAlignment="1">
      <alignment horizontal="center"/>
    </xf>
    <xf numFmtId="2" fontId="35" fillId="3" borderId="71" xfId="0" applyNumberFormat="1" applyFont="1" applyFill="1" applyBorder="1" applyAlignment="1">
      <alignment horizontal="center"/>
    </xf>
    <xf numFmtId="2" fontId="51" fillId="0" borderId="65" xfId="0" applyNumberFormat="1" applyFont="1" applyBorder="1" applyAlignment="1">
      <alignment horizontal="center"/>
    </xf>
    <xf numFmtId="0" fontId="47" fillId="0" borderId="76" xfId="0" applyFont="1" applyBorder="1" applyAlignment="1">
      <alignment horizontal="center" vertical="center"/>
    </xf>
    <xf numFmtId="2" fontId="32" fillId="0" borderId="24" xfId="0" applyNumberFormat="1" applyFont="1" applyBorder="1" applyAlignment="1">
      <alignment horizontal="center" vertical="center"/>
    </xf>
    <xf numFmtId="2" fontId="32" fillId="0" borderId="75" xfId="0" applyNumberFormat="1" applyFont="1" applyBorder="1" applyAlignment="1">
      <alignment horizontal="center" vertical="center"/>
    </xf>
    <xf numFmtId="2" fontId="32" fillId="0" borderId="78" xfId="0" applyNumberFormat="1" applyFont="1" applyBorder="1" applyAlignment="1">
      <alignment horizontal="center" vertical="center"/>
    </xf>
    <xf numFmtId="2" fontId="0" fillId="0" borderId="51" xfId="0" applyNumberFormat="1" applyFont="1" applyBorder="1"/>
    <xf numFmtId="2" fontId="32" fillId="0" borderId="14" xfId="0" applyNumberFormat="1" applyFont="1" applyBorder="1" applyAlignment="1">
      <alignment horizontal="center" vertical="center"/>
    </xf>
    <xf numFmtId="0" fontId="0" fillId="11" borderId="73" xfId="0" applyFill="1" applyBorder="1"/>
    <xf numFmtId="2" fontId="0" fillId="11" borderId="73" xfId="0" applyNumberFormat="1" applyFill="1" applyBorder="1"/>
    <xf numFmtId="0" fontId="28" fillId="35" borderId="69" xfId="0" applyFont="1" applyFill="1" applyBorder="1" applyAlignment="1">
      <alignment horizontal="center"/>
    </xf>
    <xf numFmtId="2" fontId="28" fillId="35" borderId="57" xfId="0" applyNumberFormat="1" applyFont="1" applyFill="1" applyBorder="1" applyAlignment="1">
      <alignment horizontal="center"/>
    </xf>
    <xf numFmtId="0" fontId="28" fillId="11" borderId="73" xfId="0" applyFont="1" applyFill="1" applyBorder="1" applyAlignment="1">
      <alignment horizontal="center"/>
    </xf>
    <xf numFmtId="0" fontId="97" fillId="8" borderId="74" xfId="0" applyFont="1" applyFill="1" applyBorder="1" applyAlignment="1">
      <alignment horizontal="center"/>
    </xf>
    <xf numFmtId="0" fontId="97" fillId="8" borderId="36" xfId="0" applyFont="1" applyFill="1" applyBorder="1" applyAlignment="1">
      <alignment horizontal="center"/>
    </xf>
    <xf numFmtId="0" fontId="97" fillId="11" borderId="73" xfId="0" applyFont="1" applyFill="1" applyBorder="1" applyAlignment="1">
      <alignment horizontal="center"/>
    </xf>
    <xf numFmtId="165" fontId="28" fillId="11" borderId="73" xfId="0" applyNumberFormat="1" applyFont="1" applyFill="1" applyBorder="1" applyAlignment="1">
      <alignment horizontal="center"/>
    </xf>
    <xf numFmtId="0" fontId="61" fillId="43" borderId="15" xfId="0" applyFont="1" applyFill="1" applyBorder="1"/>
    <xf numFmtId="0" fontId="32" fillId="0" borderId="59" xfId="0" applyFont="1" applyBorder="1" applyAlignment="1">
      <alignment horizontal="center"/>
    </xf>
    <xf numFmtId="0" fontId="0" fillId="11" borderId="73" xfId="0" applyFill="1" applyBorder="1" applyAlignment="1">
      <alignment horizontal="center"/>
    </xf>
    <xf numFmtId="0" fontId="160" fillId="35" borderId="69" xfId="0" applyFont="1" applyFill="1" applyBorder="1" applyAlignment="1">
      <alignment horizontal="center"/>
    </xf>
    <xf numFmtId="0" fontId="138" fillId="35" borderId="69" xfId="0" applyFont="1" applyFill="1" applyBorder="1" applyAlignment="1">
      <alignment horizontal="center"/>
    </xf>
    <xf numFmtId="2" fontId="138" fillId="35" borderId="69" xfId="0" applyNumberFormat="1" applyFont="1" applyFill="1" applyBorder="1" applyAlignment="1">
      <alignment horizontal="center"/>
    </xf>
    <xf numFmtId="1" fontId="160" fillId="35" borderId="69" xfId="0" applyNumberFormat="1" applyFont="1" applyFill="1" applyBorder="1" applyAlignment="1">
      <alignment horizontal="center"/>
    </xf>
    <xf numFmtId="0" fontId="2" fillId="28" borderId="48" xfId="0" applyFont="1" applyFill="1" applyBorder="1" applyAlignment="1">
      <alignment horizontal="center"/>
    </xf>
    <xf numFmtId="0" fontId="47" fillId="0" borderId="53" xfId="0" applyFont="1" applyBorder="1"/>
    <xf numFmtId="0" fontId="73" fillId="0" borderId="57" xfId="0" applyFont="1" applyBorder="1" applyAlignment="1">
      <alignment horizontal="center"/>
    </xf>
    <xf numFmtId="0" fontId="32" fillId="0" borderId="55" xfId="0" applyFont="1" applyFill="1" applyBorder="1"/>
    <xf numFmtId="0" fontId="32" fillId="8" borderId="58" xfId="0" applyFont="1" applyFill="1" applyBorder="1" applyAlignment="1">
      <alignment horizontal="center"/>
    </xf>
    <xf numFmtId="2" fontId="47" fillId="7" borderId="66" xfId="0" applyNumberFormat="1" applyFont="1" applyFill="1" applyBorder="1" applyAlignment="1">
      <alignment horizontal="center"/>
    </xf>
    <xf numFmtId="165" fontId="47" fillId="7" borderId="66" xfId="0" applyNumberFormat="1" applyFont="1" applyFill="1" applyBorder="1" applyAlignment="1">
      <alignment horizontal="center"/>
    </xf>
    <xf numFmtId="0" fontId="0" fillId="0" borderId="26" xfId="0" applyFill="1" applyBorder="1"/>
    <xf numFmtId="2" fontId="0" fillId="0" borderId="57" xfId="0" applyNumberFormat="1" applyFill="1" applyBorder="1"/>
    <xf numFmtId="0" fontId="47" fillId="0" borderId="55" xfId="0" applyFont="1" applyFill="1" applyBorder="1" applyAlignment="1">
      <alignment horizontal="center"/>
    </xf>
    <xf numFmtId="0" fontId="71" fillId="0" borderId="56" xfId="0" applyFont="1" applyFill="1" applyBorder="1" applyAlignment="1">
      <alignment horizontal="center"/>
    </xf>
    <xf numFmtId="0" fontId="0" fillId="0" borderId="1" xfId="0" applyFill="1" applyBorder="1"/>
    <xf numFmtId="0" fontId="47" fillId="0" borderId="22" xfId="0" applyFont="1" applyFill="1" applyBorder="1" applyAlignment="1">
      <alignment horizontal="center"/>
    </xf>
    <xf numFmtId="0" fontId="0" fillId="0" borderId="4" xfId="0" applyFill="1" applyBorder="1"/>
    <xf numFmtId="0" fontId="2" fillId="28" borderId="46" xfId="0" applyFont="1" applyFill="1" applyBorder="1" applyAlignment="1">
      <alignment horizontal="center"/>
    </xf>
    <xf numFmtId="0" fontId="0" fillId="0" borderId="4" xfId="0" applyBorder="1"/>
    <xf numFmtId="0" fontId="0" fillId="13" borderId="83" xfId="0" applyFill="1" applyBorder="1"/>
    <xf numFmtId="0" fontId="116" fillId="0" borderId="60" xfId="0" applyFont="1" applyBorder="1" applyAlignment="1">
      <alignment horizontal="center"/>
    </xf>
    <xf numFmtId="0" fontId="0" fillId="13" borderId="65" xfId="0" applyFill="1" applyBorder="1"/>
    <xf numFmtId="0" fontId="32" fillId="0" borderId="60" xfId="0" applyFont="1" applyBorder="1"/>
    <xf numFmtId="0" fontId="71" fillId="13" borderId="62" xfId="0" applyFont="1" applyFill="1" applyBorder="1" applyAlignment="1">
      <alignment horizontal="center"/>
    </xf>
    <xf numFmtId="0" fontId="47" fillId="0" borderId="60" xfId="0" applyFont="1" applyBorder="1" applyAlignment="1">
      <alignment horizontal="center"/>
    </xf>
    <xf numFmtId="0" fontId="71" fillId="13" borderId="72" xfId="0" applyFont="1" applyFill="1" applyBorder="1" applyAlignment="1">
      <alignment horizontal="center"/>
    </xf>
    <xf numFmtId="0" fontId="28" fillId="13" borderId="68" xfId="0" applyFont="1" applyFill="1" applyBorder="1"/>
    <xf numFmtId="0" fontId="71" fillId="13" borderId="68" xfId="0" applyFont="1" applyFill="1" applyBorder="1" applyAlignment="1">
      <alignment horizontal="center"/>
    </xf>
    <xf numFmtId="0" fontId="73" fillId="7" borderId="69" xfId="0" applyFont="1" applyFill="1" applyBorder="1" applyAlignment="1">
      <alignment horizontal="center"/>
    </xf>
    <xf numFmtId="0" fontId="43" fillId="7" borderId="74" xfId="0" applyFont="1" applyFill="1" applyBorder="1" applyAlignment="1">
      <alignment horizontal="center"/>
    </xf>
    <xf numFmtId="0" fontId="28" fillId="13" borderId="69" xfId="0" applyFont="1" applyFill="1" applyBorder="1" applyAlignment="1">
      <alignment horizontal="center"/>
    </xf>
    <xf numFmtId="0" fontId="73" fillId="0" borderId="56" xfId="0" applyFont="1" applyBorder="1" applyAlignment="1">
      <alignment horizontal="center"/>
    </xf>
    <xf numFmtId="0" fontId="73" fillId="7" borderId="75" xfId="0" applyFont="1" applyFill="1" applyBorder="1" applyAlignment="1">
      <alignment horizontal="center"/>
    </xf>
    <xf numFmtId="0" fontId="73" fillId="28" borderId="75" xfId="0" applyFont="1" applyFill="1" applyBorder="1" applyAlignment="1">
      <alignment horizontal="center"/>
    </xf>
    <xf numFmtId="0" fontId="73" fillId="13" borderId="75" xfId="0" applyFont="1" applyFill="1" applyBorder="1" applyAlignment="1">
      <alignment horizontal="center"/>
    </xf>
    <xf numFmtId="0" fontId="73" fillId="13" borderId="78" xfId="0" applyFont="1" applyFill="1" applyBorder="1" applyAlignment="1">
      <alignment horizontal="center"/>
    </xf>
    <xf numFmtId="0" fontId="73" fillId="13" borderId="17" xfId="0" applyFont="1" applyFill="1" applyBorder="1" applyAlignment="1">
      <alignment horizontal="center"/>
    </xf>
    <xf numFmtId="0" fontId="115" fillId="0" borderId="1" xfId="0" applyFont="1" applyBorder="1" applyAlignment="1">
      <alignment horizontal="center"/>
    </xf>
    <xf numFmtId="0" fontId="115" fillId="7" borderId="74" xfId="0" applyFont="1" applyFill="1" applyBorder="1" applyAlignment="1">
      <alignment horizontal="center"/>
    </xf>
    <xf numFmtId="0" fontId="47" fillId="0" borderId="64" xfId="0" applyFont="1" applyBorder="1" applyAlignment="1">
      <alignment horizontal="center"/>
    </xf>
    <xf numFmtId="0" fontId="56" fillId="43" borderId="41" xfId="0" applyFont="1" applyFill="1" applyBorder="1"/>
    <xf numFmtId="0" fontId="32" fillId="11" borderId="58" xfId="0" applyFont="1" applyFill="1" applyBorder="1" applyAlignment="1">
      <alignment horizontal="center"/>
    </xf>
    <xf numFmtId="0" fontId="47" fillId="11" borderId="58" xfId="0" applyFont="1" applyFill="1" applyBorder="1" applyAlignment="1">
      <alignment horizontal="center"/>
    </xf>
    <xf numFmtId="2" fontId="28" fillId="11" borderId="31" xfId="0" applyNumberFormat="1" applyFont="1" applyFill="1" applyBorder="1" applyAlignment="1">
      <alignment horizontal="center"/>
    </xf>
    <xf numFmtId="0" fontId="71" fillId="11" borderId="31" xfId="0" applyFont="1" applyFill="1" applyBorder="1" applyAlignment="1">
      <alignment horizontal="center"/>
    </xf>
    <xf numFmtId="0" fontId="61" fillId="18" borderId="15" xfId="0" applyFont="1" applyFill="1" applyBorder="1"/>
    <xf numFmtId="0" fontId="0" fillId="8" borderId="73" xfId="0" applyFill="1" applyBorder="1" applyAlignment="1">
      <alignment horizontal="center"/>
    </xf>
    <xf numFmtId="0" fontId="97" fillId="8" borderId="73" xfId="0" applyFont="1" applyFill="1" applyBorder="1" applyAlignment="1">
      <alignment horizontal="center"/>
    </xf>
    <xf numFmtId="165" fontId="70" fillId="35" borderId="71" xfId="0" applyNumberFormat="1" applyFont="1" applyFill="1" applyBorder="1" applyAlignment="1">
      <alignment horizontal="center"/>
    </xf>
    <xf numFmtId="2" fontId="47" fillId="0" borderId="76" xfId="0" applyNumberFormat="1" applyFont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97" fillId="8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2" fontId="47" fillId="0" borderId="58" xfId="0" applyNumberFormat="1" applyFont="1" applyBorder="1" applyAlignment="1">
      <alignment horizontal="center"/>
    </xf>
    <xf numFmtId="2" fontId="71" fillId="0" borderId="31" xfId="0" applyNumberFormat="1" applyFont="1" applyBorder="1" applyAlignment="1">
      <alignment horizontal="center"/>
    </xf>
    <xf numFmtId="165" fontId="71" fillId="0" borderId="31" xfId="0" applyNumberFormat="1" applyFont="1" applyBorder="1" applyAlignment="1">
      <alignment horizontal="center"/>
    </xf>
    <xf numFmtId="0" fontId="6" fillId="43" borderId="48" xfId="0" applyFont="1" applyFill="1" applyBorder="1"/>
    <xf numFmtId="0" fontId="28" fillId="8" borderId="73" xfId="0" applyFont="1" applyFill="1" applyBorder="1" applyAlignment="1">
      <alignment horizontal="center"/>
    </xf>
    <xf numFmtId="2" fontId="0" fillId="8" borderId="73" xfId="0" applyNumberFormat="1" applyFill="1" applyBorder="1"/>
    <xf numFmtId="165" fontId="28" fillId="8" borderId="73" xfId="0" applyNumberFormat="1" applyFont="1" applyFill="1" applyBorder="1" applyAlignment="1">
      <alignment horizontal="center"/>
    </xf>
    <xf numFmtId="0" fontId="0" fillId="8" borderId="73" xfId="0" applyFill="1" applyBorder="1"/>
    <xf numFmtId="0" fontId="73" fillId="11" borderId="58" xfId="0" applyFont="1" applyFill="1" applyBorder="1" applyAlignment="1">
      <alignment horizontal="center"/>
    </xf>
    <xf numFmtId="0" fontId="115" fillId="11" borderId="58" xfId="0" applyFont="1" applyFill="1" applyBorder="1" applyAlignment="1">
      <alignment horizontal="center"/>
    </xf>
    <xf numFmtId="0" fontId="32" fillId="5" borderId="84" xfId="0" applyFont="1" applyFill="1" applyBorder="1"/>
    <xf numFmtId="2" fontId="47" fillId="7" borderId="30" xfId="0" applyNumberFormat="1" applyFont="1" applyFill="1" applyBorder="1" applyAlignment="1">
      <alignment horizontal="center"/>
    </xf>
    <xf numFmtId="2" fontId="90" fillId="8" borderId="78" xfId="0" applyNumberFormat="1" applyFont="1" applyFill="1" applyBorder="1" applyAlignment="1">
      <alignment horizontal="center"/>
    </xf>
    <xf numFmtId="2" fontId="47" fillId="7" borderId="85" xfId="0" applyNumberFormat="1" applyFont="1" applyFill="1" applyBorder="1" applyAlignment="1">
      <alignment horizontal="center"/>
    </xf>
    <xf numFmtId="0" fontId="91" fillId="0" borderId="0" xfId="0" applyFont="1" applyBorder="1" applyAlignment="1">
      <alignment horizontal="left"/>
    </xf>
    <xf numFmtId="0" fontId="97" fillId="0" borderId="0" xfId="0" applyFont="1" applyBorder="1"/>
    <xf numFmtId="0" fontId="0" fillId="0" borderId="0" xfId="0" applyFont="1" applyBorder="1"/>
    <xf numFmtId="166" fontId="2" fillId="0" borderId="0" xfId="0" applyNumberFormat="1" applyFont="1" applyBorder="1" applyAlignment="1">
      <alignment horizontal="left"/>
    </xf>
    <xf numFmtId="2" fontId="75" fillId="0" borderId="0" xfId="0" applyNumberFormat="1" applyFont="1" applyBorder="1" applyAlignment="1">
      <alignment horizontal="left"/>
    </xf>
    <xf numFmtId="165" fontId="71" fillId="0" borderId="0" xfId="0" applyNumberFormat="1" applyFont="1" applyBorder="1" applyAlignment="1">
      <alignment horizontal="left"/>
    </xf>
    <xf numFmtId="0" fontId="78" fillId="0" borderId="0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165" fontId="73" fillId="11" borderId="58" xfId="0" applyNumberFormat="1" applyFont="1" applyFill="1" applyBorder="1" applyAlignment="1">
      <alignment horizontal="center"/>
    </xf>
    <xf numFmtId="2" fontId="32" fillId="11" borderId="58" xfId="0" applyNumberFormat="1" applyFont="1" applyFill="1" applyBorder="1" applyAlignment="1">
      <alignment horizontal="center"/>
    </xf>
    <xf numFmtId="165" fontId="47" fillId="13" borderId="58" xfId="0" applyNumberFormat="1" applyFont="1" applyFill="1" applyBorder="1" applyAlignment="1">
      <alignment horizontal="center"/>
    </xf>
    <xf numFmtId="166" fontId="47" fillId="21" borderId="58" xfId="0" applyNumberFormat="1" applyFont="1" applyFill="1" applyBorder="1" applyAlignment="1">
      <alignment horizontal="center"/>
    </xf>
    <xf numFmtId="2" fontId="47" fillId="7" borderId="58" xfId="0" applyNumberFormat="1" applyFont="1" applyFill="1" applyBorder="1" applyAlignment="1">
      <alignment horizontal="center"/>
    </xf>
    <xf numFmtId="2" fontId="71" fillId="8" borderId="17" xfId="0" applyNumberFormat="1" applyFont="1" applyFill="1" applyBorder="1" applyAlignment="1">
      <alignment horizontal="center"/>
    </xf>
    <xf numFmtId="2" fontId="47" fillId="8" borderId="58" xfId="0" applyNumberFormat="1" applyFont="1" applyFill="1" applyBorder="1" applyAlignment="1">
      <alignment horizontal="center"/>
    </xf>
    <xf numFmtId="2" fontId="47" fillId="11" borderId="58" xfId="0" applyNumberFormat="1" applyFont="1" applyFill="1" applyBorder="1" applyAlignment="1">
      <alignment horizontal="center"/>
    </xf>
    <xf numFmtId="165" fontId="32" fillId="11" borderId="58" xfId="0" applyNumberFormat="1" applyFont="1" applyFill="1" applyBorder="1" applyAlignment="1">
      <alignment horizontal="center"/>
    </xf>
    <xf numFmtId="0" fontId="47" fillId="7" borderId="30" xfId="0" applyFont="1" applyFill="1" applyBorder="1" applyAlignment="1">
      <alignment horizontal="center"/>
    </xf>
    <xf numFmtId="0" fontId="70" fillId="35" borderId="57" xfId="0" applyFont="1" applyFill="1" applyBorder="1" applyAlignment="1">
      <alignment horizontal="center"/>
    </xf>
    <xf numFmtId="0" fontId="71" fillId="8" borderId="1" xfId="0" applyFont="1" applyFill="1" applyBorder="1" applyAlignment="1">
      <alignment horizontal="center"/>
    </xf>
    <xf numFmtId="2" fontId="71" fillId="0" borderId="52" xfId="0" applyNumberFormat="1" applyFont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28" fillId="8" borderId="42" xfId="0" applyFont="1" applyFill="1" applyBorder="1" applyAlignment="1">
      <alignment horizontal="center"/>
    </xf>
    <xf numFmtId="2" fontId="0" fillId="8" borderId="42" xfId="0" applyNumberFormat="1" applyFill="1" applyBorder="1"/>
    <xf numFmtId="165" fontId="28" fillId="8" borderId="42" xfId="0" applyNumberFormat="1" applyFont="1" applyFill="1" applyBorder="1" applyAlignment="1">
      <alignment horizontal="center"/>
    </xf>
    <xf numFmtId="0" fontId="0" fillId="8" borderId="42" xfId="0" applyFill="1" applyBorder="1"/>
    <xf numFmtId="165" fontId="71" fillId="11" borderId="31" xfId="0" applyNumberFormat="1" applyFont="1" applyFill="1" applyBorder="1" applyAlignment="1">
      <alignment horizontal="center"/>
    </xf>
    <xf numFmtId="0" fontId="2" fillId="23" borderId="46" xfId="0" applyFont="1" applyFill="1" applyBorder="1" applyAlignment="1">
      <alignment horizontal="center"/>
    </xf>
    <xf numFmtId="0" fontId="71" fillId="7" borderId="24" xfId="0" applyFont="1" applyFill="1" applyBorder="1" applyAlignment="1">
      <alignment horizontal="center"/>
    </xf>
    <xf numFmtId="0" fontId="21" fillId="24" borderId="83" xfId="0" applyFont="1" applyFill="1" applyBorder="1"/>
    <xf numFmtId="0" fontId="71" fillId="7" borderId="62" xfId="0" applyFont="1" applyFill="1" applyBorder="1" applyAlignment="1">
      <alignment horizontal="center"/>
    </xf>
    <xf numFmtId="0" fontId="47" fillId="7" borderId="85" xfId="0" applyFont="1" applyFill="1" applyBorder="1" applyAlignment="1">
      <alignment horizontal="center"/>
    </xf>
    <xf numFmtId="0" fontId="2" fillId="14" borderId="48" xfId="0" applyFont="1" applyFill="1" applyBorder="1" applyAlignment="1">
      <alignment horizontal="center"/>
    </xf>
    <xf numFmtId="0" fontId="6" fillId="18" borderId="41" xfId="0" applyFont="1" applyFill="1" applyBorder="1"/>
    <xf numFmtId="2" fontId="47" fillId="8" borderId="85" xfId="0" applyNumberFormat="1" applyFont="1" applyFill="1" applyBorder="1" applyAlignment="1">
      <alignment horizontal="center"/>
    </xf>
    <xf numFmtId="2" fontId="6" fillId="5" borderId="84" xfId="0" applyNumberFormat="1" applyFont="1" applyFill="1" applyBorder="1"/>
    <xf numFmtId="165" fontId="0" fillId="0" borderId="75" xfId="0" applyNumberForma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165" fontId="51" fillId="0" borderId="75" xfId="0" applyNumberFormat="1" applyFon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5" fontId="0" fillId="0" borderId="73" xfId="0" applyNumberFormat="1" applyBorder="1" applyAlignment="1">
      <alignment horizontal="center"/>
    </xf>
    <xf numFmtId="165" fontId="51" fillId="0" borderId="73" xfId="0" applyNumberFormat="1" applyFont="1" applyBorder="1" applyAlignment="1">
      <alignment horizontal="center"/>
    </xf>
    <xf numFmtId="165" fontId="51" fillId="0" borderId="61" xfId="0" applyNumberFormat="1" applyFont="1" applyBorder="1" applyAlignment="1">
      <alignment horizontal="center"/>
    </xf>
    <xf numFmtId="2" fontId="34" fillId="0" borderId="0" xfId="0" applyNumberFormat="1" applyFont="1" applyFill="1" applyBorder="1" applyAlignment="1">
      <alignment horizontal="left"/>
    </xf>
    <xf numFmtId="2" fontId="34" fillId="0" borderId="0" xfId="0" applyNumberFormat="1" applyFont="1" applyFill="1" applyBorder="1"/>
    <xf numFmtId="2" fontId="13" fillId="0" borderId="11" xfId="0" applyNumberFormat="1" applyFont="1" applyBorder="1" applyAlignment="1">
      <alignment horizontal="center"/>
    </xf>
    <xf numFmtId="166" fontId="13" fillId="0" borderId="11" xfId="0" applyNumberFormat="1" applyFont="1" applyBorder="1" applyAlignment="1">
      <alignment horizontal="center"/>
    </xf>
    <xf numFmtId="166" fontId="17" fillId="0" borderId="12" xfId="0" applyNumberFormat="1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164" fontId="52" fillId="0" borderId="77" xfId="0" applyNumberFormat="1" applyFont="1" applyBorder="1" applyAlignment="1">
      <alignment horizontal="center"/>
    </xf>
    <xf numFmtId="2" fontId="106" fillId="0" borderId="35" xfId="0" applyNumberFormat="1" applyFont="1" applyBorder="1" applyAlignment="1">
      <alignment horizontal="center" vertical="center"/>
    </xf>
    <xf numFmtId="1" fontId="33" fillId="0" borderId="23" xfId="0" applyNumberFormat="1" applyFont="1" applyBorder="1" applyAlignment="1">
      <alignment horizontal="center"/>
    </xf>
    <xf numFmtId="0" fontId="13" fillId="0" borderId="69" xfId="0" applyFont="1" applyFill="1" applyBorder="1" applyAlignment="1">
      <alignment horizontal="center"/>
    </xf>
    <xf numFmtId="0" fontId="50" fillId="0" borderId="77" xfId="0" applyFont="1" applyFill="1" applyBorder="1"/>
    <xf numFmtId="165" fontId="106" fillId="0" borderId="23" xfId="0" applyNumberFormat="1" applyFont="1" applyBorder="1" applyAlignment="1">
      <alignment horizontal="center"/>
    </xf>
    <xf numFmtId="168" fontId="0" fillId="0" borderId="0" xfId="0" applyNumberFormat="1" applyBorder="1"/>
    <xf numFmtId="166" fontId="105" fillId="0" borderId="36" xfId="0" applyNumberFormat="1" applyFont="1" applyBorder="1" applyAlignment="1">
      <alignment horizontal="center"/>
    </xf>
    <xf numFmtId="166" fontId="105" fillId="0" borderId="54" xfId="0" applyNumberFormat="1" applyFont="1" applyFill="1" applyBorder="1" applyAlignment="1">
      <alignment horizontal="center"/>
    </xf>
    <xf numFmtId="166" fontId="16" fillId="0" borderId="61" xfId="0" applyNumberFormat="1" applyFont="1" applyBorder="1" applyAlignment="1">
      <alignment horizontal="center"/>
    </xf>
    <xf numFmtId="2" fontId="16" fillId="0" borderId="75" xfId="0" applyNumberFormat="1" applyFont="1" applyBorder="1" applyAlignment="1">
      <alignment horizontal="center"/>
    </xf>
    <xf numFmtId="166" fontId="52" fillId="0" borderId="77" xfId="0" applyNumberFormat="1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3" xfId="0" applyBorder="1" applyAlignment="1">
      <alignment horizontal="center"/>
    </xf>
    <xf numFmtId="0" fontId="6" fillId="4" borderId="0" xfId="0" applyFont="1" applyFill="1"/>
    <xf numFmtId="0" fontId="6" fillId="18" borderId="66" xfId="0" applyFont="1" applyFill="1" applyBorder="1"/>
    <xf numFmtId="2" fontId="43" fillId="8" borderId="59" xfId="0" applyNumberFormat="1" applyFont="1" applyFill="1" applyBorder="1" applyAlignment="1">
      <alignment horizontal="center"/>
    </xf>
    <xf numFmtId="165" fontId="71" fillId="8" borderId="67" xfId="0" applyNumberFormat="1" applyFont="1" applyFill="1" applyBorder="1" applyAlignment="1">
      <alignment horizontal="center"/>
    </xf>
    <xf numFmtId="2" fontId="47" fillId="8" borderId="59" xfId="0" applyNumberFormat="1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40" fillId="0" borderId="39" xfId="0" applyFont="1" applyBorder="1" applyAlignment="1">
      <alignment horizontal="center"/>
    </xf>
    <xf numFmtId="0" fontId="40" fillId="0" borderId="44" xfId="0" applyFont="1" applyBorder="1" applyAlignment="1">
      <alignment horizontal="center"/>
    </xf>
    <xf numFmtId="0" fontId="40" fillId="0" borderId="43" xfId="0" applyFont="1" applyBorder="1" applyAlignment="1">
      <alignment horizontal="center"/>
    </xf>
    <xf numFmtId="0" fontId="0" fillId="0" borderId="76" xfId="0" applyBorder="1" applyAlignment="1">
      <alignment horizontal="center"/>
    </xf>
    <xf numFmtId="165" fontId="0" fillId="0" borderId="77" xfId="0" applyNumberFormat="1" applyBorder="1" applyAlignment="1">
      <alignment horizontal="center"/>
    </xf>
    <xf numFmtId="165" fontId="0" fillId="0" borderId="54" xfId="0" applyNumberFormat="1" applyBorder="1" applyAlignment="1">
      <alignment horizontal="center"/>
    </xf>
    <xf numFmtId="0" fontId="0" fillId="0" borderId="56" xfId="0" applyBorder="1" applyAlignment="1">
      <alignment horizontal="center"/>
    </xf>
    <xf numFmtId="0" fontId="40" fillId="0" borderId="71" xfId="0" applyFont="1" applyBorder="1" applyAlignment="1">
      <alignment horizontal="center"/>
    </xf>
    <xf numFmtId="0" fontId="40" fillId="0" borderId="36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40" fillId="0" borderId="1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40" fillId="0" borderId="77" xfId="0" applyFont="1" applyBorder="1" applyAlignment="1">
      <alignment horizontal="center"/>
    </xf>
    <xf numFmtId="0" fontId="56" fillId="0" borderId="24" xfId="0" applyFont="1" applyBorder="1" applyAlignment="1">
      <alignment horizontal="center"/>
    </xf>
    <xf numFmtId="0" fontId="56" fillId="0" borderId="56" xfId="0" applyFont="1" applyBorder="1" applyAlignment="1">
      <alignment horizontal="center"/>
    </xf>
    <xf numFmtId="0" fontId="56" fillId="0" borderId="78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165" fontId="0" fillId="0" borderId="78" xfId="0" applyNumberFormat="1" applyBorder="1" applyAlignment="1">
      <alignment horizontal="center"/>
    </xf>
    <xf numFmtId="165" fontId="0" fillId="0" borderId="56" xfId="0" applyNumberFormat="1" applyBorder="1" applyAlignment="1">
      <alignment horizontal="center"/>
    </xf>
    <xf numFmtId="165" fontId="51" fillId="0" borderId="29" xfId="0" applyNumberFormat="1" applyFont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69" fillId="0" borderId="57" xfId="0" applyFont="1" applyBorder="1"/>
    <xf numFmtId="165" fontId="0" fillId="0" borderId="71" xfId="0" applyNumberFormat="1" applyBorder="1" applyAlignment="1">
      <alignment horizontal="center"/>
    </xf>
    <xf numFmtId="2" fontId="0" fillId="0" borderId="77" xfId="0" applyNumberFormat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Fill="1" applyBorder="1" applyAlignment="1">
      <alignment horizontal="center"/>
    </xf>
    <xf numFmtId="2" fontId="40" fillId="0" borderId="54" xfId="0" applyNumberFormat="1" applyFont="1" applyBorder="1" applyAlignment="1">
      <alignment horizontal="center"/>
    </xf>
    <xf numFmtId="2" fontId="40" fillId="0" borderId="39" xfId="0" applyNumberFormat="1" applyFont="1" applyBorder="1" applyAlignment="1">
      <alignment horizontal="center"/>
    </xf>
    <xf numFmtId="2" fontId="40" fillId="0" borderId="44" xfId="0" applyNumberFormat="1" applyFont="1" applyBorder="1" applyAlignment="1">
      <alignment horizontal="center"/>
    </xf>
    <xf numFmtId="2" fontId="40" fillId="0" borderId="43" xfId="0" applyNumberFormat="1" applyFont="1" applyBorder="1" applyAlignment="1">
      <alignment horizontal="center"/>
    </xf>
    <xf numFmtId="0" fontId="51" fillId="0" borderId="76" xfId="0" applyFont="1" applyBorder="1" applyAlignment="1">
      <alignment horizontal="center"/>
    </xf>
    <xf numFmtId="165" fontId="51" fillId="0" borderId="71" xfId="0" applyNumberFormat="1" applyFont="1" applyBorder="1" applyAlignment="1">
      <alignment horizontal="center"/>
    </xf>
    <xf numFmtId="0" fontId="51" fillId="0" borderId="44" xfId="0" applyFont="1" applyBorder="1" applyAlignment="1">
      <alignment horizontal="center"/>
    </xf>
    <xf numFmtId="0" fontId="51" fillId="0" borderId="55" xfId="0" applyFont="1" applyBorder="1" applyAlignment="1">
      <alignment horizontal="center"/>
    </xf>
    <xf numFmtId="165" fontId="51" fillId="0" borderId="57" xfId="0" applyNumberFormat="1" applyFont="1" applyBorder="1" applyAlignment="1">
      <alignment horizontal="center"/>
    </xf>
    <xf numFmtId="2" fontId="40" fillId="0" borderId="36" xfId="0" applyNumberFormat="1" applyFont="1" applyBorder="1" applyAlignment="1">
      <alignment horizontal="center"/>
    </xf>
    <xf numFmtId="0" fontId="51" fillId="0" borderId="30" xfId="0" applyFont="1" applyBorder="1" applyAlignment="1">
      <alignment horizontal="center"/>
    </xf>
    <xf numFmtId="2" fontId="40" fillId="0" borderId="1" xfId="0" applyNumberFormat="1" applyFont="1" applyBorder="1" applyAlignment="1">
      <alignment horizontal="center"/>
    </xf>
    <xf numFmtId="0" fontId="51" fillId="0" borderId="49" xfId="0" applyFont="1" applyBorder="1" applyAlignment="1">
      <alignment horizontal="center"/>
    </xf>
    <xf numFmtId="2" fontId="40" fillId="0" borderId="77" xfId="0" applyNumberFormat="1" applyFont="1" applyBorder="1" applyAlignment="1">
      <alignment horizontal="center"/>
    </xf>
    <xf numFmtId="2" fontId="51" fillId="0" borderId="77" xfId="0" applyNumberFormat="1" applyFont="1" applyBorder="1" applyAlignment="1">
      <alignment horizontal="center"/>
    </xf>
    <xf numFmtId="2" fontId="51" fillId="0" borderId="54" xfId="0" applyNumberFormat="1" applyFont="1" applyBorder="1" applyAlignment="1">
      <alignment horizontal="center"/>
    </xf>
    <xf numFmtId="2" fontId="40" fillId="0" borderId="71" xfId="0" applyNumberFormat="1" applyFont="1" applyBorder="1" applyAlignment="1">
      <alignment horizontal="center"/>
    </xf>
    <xf numFmtId="0" fontId="51" fillId="0" borderId="50" xfId="0" applyFont="1" applyBorder="1" applyAlignment="1">
      <alignment horizontal="center"/>
    </xf>
    <xf numFmtId="0" fontId="51" fillId="0" borderId="53" xfId="0" applyFont="1" applyBorder="1" applyAlignment="1">
      <alignment horizontal="center"/>
    </xf>
    <xf numFmtId="0" fontId="0" fillId="7" borderId="51" xfId="0" applyFill="1" applyBorder="1" applyAlignment="1">
      <alignment horizontal="center"/>
    </xf>
    <xf numFmtId="0" fontId="0" fillId="7" borderId="52" xfId="0" applyFill="1" applyBorder="1" applyAlignment="1">
      <alignment horizontal="center"/>
    </xf>
    <xf numFmtId="0" fontId="51" fillId="0" borderId="77" xfId="0" applyFont="1" applyBorder="1" applyAlignment="1">
      <alignment horizontal="center"/>
    </xf>
    <xf numFmtId="165" fontId="51" fillId="0" borderId="77" xfId="0" applyNumberFormat="1" applyFont="1" applyBorder="1" applyAlignment="1">
      <alignment horizontal="center"/>
    </xf>
    <xf numFmtId="165" fontId="51" fillId="0" borderId="54" xfId="0" applyNumberFormat="1" applyFont="1" applyBorder="1" applyAlignment="1">
      <alignment horizontal="center"/>
    </xf>
    <xf numFmtId="2" fontId="51" fillId="0" borderId="57" xfId="0" applyNumberFormat="1" applyFont="1" applyBorder="1" applyAlignment="1">
      <alignment horizontal="center"/>
    </xf>
    <xf numFmtId="2" fontId="40" fillId="0" borderId="30" xfId="0" applyNumberFormat="1" applyFont="1" applyBorder="1" applyAlignment="1">
      <alignment horizontal="center"/>
    </xf>
    <xf numFmtId="167" fontId="0" fillId="0" borderId="0" xfId="0" applyNumberFormat="1" applyBorder="1" applyAlignment="1">
      <alignment horizontal="left"/>
    </xf>
    <xf numFmtId="0" fontId="61" fillId="0" borderId="44" xfId="0" applyFont="1" applyFill="1" applyBorder="1"/>
    <xf numFmtId="2" fontId="7" fillId="0" borderId="0" xfId="0" applyNumberFormat="1" applyFont="1" applyBorder="1" applyAlignment="1">
      <alignment horizontal="left"/>
    </xf>
    <xf numFmtId="2" fontId="72" fillId="0" borderId="0" xfId="0" applyNumberFormat="1" applyFont="1" applyBorder="1" applyAlignment="1">
      <alignment horizontal="left"/>
    </xf>
    <xf numFmtId="167" fontId="0" fillId="0" borderId="10" xfId="0" applyNumberFormat="1" applyBorder="1"/>
    <xf numFmtId="0" fontId="161" fillId="0" borderId="25" xfId="0" applyFont="1" applyBorder="1"/>
    <xf numFmtId="0" fontId="66" fillId="0" borderId="73" xfId="0" applyFont="1" applyBorder="1"/>
    <xf numFmtId="2" fontId="9" fillId="0" borderId="28" xfId="0" applyNumberFormat="1" applyFont="1" applyBorder="1" applyAlignment="1">
      <alignment horizontal="center" vertical="center"/>
    </xf>
    <xf numFmtId="0" fontId="155" fillId="0" borderId="25" xfId="0" applyFont="1" applyBorder="1"/>
    <xf numFmtId="2" fontId="9" fillId="0" borderId="7" xfId="0" applyNumberFormat="1" applyFont="1" applyBorder="1" applyAlignment="1">
      <alignment horizontal="center" vertical="center"/>
    </xf>
    <xf numFmtId="0" fontId="100" fillId="0" borderId="31" xfId="0" applyFont="1" applyBorder="1"/>
    <xf numFmtId="0" fontId="21" fillId="0" borderId="59" xfId="0" applyFont="1" applyBorder="1" applyAlignment="1">
      <alignment horizontal="left"/>
    </xf>
    <xf numFmtId="0" fontId="97" fillId="28" borderId="69" xfId="0" applyFont="1" applyFill="1" applyBorder="1" applyAlignment="1">
      <alignment horizontal="center"/>
    </xf>
    <xf numFmtId="0" fontId="97" fillId="13" borderId="69" xfId="0" applyFont="1" applyFill="1" applyBorder="1" applyAlignment="1">
      <alignment horizontal="center"/>
    </xf>
    <xf numFmtId="0" fontId="97" fillId="13" borderId="71" xfId="0" applyFont="1" applyFill="1" applyBorder="1" applyAlignment="1">
      <alignment horizontal="center"/>
    </xf>
    <xf numFmtId="166" fontId="2" fillId="0" borderId="33" xfId="0" applyNumberFormat="1" applyFont="1" applyBorder="1"/>
    <xf numFmtId="0" fontId="41" fillId="0" borderId="0" xfId="0" applyFont="1" applyAlignment="1">
      <alignment horizontal="left"/>
    </xf>
    <xf numFmtId="165" fontId="35" fillId="3" borderId="61" xfId="0" applyNumberFormat="1" applyFont="1" applyFill="1" applyBorder="1" applyAlignment="1">
      <alignment horizontal="center"/>
    </xf>
    <xf numFmtId="165" fontId="13" fillId="0" borderId="59" xfId="0" applyNumberFormat="1" applyFont="1" applyBorder="1" applyAlignment="1">
      <alignment horizontal="center"/>
    </xf>
    <xf numFmtId="165" fontId="13" fillId="0" borderId="73" xfId="0" applyNumberFormat="1" applyFont="1" applyBorder="1" applyAlignment="1">
      <alignment horizontal="center"/>
    </xf>
    <xf numFmtId="2" fontId="16" fillId="0" borderId="3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left"/>
    </xf>
    <xf numFmtId="0" fontId="13" fillId="0" borderId="44" xfId="0" applyFont="1" applyBorder="1" applyAlignment="1">
      <alignment horizontal="center"/>
    </xf>
    <xf numFmtId="167" fontId="13" fillId="0" borderId="44" xfId="0" applyNumberFormat="1" applyFont="1" applyBorder="1" applyAlignment="1">
      <alignment horizontal="center"/>
    </xf>
    <xf numFmtId="166" fontId="13" fillId="0" borderId="44" xfId="0" applyNumberFormat="1" applyFont="1" applyBorder="1" applyAlignment="1">
      <alignment horizontal="center"/>
    </xf>
    <xf numFmtId="2" fontId="17" fillId="0" borderId="44" xfId="0" applyNumberFormat="1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164" fontId="13" fillId="0" borderId="44" xfId="0" applyNumberFormat="1" applyFont="1" applyBorder="1" applyAlignment="1">
      <alignment horizontal="center"/>
    </xf>
    <xf numFmtId="2" fontId="16" fillId="0" borderId="43" xfId="0" applyNumberFormat="1" applyFont="1" applyBorder="1" applyAlignment="1">
      <alignment horizontal="center"/>
    </xf>
    <xf numFmtId="166" fontId="105" fillId="0" borderId="77" xfId="0" applyNumberFormat="1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2" fillId="0" borderId="75" xfId="0" applyFont="1" applyBorder="1"/>
    <xf numFmtId="0" fontId="2" fillId="0" borderId="78" xfId="0" applyFont="1" applyFill="1" applyBorder="1"/>
    <xf numFmtId="0" fontId="2" fillId="0" borderId="78" xfId="0" applyFont="1" applyBorder="1"/>
    <xf numFmtId="166" fontId="16" fillId="0" borderId="69" xfId="0" applyNumberFormat="1" applyFont="1" applyBorder="1" applyAlignment="1">
      <alignment horizontal="center"/>
    </xf>
    <xf numFmtId="0" fontId="69" fillId="0" borderId="77" xfId="0" applyFont="1" applyFill="1" applyBorder="1"/>
    <xf numFmtId="0" fontId="2" fillId="0" borderId="11" xfId="0" applyFont="1" applyFill="1" applyBorder="1"/>
    <xf numFmtId="2" fontId="17" fillId="0" borderId="43" xfId="0" applyNumberFormat="1" applyFont="1" applyBorder="1" applyAlignment="1">
      <alignment horizontal="center"/>
    </xf>
    <xf numFmtId="0" fontId="69" fillId="0" borderId="54" xfId="0" applyFont="1" applyFill="1" applyBorder="1"/>
    <xf numFmtId="1" fontId="21" fillId="0" borderId="51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left"/>
    </xf>
    <xf numFmtId="2" fontId="17" fillId="0" borderId="54" xfId="0" applyNumberFormat="1" applyFont="1" applyFill="1" applyBorder="1" applyAlignment="1">
      <alignment horizontal="center"/>
    </xf>
    <xf numFmtId="164" fontId="52" fillId="0" borderId="50" xfId="0" applyNumberFormat="1" applyFont="1" applyBorder="1" applyAlignment="1">
      <alignment horizontal="left"/>
    </xf>
    <xf numFmtId="0" fontId="134" fillId="0" borderId="64" xfId="0" applyFont="1" applyBorder="1" applyAlignment="1">
      <alignment horizontal="right"/>
    </xf>
    <xf numFmtId="0" fontId="6" fillId="0" borderId="73" xfId="0" applyFont="1" applyFill="1" applyBorder="1"/>
    <xf numFmtId="2" fontId="155" fillId="0" borderId="73" xfId="0" applyNumberFormat="1" applyFont="1" applyBorder="1" applyAlignment="1">
      <alignment horizontal="center"/>
    </xf>
    <xf numFmtId="0" fontId="141" fillId="0" borderId="77" xfId="0" applyFont="1" applyFill="1" applyBorder="1"/>
    <xf numFmtId="2" fontId="13" fillId="0" borderId="50" xfId="0" applyNumberFormat="1" applyFont="1" applyBorder="1" applyAlignment="1">
      <alignment horizontal="center"/>
    </xf>
    <xf numFmtId="0" fontId="0" fillId="0" borderId="43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1" fontId="34" fillId="0" borderId="63" xfId="0" applyNumberFormat="1" applyFont="1" applyFill="1" applyBorder="1" applyAlignment="1">
      <alignment horizontal="center"/>
    </xf>
    <xf numFmtId="0" fontId="13" fillId="0" borderId="57" xfId="0" applyFont="1" applyBorder="1" applyAlignment="1">
      <alignment horizontal="center"/>
    </xf>
    <xf numFmtId="167" fontId="16" fillId="0" borderId="0" xfId="0" applyNumberFormat="1" applyFont="1" applyAlignment="1">
      <alignment horizontal="left"/>
    </xf>
    <xf numFmtId="0" fontId="62" fillId="0" borderId="41" xfId="0" applyFont="1" applyBorder="1"/>
    <xf numFmtId="2" fontId="13" fillId="0" borderId="66" xfId="0" applyNumberFormat="1" applyFont="1" applyFill="1" applyBorder="1" applyAlignment="1">
      <alignment horizontal="center"/>
    </xf>
    <xf numFmtId="2" fontId="13" fillId="0" borderId="73" xfId="0" applyNumberFormat="1" applyFont="1" applyFill="1" applyBorder="1" applyAlignment="1">
      <alignment horizontal="center"/>
    </xf>
    <xf numFmtId="2" fontId="13" fillId="0" borderId="54" xfId="0" applyNumberFormat="1" applyFont="1" applyFill="1" applyBorder="1" applyAlignment="1">
      <alignment horizontal="center"/>
    </xf>
    <xf numFmtId="2" fontId="16" fillId="0" borderId="54" xfId="0" applyNumberFormat="1" applyFont="1" applyFill="1" applyBorder="1" applyAlignment="1">
      <alignment horizontal="center"/>
    </xf>
    <xf numFmtId="2" fontId="16" fillId="0" borderId="57" xfId="0" applyNumberFormat="1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166" fontId="13" fillId="0" borderId="36" xfId="0" applyNumberFormat="1" applyFont="1" applyFill="1" applyBorder="1" applyAlignment="1">
      <alignment horizontal="center"/>
    </xf>
    <xf numFmtId="0" fontId="13" fillId="0" borderId="71" xfId="0" applyFont="1" applyFill="1" applyBorder="1" applyAlignment="1">
      <alignment horizontal="center"/>
    </xf>
    <xf numFmtId="2" fontId="17" fillId="0" borderId="77" xfId="0" applyNumberFormat="1" applyFont="1" applyFill="1" applyBorder="1" applyAlignment="1">
      <alignment horizontal="center"/>
    </xf>
    <xf numFmtId="166" fontId="105" fillId="0" borderId="36" xfId="0" applyNumberFormat="1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13" fillId="0" borderId="25" xfId="0" applyFont="1" applyBorder="1" applyAlignment="1">
      <alignment horizontal="right"/>
    </xf>
    <xf numFmtId="2" fontId="13" fillId="0" borderId="61" xfId="0" applyNumberFormat="1" applyFont="1" applyBorder="1" applyAlignment="1">
      <alignment horizontal="left"/>
    </xf>
    <xf numFmtId="2" fontId="77" fillId="0" borderId="65" xfId="0" applyNumberFormat="1" applyFont="1" applyBorder="1" applyAlignment="1">
      <alignment horizontal="left"/>
    </xf>
    <xf numFmtId="2" fontId="105" fillId="0" borderId="73" xfId="0" applyNumberFormat="1" applyFont="1" applyBorder="1" applyAlignment="1">
      <alignment horizontal="center"/>
    </xf>
    <xf numFmtId="2" fontId="16" fillId="0" borderId="73" xfId="0" applyNumberFormat="1" applyFont="1" applyFill="1" applyBorder="1" applyAlignment="1">
      <alignment horizontal="center"/>
    </xf>
    <xf numFmtId="2" fontId="105" fillId="0" borderId="73" xfId="0" applyNumberFormat="1" applyFont="1" applyFill="1" applyBorder="1" applyAlignment="1">
      <alignment horizontal="center"/>
    </xf>
    <xf numFmtId="165" fontId="16" fillId="0" borderId="66" xfId="0" applyNumberFormat="1" applyFont="1" applyBorder="1" applyAlignment="1">
      <alignment horizontal="center"/>
    </xf>
    <xf numFmtId="2" fontId="13" fillId="0" borderId="77" xfId="0" applyNumberFormat="1" applyFont="1" applyFill="1" applyBorder="1" applyAlignment="1">
      <alignment horizontal="center"/>
    </xf>
    <xf numFmtId="2" fontId="17" fillId="0" borderId="71" xfId="0" applyNumberFormat="1" applyFont="1" applyFill="1" applyBorder="1" applyAlignment="1">
      <alignment horizontal="center"/>
    </xf>
    <xf numFmtId="2" fontId="16" fillId="0" borderId="77" xfId="0" applyNumberFormat="1" applyFont="1" applyFill="1" applyBorder="1" applyAlignment="1">
      <alignment horizontal="center"/>
    </xf>
    <xf numFmtId="2" fontId="105" fillId="0" borderId="77" xfId="0" applyNumberFormat="1" applyFont="1" applyFill="1" applyBorder="1" applyAlignment="1">
      <alignment horizontal="center"/>
    </xf>
    <xf numFmtId="2" fontId="16" fillId="0" borderId="71" xfId="0" applyNumberFormat="1" applyFont="1" applyFill="1" applyBorder="1" applyAlignment="1">
      <alignment horizontal="center"/>
    </xf>
    <xf numFmtId="165" fontId="16" fillId="0" borderId="77" xfId="0" applyNumberFormat="1" applyFont="1" applyFill="1" applyBorder="1" applyAlignment="1">
      <alignment horizontal="center"/>
    </xf>
    <xf numFmtId="2" fontId="13" fillId="0" borderId="59" xfId="0" applyNumberFormat="1" applyFont="1" applyFill="1" applyBorder="1" applyAlignment="1">
      <alignment horizontal="center"/>
    </xf>
    <xf numFmtId="165" fontId="16" fillId="0" borderId="73" xfId="0" applyNumberFormat="1" applyFont="1" applyFill="1" applyBorder="1" applyAlignment="1">
      <alignment horizontal="center"/>
    </xf>
    <xf numFmtId="0" fontId="141" fillId="0" borderId="73" xfId="0" applyFont="1" applyFill="1" applyBorder="1"/>
    <xf numFmtId="0" fontId="21" fillId="0" borderId="54" xfId="0" applyFont="1" applyFill="1" applyBorder="1" applyAlignment="1">
      <alignment horizontal="left"/>
    </xf>
    <xf numFmtId="0" fontId="32" fillId="0" borderId="54" xfId="0" applyFont="1" applyFill="1" applyBorder="1" applyAlignment="1">
      <alignment horizontal="left"/>
    </xf>
    <xf numFmtId="1" fontId="16" fillId="0" borderId="71" xfId="0" applyNumberFormat="1" applyFont="1" applyBorder="1" applyAlignment="1">
      <alignment horizontal="center"/>
    </xf>
    <xf numFmtId="0" fontId="149" fillId="0" borderId="54" xfId="0" applyFont="1" applyFill="1" applyBorder="1" applyAlignment="1">
      <alignment horizontal="left"/>
    </xf>
    <xf numFmtId="0" fontId="159" fillId="0" borderId="55" xfId="0" applyFont="1" applyBorder="1" applyAlignment="1">
      <alignment horizontal="left"/>
    </xf>
    <xf numFmtId="0" fontId="52" fillId="0" borderId="26" xfId="0" applyFont="1" applyBorder="1" applyAlignment="1">
      <alignment horizontal="right"/>
    </xf>
    <xf numFmtId="165" fontId="16" fillId="0" borderId="77" xfId="0" applyNumberFormat="1" applyFont="1" applyBorder="1" applyAlignment="1">
      <alignment horizontal="center"/>
    </xf>
    <xf numFmtId="0" fontId="44" fillId="0" borderId="6" xfId="0" applyFont="1" applyBorder="1" applyAlignment="1">
      <alignment horizontal="center"/>
    </xf>
    <xf numFmtId="0" fontId="149" fillId="0" borderId="49" xfId="0" applyFont="1" applyBorder="1" applyAlignment="1">
      <alignment horizontal="left"/>
    </xf>
    <xf numFmtId="0" fontId="159" fillId="0" borderId="84" xfId="0" applyFont="1" applyBorder="1" applyAlignment="1">
      <alignment horizontal="right"/>
    </xf>
    <xf numFmtId="0" fontId="32" fillId="0" borderId="77" xfId="0" applyFont="1" applyFill="1" applyBorder="1" applyAlignment="1">
      <alignment horizontal="left"/>
    </xf>
    <xf numFmtId="0" fontId="32" fillId="0" borderId="44" xfId="0" applyFont="1" applyFill="1" applyBorder="1" applyAlignment="1">
      <alignment horizontal="left"/>
    </xf>
    <xf numFmtId="0" fontId="2" fillId="0" borderId="49" xfId="0" applyFont="1" applyFill="1" applyBorder="1"/>
    <xf numFmtId="1" fontId="16" fillId="0" borderId="66" xfId="0" applyNumberFormat="1" applyFont="1" applyBorder="1" applyAlignment="1">
      <alignment horizontal="center"/>
    </xf>
    <xf numFmtId="0" fontId="6" fillId="0" borderId="77" xfId="0" applyFont="1" applyFill="1" applyBorder="1"/>
    <xf numFmtId="165" fontId="17" fillId="0" borderId="71" xfId="0" applyNumberFormat="1" applyFont="1" applyBorder="1" applyAlignment="1">
      <alignment horizontal="center"/>
    </xf>
    <xf numFmtId="0" fontId="141" fillId="0" borderId="49" xfId="0" applyFont="1" applyFill="1" applyBorder="1"/>
    <xf numFmtId="0" fontId="105" fillId="0" borderId="25" xfId="0" applyFont="1" applyBorder="1"/>
    <xf numFmtId="0" fontId="2" fillId="0" borderId="37" xfId="0" applyFont="1" applyFill="1" applyBorder="1"/>
    <xf numFmtId="2" fontId="16" fillId="0" borderId="53" xfId="0" applyNumberFormat="1" applyFont="1" applyBorder="1" applyAlignment="1">
      <alignment horizontal="center"/>
    </xf>
    <xf numFmtId="2" fontId="16" fillId="0" borderId="54" xfId="0" applyNumberFormat="1" applyFont="1" applyBorder="1" applyAlignment="1">
      <alignment horizontal="center"/>
    </xf>
    <xf numFmtId="2" fontId="16" fillId="0" borderId="1" xfId="0" applyNumberFormat="1" applyFont="1" applyFill="1" applyBorder="1" applyAlignment="1">
      <alignment horizontal="center"/>
    </xf>
    <xf numFmtId="2" fontId="13" fillId="0" borderId="55" xfId="0" applyNumberFormat="1" applyFont="1" applyBorder="1" applyAlignment="1">
      <alignment horizontal="center"/>
    </xf>
    <xf numFmtId="2" fontId="13" fillId="0" borderId="54" xfId="0" applyNumberFormat="1" applyFont="1" applyBorder="1" applyAlignment="1">
      <alignment horizontal="center"/>
    </xf>
    <xf numFmtId="0" fontId="61" fillId="0" borderId="77" xfId="0" applyFont="1" applyBorder="1"/>
    <xf numFmtId="0" fontId="69" fillId="0" borderId="44" xfId="0" applyFont="1" applyFill="1" applyBorder="1"/>
    <xf numFmtId="0" fontId="47" fillId="0" borderId="37" xfId="0" applyFont="1" applyFill="1" applyBorder="1"/>
    <xf numFmtId="0" fontId="68" fillId="0" borderId="77" xfId="0" applyFont="1" applyFill="1" applyBorder="1"/>
    <xf numFmtId="2" fontId="17" fillId="0" borderId="75" xfId="0" applyNumberFormat="1" applyFont="1" applyBorder="1" applyAlignment="1">
      <alignment horizontal="center"/>
    </xf>
    <xf numFmtId="0" fontId="51" fillId="0" borderId="54" xfId="0" applyFont="1" applyFill="1" applyBorder="1" applyAlignment="1">
      <alignment horizontal="left"/>
    </xf>
    <xf numFmtId="0" fontId="16" fillId="0" borderId="56" xfId="0" applyFont="1" applyFill="1" applyBorder="1" applyAlignment="1">
      <alignment horizontal="center"/>
    </xf>
    <xf numFmtId="0" fontId="13" fillId="0" borderId="73" xfId="0" applyFont="1" applyFill="1" applyBorder="1"/>
    <xf numFmtId="0" fontId="32" fillId="0" borderId="77" xfId="0" applyFont="1" applyFill="1" applyBorder="1"/>
    <xf numFmtId="0" fontId="66" fillId="0" borderId="77" xfId="0" applyFont="1" applyFill="1" applyBorder="1"/>
    <xf numFmtId="165" fontId="16" fillId="0" borderId="54" xfId="0" applyNumberFormat="1" applyFont="1" applyFill="1" applyBorder="1" applyAlignment="1">
      <alignment horizontal="center"/>
    </xf>
    <xf numFmtId="0" fontId="16" fillId="0" borderId="61" xfId="0" applyFont="1" applyFill="1" applyBorder="1" applyAlignment="1">
      <alignment horizontal="center"/>
    </xf>
    <xf numFmtId="164" fontId="13" fillId="0" borderId="79" xfId="0" applyNumberFormat="1" applyFont="1" applyBorder="1" applyAlignment="1">
      <alignment horizontal="left"/>
    </xf>
    <xf numFmtId="0" fontId="2" fillId="0" borderId="68" xfId="0" applyFont="1" applyFill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32" fillId="0" borderId="71" xfId="0" applyFont="1" applyFill="1" applyBorder="1"/>
    <xf numFmtId="0" fontId="13" fillId="0" borderId="79" xfId="0" applyFont="1" applyFill="1" applyBorder="1" applyAlignment="1">
      <alignment horizontal="left"/>
    </xf>
    <xf numFmtId="0" fontId="13" fillId="0" borderId="79" xfId="0" applyFont="1" applyBorder="1"/>
    <xf numFmtId="0" fontId="114" fillId="0" borderId="0" xfId="0" applyFont="1" applyBorder="1" applyAlignment="1">
      <alignment horizontal="left"/>
    </xf>
    <xf numFmtId="49" fontId="13" fillId="0" borderId="59" xfId="0" applyNumberFormat="1" applyFont="1" applyBorder="1" applyAlignment="1">
      <alignment horizontal="left"/>
    </xf>
    <xf numFmtId="0" fontId="60" fillId="0" borderId="73" xfId="0" applyFont="1" applyFill="1" applyBorder="1"/>
    <xf numFmtId="0" fontId="69" fillId="0" borderId="62" xfId="0" applyFont="1" applyFill="1" applyBorder="1" applyAlignment="1">
      <alignment horizontal="center"/>
    </xf>
    <xf numFmtId="0" fontId="105" fillId="0" borderId="76" xfId="0" applyFont="1" applyBorder="1"/>
    <xf numFmtId="0" fontId="32" fillId="0" borderId="73" xfId="0" applyFont="1" applyFill="1" applyBorder="1"/>
    <xf numFmtId="0" fontId="139" fillId="0" borderId="0" xfId="0" applyFont="1" applyFill="1" applyBorder="1" applyAlignment="1">
      <alignment horizontal="left"/>
    </xf>
    <xf numFmtId="0" fontId="13" fillId="0" borderId="73" xfId="0" applyFont="1" applyBorder="1"/>
    <xf numFmtId="0" fontId="52" fillId="0" borderId="60" xfId="0" applyFont="1" applyBorder="1" applyAlignment="1">
      <alignment horizontal="right"/>
    </xf>
    <xf numFmtId="0" fontId="162" fillId="0" borderId="63" xfId="0" applyFont="1" applyBorder="1" applyAlignment="1">
      <alignment horizontal="right"/>
    </xf>
    <xf numFmtId="2" fontId="37" fillId="16" borderId="59" xfId="0" applyNumberFormat="1" applyFont="1" applyFill="1" applyBorder="1" applyAlignment="1">
      <alignment horizontal="center"/>
    </xf>
    <xf numFmtId="165" fontId="37" fillId="16" borderId="73" xfId="0" applyNumberFormat="1" applyFont="1" applyFill="1" applyBorder="1" applyAlignment="1">
      <alignment horizontal="center"/>
    </xf>
    <xf numFmtId="1" fontId="37" fillId="16" borderId="73" xfId="0" applyNumberFormat="1" applyFont="1" applyFill="1" applyBorder="1" applyAlignment="1">
      <alignment horizontal="center"/>
    </xf>
    <xf numFmtId="2" fontId="37" fillId="16" borderId="73" xfId="0" applyNumberFormat="1" applyFont="1" applyFill="1" applyBorder="1" applyAlignment="1">
      <alignment horizontal="center"/>
    </xf>
    <xf numFmtId="2" fontId="37" fillId="16" borderId="67" xfId="0" applyNumberFormat="1" applyFont="1" applyFill="1" applyBorder="1" applyAlignment="1">
      <alignment horizontal="center"/>
    </xf>
    <xf numFmtId="2" fontId="37" fillId="16" borderId="75" xfId="0" applyNumberFormat="1" applyFont="1" applyFill="1" applyBorder="1" applyAlignment="1">
      <alignment horizontal="center"/>
    </xf>
    <xf numFmtId="2" fontId="19" fillId="16" borderId="75" xfId="0" applyNumberFormat="1" applyFont="1" applyFill="1" applyBorder="1" applyAlignment="1">
      <alignment horizontal="center"/>
    </xf>
    <xf numFmtId="2" fontId="35" fillId="14" borderId="38" xfId="0" applyNumberFormat="1" applyFont="1" applyFill="1" applyBorder="1" applyAlignment="1">
      <alignment horizontal="center"/>
    </xf>
    <xf numFmtId="2" fontId="35" fillId="14" borderId="44" xfId="0" applyNumberFormat="1" applyFont="1" applyFill="1" applyBorder="1" applyAlignment="1">
      <alignment horizontal="center"/>
    </xf>
    <xf numFmtId="2" fontId="35" fillId="14" borderId="80" xfId="0" applyNumberFormat="1" applyFont="1" applyFill="1" applyBorder="1" applyAlignment="1">
      <alignment horizontal="center"/>
    </xf>
    <xf numFmtId="0" fontId="56" fillId="0" borderId="4" xfId="0" applyFont="1" applyBorder="1" applyAlignment="1">
      <alignment horizontal="center"/>
    </xf>
    <xf numFmtId="9" fontId="118" fillId="0" borderId="1" xfId="0" applyNumberFormat="1" applyFont="1" applyBorder="1" applyAlignment="1">
      <alignment horizontal="left"/>
    </xf>
    <xf numFmtId="2" fontId="47" fillId="0" borderId="1" xfId="0" applyNumberFormat="1" applyFont="1" applyBorder="1" applyAlignment="1">
      <alignment horizontal="center"/>
    </xf>
    <xf numFmtId="9" fontId="118" fillId="0" borderId="36" xfId="0" applyNumberFormat="1" applyFont="1" applyBorder="1" applyAlignment="1">
      <alignment horizontal="left"/>
    </xf>
    <xf numFmtId="2" fontId="45" fillId="0" borderId="1" xfId="0" applyNumberFormat="1" applyFont="1" applyBorder="1" applyAlignment="1">
      <alignment horizontal="center"/>
    </xf>
    <xf numFmtId="0" fontId="56" fillId="0" borderId="1" xfId="0" applyFont="1" applyBorder="1" applyAlignment="1">
      <alignment horizontal="center"/>
    </xf>
    <xf numFmtId="2" fontId="44" fillId="0" borderId="36" xfId="0" applyNumberFormat="1" applyFont="1" applyBorder="1" applyAlignment="1">
      <alignment horizontal="center"/>
    </xf>
    <xf numFmtId="2" fontId="44" fillId="0" borderId="0" xfId="0" applyNumberFormat="1" applyFont="1" applyBorder="1" applyAlignment="1">
      <alignment horizontal="center"/>
    </xf>
    <xf numFmtId="0" fontId="0" fillId="0" borderId="4" xfId="0" applyBorder="1" applyAlignment="1">
      <alignment horizontal="left"/>
    </xf>
    <xf numFmtId="0" fontId="44" fillId="0" borderId="4" xfId="0" applyFont="1" applyBorder="1" applyAlignment="1">
      <alignment horizontal="left"/>
    </xf>
    <xf numFmtId="0" fontId="45" fillId="0" borderId="4" xfId="0" applyFont="1" applyBorder="1" applyAlignment="1">
      <alignment horizontal="left"/>
    </xf>
    <xf numFmtId="2" fontId="0" fillId="0" borderId="74" xfId="0" applyNumberFormat="1" applyBorder="1" applyAlignment="1">
      <alignment horizontal="center"/>
    </xf>
    <xf numFmtId="2" fontId="13" fillId="0" borderId="60" xfId="0" applyNumberFormat="1" applyFont="1" applyBorder="1" applyAlignment="1">
      <alignment horizontal="center"/>
    </xf>
    <xf numFmtId="2" fontId="13" fillId="0" borderId="62" xfId="0" applyNumberFormat="1" applyFont="1" applyBorder="1" applyAlignment="1">
      <alignment horizontal="center"/>
    </xf>
    <xf numFmtId="2" fontId="32" fillId="0" borderId="0" xfId="0" applyNumberFormat="1" applyFont="1" applyAlignment="1">
      <alignment horizontal="center"/>
    </xf>
    <xf numFmtId="2" fontId="0" fillId="0" borderId="1" xfId="0" applyNumberFormat="1" applyBorder="1" applyAlignment="1">
      <alignment horizontal="center"/>
    </xf>
    <xf numFmtId="0" fontId="62" fillId="0" borderId="3" xfId="0" applyFont="1" applyBorder="1" applyAlignment="1">
      <alignment horizontal="left"/>
    </xf>
    <xf numFmtId="2" fontId="51" fillId="0" borderId="25" xfId="0" applyNumberFormat="1" applyFont="1" applyBorder="1" applyAlignment="1">
      <alignment horizontal="center"/>
    </xf>
    <xf numFmtId="2" fontId="51" fillId="0" borderId="0" xfId="0" applyNumberFormat="1" applyFont="1" applyBorder="1" applyAlignment="1">
      <alignment horizontal="center"/>
    </xf>
    <xf numFmtId="2" fontId="87" fillId="14" borderId="38" xfId="0" applyNumberFormat="1" applyFont="1" applyFill="1" applyBorder="1" applyAlignment="1">
      <alignment horizontal="center"/>
    </xf>
    <xf numFmtId="2" fontId="87" fillId="14" borderId="77" xfId="0" applyNumberFormat="1" applyFont="1" applyFill="1" applyBorder="1" applyAlignment="1">
      <alignment horizontal="center"/>
    </xf>
    <xf numFmtId="165" fontId="87" fillId="14" borderId="77" xfId="0" applyNumberFormat="1" applyFont="1" applyFill="1" applyBorder="1" applyAlignment="1">
      <alignment horizontal="center"/>
    </xf>
    <xf numFmtId="1" fontId="87" fillId="14" borderId="77" xfId="0" applyNumberFormat="1" applyFont="1" applyFill="1" applyBorder="1" applyAlignment="1">
      <alignment horizontal="center"/>
    </xf>
    <xf numFmtId="2" fontId="87" fillId="14" borderId="78" xfId="0" applyNumberFormat="1" applyFont="1" applyFill="1" applyBorder="1" applyAlignment="1">
      <alignment horizontal="center"/>
    </xf>
    <xf numFmtId="2" fontId="83" fillId="9" borderId="73" xfId="0" applyNumberFormat="1" applyFont="1" applyFill="1" applyBorder="1" applyAlignment="1">
      <alignment horizontal="center"/>
    </xf>
    <xf numFmtId="9" fontId="2" fillId="0" borderId="26" xfId="0" applyNumberFormat="1" applyFont="1" applyBorder="1" applyAlignment="1">
      <alignment horizontal="center"/>
    </xf>
    <xf numFmtId="0" fontId="56" fillId="0" borderId="75" xfId="0" applyFont="1" applyBorder="1" applyAlignment="1">
      <alignment horizontal="center"/>
    </xf>
    <xf numFmtId="0" fontId="56" fillId="0" borderId="62" xfId="0" applyFont="1" applyBorder="1" applyAlignment="1">
      <alignment horizontal="center"/>
    </xf>
    <xf numFmtId="2" fontId="103" fillId="0" borderId="0" xfId="0" applyNumberFormat="1" applyFont="1" applyFill="1" applyBorder="1" applyAlignment="1">
      <alignment horizontal="center"/>
    </xf>
    <xf numFmtId="166" fontId="103" fillId="0" borderId="0" xfId="0" applyNumberFormat="1" applyFont="1" applyFill="1" applyBorder="1" applyAlignment="1">
      <alignment horizontal="center"/>
    </xf>
    <xf numFmtId="167" fontId="103" fillId="0" borderId="0" xfId="0" applyNumberFormat="1" applyFont="1" applyFill="1" applyBorder="1" applyAlignment="1">
      <alignment horizontal="center"/>
    </xf>
    <xf numFmtId="2" fontId="41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66" fontId="56" fillId="0" borderId="0" xfId="0" applyNumberFormat="1" applyFont="1" applyFill="1" applyBorder="1" applyAlignment="1">
      <alignment horizontal="center"/>
    </xf>
    <xf numFmtId="168" fontId="103" fillId="0" borderId="0" xfId="0" applyNumberFormat="1" applyFont="1" applyFill="1" applyBorder="1" applyAlignment="1">
      <alignment horizontal="center"/>
    </xf>
    <xf numFmtId="2" fontId="94" fillId="0" borderId="0" xfId="0" applyNumberFormat="1" applyFont="1" applyFill="1" applyBorder="1" applyAlignment="1">
      <alignment horizontal="center"/>
    </xf>
    <xf numFmtId="2" fontId="104" fillId="0" borderId="0" xfId="0" applyNumberFormat="1" applyFont="1" applyFill="1" applyBorder="1" applyAlignment="1">
      <alignment horizontal="center"/>
    </xf>
    <xf numFmtId="167" fontId="56" fillId="0" borderId="0" xfId="0" applyNumberFormat="1" applyFont="1" applyFill="1" applyBorder="1" applyAlignment="1">
      <alignment horizontal="center"/>
    </xf>
    <xf numFmtId="166" fontId="104" fillId="0" borderId="0" xfId="0" applyNumberFormat="1" applyFont="1" applyFill="1" applyBorder="1" applyAlignment="1">
      <alignment horizontal="center"/>
    </xf>
    <xf numFmtId="167" fontId="104" fillId="0" borderId="0" xfId="0" applyNumberFormat="1" applyFont="1" applyFill="1" applyBorder="1" applyAlignment="1">
      <alignment horizontal="center"/>
    </xf>
    <xf numFmtId="168" fontId="104" fillId="0" borderId="0" xfId="0" applyNumberFormat="1" applyFont="1" applyFill="1" applyBorder="1" applyAlignment="1">
      <alignment horizontal="center"/>
    </xf>
    <xf numFmtId="167" fontId="99" fillId="0" borderId="0" xfId="0" applyNumberFormat="1" applyFont="1" applyFill="1" applyBorder="1"/>
    <xf numFmtId="166" fontId="99" fillId="0" borderId="0" xfId="0" applyNumberFormat="1" applyFont="1" applyFill="1" applyBorder="1"/>
    <xf numFmtId="166" fontId="6" fillId="0" borderId="0" xfId="0" applyNumberFormat="1" applyFont="1" applyFill="1" applyBorder="1" applyAlignment="1">
      <alignment horizontal="center"/>
    </xf>
    <xf numFmtId="2" fontId="111" fillId="0" borderId="0" xfId="0" applyNumberFormat="1" applyFont="1" applyFill="1" applyBorder="1" applyAlignment="1">
      <alignment horizontal="center"/>
    </xf>
    <xf numFmtId="168" fontId="99" fillId="0" borderId="0" xfId="0" applyNumberFormat="1" applyFont="1" applyFill="1" applyBorder="1"/>
    <xf numFmtId="2" fontId="104" fillId="0" borderId="0" xfId="0" applyNumberFormat="1" applyFont="1" applyFill="1" applyBorder="1"/>
    <xf numFmtId="0" fontId="6" fillId="4" borderId="25" xfId="0" applyFont="1" applyFill="1" applyBorder="1"/>
    <xf numFmtId="0" fontId="6" fillId="18" borderId="59" xfId="0" applyFont="1" applyFill="1" applyBorder="1"/>
    <xf numFmtId="0" fontId="61" fillId="0" borderId="86" xfId="0" applyFont="1" applyFill="1" applyBorder="1"/>
    <xf numFmtId="0" fontId="51" fillId="0" borderId="10" xfId="0" applyFont="1" applyBorder="1"/>
    <xf numFmtId="0" fontId="51" fillId="0" borderId="14" xfId="0" applyFont="1" applyBorder="1"/>
    <xf numFmtId="0" fontId="61" fillId="0" borderId="66" xfId="0" applyFont="1" applyBorder="1"/>
    <xf numFmtId="2" fontId="32" fillId="0" borderId="76" xfId="0" applyNumberFormat="1" applyFont="1" applyBorder="1"/>
    <xf numFmtId="0" fontId="9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" fillId="10" borderId="0" xfId="0" applyFont="1" applyFill="1"/>
    <xf numFmtId="0" fontId="21" fillId="0" borderId="0" xfId="0" applyFont="1" applyBorder="1" applyAlignment="1">
      <alignment horizontal="right"/>
    </xf>
    <xf numFmtId="0" fontId="105" fillId="0" borderId="0" xfId="0" applyFont="1" applyAlignment="1">
      <alignment horizontal="center"/>
    </xf>
    <xf numFmtId="0" fontId="140" fillId="0" borderId="0" xfId="0" applyFont="1" applyAlignment="1">
      <alignment horizontal="center"/>
    </xf>
  </cellXfs>
  <cellStyles count="21">
    <cellStyle name="Accent" xfId="3"/>
    <cellStyle name="Accent 1" xfId="4"/>
    <cellStyle name="Accent 2" xfId="5"/>
    <cellStyle name="Accent 3" xfId="6"/>
    <cellStyle name="Bad" xfId="7"/>
    <cellStyle name="Error" xfId="8"/>
    <cellStyle name="Footnote" xfId="9"/>
    <cellStyle name="Good" xfId="10"/>
    <cellStyle name="Heading" xfId="11"/>
    <cellStyle name="Heading 1" xfId="12"/>
    <cellStyle name="Heading 2" xfId="13"/>
    <cellStyle name="Hyperlink" xfId="14"/>
    <cellStyle name="Neutral" xfId="15"/>
    <cellStyle name="Note" xfId="16"/>
    <cellStyle name="Result" xfId="17"/>
    <cellStyle name="Status" xfId="18"/>
    <cellStyle name="Text" xfId="19"/>
    <cellStyle name="Warning" xfId="20"/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CC00"/>
      <rgbColor rgb="FF0000FF"/>
      <rgbColor rgb="FFFFFF00"/>
      <rgbColor rgb="FFFF00FF"/>
      <rgbColor rgb="FF00FFFF"/>
      <rgbColor rgb="FFC00000"/>
      <rgbColor rgb="FF008000"/>
      <rgbColor rgb="FF000080"/>
      <rgbColor rgb="FFCC9900"/>
      <rgbColor rgb="FF990066"/>
      <rgbColor rgb="FF008080"/>
      <rgbColor rgb="FFC3D69B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BDD7EE"/>
      <rgbColor rgb="FF000080"/>
      <rgbColor rgb="FFFF00FF"/>
      <rgbColor rgb="FFFFD966"/>
      <rgbColor rgb="FF00FFFF"/>
      <rgbColor rgb="FF800080"/>
      <rgbColor rgb="FF800000"/>
      <rgbColor rgb="FF008080"/>
      <rgbColor rgb="FF0000FF"/>
      <rgbColor rgb="FF00CCFF"/>
      <rgbColor rgb="FFCCFFFF"/>
      <rgbColor rgb="FFF2DCDB"/>
      <rgbColor rgb="FFFDEADA"/>
      <rgbColor rgb="FF99CCFF"/>
      <rgbColor rgb="FFE6B9B8"/>
      <rgbColor rgb="FFCC99FF"/>
      <rgbColor rgb="FFFAC090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32"/>
  <sheetViews>
    <sheetView view="pageBreakPreview" topLeftCell="A53" zoomScale="60" workbookViewId="0">
      <selection activeCell="O72" sqref="O72"/>
    </sheetView>
  </sheetViews>
  <sheetFormatPr defaultRowHeight="15"/>
  <cols>
    <col min="1" max="1" width="0.5703125" customWidth="1"/>
    <col min="2" max="2" width="5.5703125" customWidth="1"/>
    <col min="3" max="3" width="24" customWidth="1"/>
    <col min="4" max="4" width="5.7109375" style="1" customWidth="1"/>
    <col min="5" max="5" width="5.140625" style="1" customWidth="1"/>
    <col min="6" max="6" width="5.7109375" style="1" customWidth="1"/>
    <col min="7" max="7" width="6.42578125" style="1" customWidth="1"/>
    <col min="8" max="8" width="7.140625" style="1" customWidth="1"/>
    <col min="9" max="9" width="5.28515625" style="1" customWidth="1"/>
    <col min="10" max="10" width="4.85546875" style="1" customWidth="1"/>
    <col min="11" max="11" width="5" style="1" customWidth="1"/>
    <col min="12" max="12" width="4.85546875" style="1" customWidth="1"/>
    <col min="13" max="13" width="4.42578125" style="1" customWidth="1"/>
    <col min="14" max="14" width="4.28515625" style="1" customWidth="1"/>
    <col min="15" max="15" width="4.42578125" style="1" customWidth="1"/>
    <col min="16" max="16" width="4.85546875" style="1" customWidth="1"/>
  </cols>
  <sheetData>
    <row r="1" spans="2:16" ht="7.5" customHeight="1"/>
    <row r="2" spans="2:16">
      <c r="K2" s="5"/>
      <c r="L2" s="5"/>
      <c r="M2" s="5"/>
      <c r="N2" s="5"/>
      <c r="O2" s="5"/>
    </row>
    <row r="3" spans="2:16" ht="12.75" customHeight="1">
      <c r="K3" s="3"/>
      <c r="L3" s="9"/>
      <c r="M3" s="9"/>
      <c r="N3" s="9"/>
      <c r="O3" s="3"/>
      <c r="P3" s="300"/>
    </row>
    <row r="4" spans="2:16">
      <c r="K4" s="5"/>
      <c r="L4" s="9"/>
      <c r="M4" s="9"/>
      <c r="N4" s="9"/>
      <c r="O4" s="9"/>
      <c r="P4" s="300"/>
    </row>
    <row r="5" spans="2:16">
      <c r="K5" s="9"/>
      <c r="L5" s="5"/>
      <c r="M5" s="9"/>
      <c r="N5" s="5"/>
      <c r="O5" s="9"/>
      <c r="P5"/>
    </row>
    <row r="6" spans="2:16">
      <c r="F6"/>
      <c r="G6" s="2" t="s">
        <v>157</v>
      </c>
      <c r="J6"/>
      <c r="K6"/>
      <c r="M6"/>
      <c r="O6"/>
      <c r="P6"/>
    </row>
    <row r="7" spans="2:16">
      <c r="F7" s="1" t="s">
        <v>1023</v>
      </c>
      <c r="G7"/>
      <c r="J7"/>
      <c r="K7"/>
      <c r="M7"/>
      <c r="O7"/>
      <c r="P7"/>
    </row>
    <row r="8" spans="2:16">
      <c r="F8"/>
      <c r="G8"/>
      <c r="H8"/>
      <c r="I8"/>
      <c r="J8"/>
      <c r="K8" s="10"/>
      <c r="M8"/>
      <c r="O8"/>
      <c r="P8"/>
    </row>
    <row r="9" spans="2:16">
      <c r="F9"/>
      <c r="G9"/>
      <c r="I9" s="10"/>
      <c r="K9" s="2"/>
      <c r="L9" s="150"/>
      <c r="M9"/>
      <c r="N9" s="150"/>
      <c r="O9"/>
      <c r="P9"/>
    </row>
    <row r="10" spans="2:16">
      <c r="F10"/>
      <c r="G10"/>
      <c r="H10"/>
      <c r="I10"/>
      <c r="J10"/>
      <c r="K10"/>
      <c r="L10"/>
      <c r="M10"/>
      <c r="O10"/>
      <c r="P10"/>
    </row>
    <row r="11" spans="2:16">
      <c r="I11" s="2"/>
      <c r="J11" s="2"/>
      <c r="K11"/>
      <c r="L11"/>
      <c r="N11"/>
      <c r="O11" s="301"/>
    </row>
    <row r="12" spans="2:16">
      <c r="F12"/>
      <c r="G12"/>
      <c r="H12"/>
      <c r="I12" s="2"/>
      <c r="J12" s="2"/>
      <c r="K12" s="2"/>
      <c r="L12" s="2"/>
      <c r="M12"/>
      <c r="N12"/>
      <c r="O12"/>
      <c r="P12"/>
    </row>
    <row r="13" spans="2:16">
      <c r="I13"/>
      <c r="J13"/>
      <c r="K13" s="2"/>
      <c r="L13" s="2"/>
      <c r="M13" s="150"/>
      <c r="N13" s="8"/>
      <c r="O13"/>
      <c r="P13"/>
    </row>
    <row r="14" spans="2:16">
      <c r="F14" s="14"/>
      <c r="G14" s="14"/>
      <c r="H14" s="14"/>
      <c r="I14" t="s">
        <v>1024</v>
      </c>
      <c r="K14"/>
      <c r="L14"/>
      <c r="M14"/>
      <c r="N14" s="20"/>
      <c r="O14" s="301"/>
      <c r="P14" s="20"/>
    </row>
    <row r="15" spans="2:16" ht="18.75" customHeight="1">
      <c r="D15"/>
      <c r="E15"/>
      <c r="F15"/>
      <c r="G15" s="302"/>
      <c r="H15" s="302"/>
      <c r="I15" s="302"/>
      <c r="J15" s="302"/>
      <c r="K15"/>
      <c r="N15" s="302"/>
      <c r="O15" s="302"/>
      <c r="P15" s="302"/>
    </row>
    <row r="16" spans="2:16" ht="16.5" customHeight="1">
      <c r="B16" s="79"/>
      <c r="C16" s="788"/>
      <c r="D16"/>
      <c r="E16"/>
      <c r="F16"/>
      <c r="G16"/>
      <c r="H16"/>
      <c r="I16"/>
      <c r="J16" s="301"/>
      <c r="K16"/>
      <c r="N16" s="739"/>
      <c r="O16" s="303"/>
      <c r="P16" s="304"/>
    </row>
    <row r="17" spans="2:16">
      <c r="B17" s="79"/>
      <c r="C17" s="150"/>
      <c r="D17" s="2"/>
      <c r="E17" s="302"/>
      <c r="F17" s="6"/>
      <c r="G17" s="6"/>
      <c r="H17" s="8"/>
      <c r="I17"/>
      <c r="J17" s="150"/>
      <c r="K17"/>
      <c r="L17" s="2"/>
      <c r="M17"/>
      <c r="N17" s="794"/>
      <c r="O17" s="8"/>
      <c r="P17" s="306"/>
    </row>
    <row r="18" spans="2:16">
      <c r="B18" s="79"/>
      <c r="C18" s="788" t="s">
        <v>333</v>
      </c>
      <c r="D18"/>
      <c r="E18"/>
      <c r="F18"/>
      <c r="G18"/>
      <c r="H18"/>
      <c r="I18"/>
      <c r="J18" s="301"/>
      <c r="K18"/>
      <c r="N18" s="739"/>
      <c r="O18" s="303"/>
      <c r="P18" s="304"/>
    </row>
    <row r="19" spans="2:16" ht="15.75" customHeight="1">
      <c r="B19" s="79"/>
      <c r="C19" s="150"/>
      <c r="D19" s="2"/>
      <c r="E19" s="302"/>
      <c r="F19" s="6"/>
      <c r="G19" s="6"/>
      <c r="H19" s="8"/>
      <c r="I19"/>
      <c r="J19" s="150"/>
      <c r="K19"/>
      <c r="L19" s="2"/>
      <c r="M19"/>
      <c r="N19" s="794"/>
      <c r="O19" s="8"/>
      <c r="P19" s="306"/>
    </row>
    <row r="20" spans="2:16" ht="15.75" customHeight="1">
      <c r="B20" s="79"/>
      <c r="C20" s="305"/>
      <c r="D20" s="2"/>
      <c r="E20" s="2"/>
      <c r="F20" s="8"/>
      <c r="G20"/>
      <c r="H20" s="8"/>
      <c r="I20"/>
      <c r="J20" s="150"/>
      <c r="K20" s="301"/>
      <c r="L20" s="301"/>
      <c r="M20" s="795"/>
      <c r="N20" s="307"/>
      <c r="O20" s="307"/>
      <c r="P20" s="307"/>
    </row>
    <row r="21" spans="2:16" ht="20.25" customHeight="1">
      <c r="B21" s="79"/>
      <c r="C21" s="10" t="s">
        <v>244</v>
      </c>
      <c r="F21" s="302"/>
      <c r="H21"/>
      <c r="I21" s="20"/>
      <c r="J21" s="20"/>
      <c r="K21" s="302"/>
      <c r="L21" s="302"/>
      <c r="M21" s="302"/>
      <c r="N21"/>
      <c r="O21"/>
      <c r="P21"/>
    </row>
    <row r="22" spans="2:16" ht="15.75" customHeight="1">
      <c r="B22" s="79"/>
      <c r="C22" s="788" t="s">
        <v>902</v>
      </c>
      <c r="D22"/>
      <c r="E22" s="305"/>
      <c r="F22"/>
      <c r="G22" s="302"/>
      <c r="H22" s="302"/>
      <c r="I22" s="302"/>
      <c r="J22" s="302"/>
      <c r="N22"/>
      <c r="O22" s="308"/>
    </row>
    <row r="23" spans="2:16" ht="13.5" customHeight="1">
      <c r="C23" s="11" t="s">
        <v>331</v>
      </c>
      <c r="D23" s="150"/>
      <c r="E23" s="2"/>
      <c r="F23" s="6"/>
      <c r="G23" s="6"/>
      <c r="H23" s="101"/>
      <c r="J23" s="149"/>
      <c r="K23" s="10"/>
      <c r="M23"/>
      <c r="N23" s="796"/>
      <c r="O23" s="797"/>
      <c r="P23" s="310"/>
    </row>
    <row r="24" spans="2:16" ht="13.5" customHeight="1">
      <c r="B24" s="309"/>
      <c r="C24" s="79"/>
      <c r="E24"/>
      <c r="F24"/>
      <c r="G24" s="8"/>
      <c r="H24" s="8"/>
      <c r="I24"/>
      <c r="J24" s="149"/>
      <c r="K24"/>
      <c r="L24"/>
      <c r="M24"/>
      <c r="N24" s="64"/>
      <c r="O24" s="79"/>
      <c r="P24" s="312"/>
    </row>
    <row r="25" spans="2:16" ht="12.75" customHeight="1">
      <c r="B25" s="311"/>
      <c r="C25" s="423" t="s">
        <v>332</v>
      </c>
      <c r="K25"/>
      <c r="L25"/>
      <c r="N25" s="305"/>
      <c r="O25" s="79"/>
      <c r="P25" s="305"/>
    </row>
    <row r="26" spans="2:16" ht="13.5" customHeight="1">
      <c r="B26" s="313"/>
      <c r="K26"/>
      <c r="L26"/>
      <c r="M26"/>
      <c r="N26"/>
      <c r="O26"/>
      <c r="P26"/>
    </row>
    <row r="27" spans="2:16" ht="15.75" customHeight="1">
      <c r="C27" s="19" t="s">
        <v>178</v>
      </c>
      <c r="E27"/>
      <c r="G27" s="8"/>
      <c r="H27" s="2"/>
      <c r="I27"/>
      <c r="J27" s="149"/>
      <c r="K27" s="315"/>
      <c r="L27" s="315"/>
      <c r="M27" s="315"/>
      <c r="O27" s="79"/>
      <c r="P27" s="150"/>
    </row>
    <row r="28" spans="2:16" ht="17.25" customHeight="1">
      <c r="B28" s="305"/>
      <c r="C28" s="312"/>
      <c r="D28" s="312"/>
      <c r="E28" s="149"/>
      <c r="F28" s="149"/>
      <c r="G28" s="149"/>
      <c r="H28" s="305"/>
      <c r="I28" s="79"/>
      <c r="J28" s="149"/>
      <c r="K28" s="315"/>
      <c r="L28" s="315"/>
      <c r="M28" s="1743"/>
      <c r="N28" s="305"/>
      <c r="O28" s="79"/>
      <c r="P28" s="150"/>
    </row>
    <row r="29" spans="2:16" ht="13.5" customHeight="1">
      <c r="B29" s="314"/>
      <c r="C29" s="312"/>
      <c r="D29"/>
      <c r="E29"/>
      <c r="F29"/>
      <c r="G29"/>
      <c r="H29" s="314"/>
      <c r="I29" s="79"/>
      <c r="J29" s="149"/>
      <c r="K29" s="315"/>
      <c r="L29" s="315"/>
      <c r="M29" s="315"/>
      <c r="N29" s="305"/>
      <c r="O29" s="79"/>
      <c r="P29" s="150"/>
    </row>
    <row r="30" spans="2:16" ht="15.75" customHeight="1">
      <c r="C30" s="101" t="s">
        <v>903</v>
      </c>
      <c r="E30"/>
      <c r="H30"/>
      <c r="K30" s="315"/>
      <c r="L30" s="10" t="s">
        <v>468</v>
      </c>
      <c r="N30" s="314"/>
      <c r="O30" s="79"/>
      <c r="P30" s="150"/>
    </row>
    <row r="31" spans="2:16" ht="15" customHeight="1">
      <c r="C31" s="79"/>
      <c r="D31" s="150"/>
      <c r="E31"/>
      <c r="F31"/>
      <c r="G31"/>
      <c r="H31"/>
      <c r="I31"/>
      <c r="J31"/>
      <c r="K31" s="315"/>
      <c r="L31" s="318"/>
      <c r="M31" s="315"/>
      <c r="N31" s="319"/>
      <c r="O31"/>
      <c r="P31" s="77"/>
    </row>
    <row r="32" spans="2:16" ht="13.5" customHeight="1">
      <c r="C32" s="77"/>
      <c r="D32"/>
      <c r="E32"/>
      <c r="F32"/>
      <c r="G32"/>
      <c r="H32"/>
      <c r="I32"/>
      <c r="J32" s="150"/>
      <c r="K32" s="1749"/>
      <c r="L32" s="79"/>
      <c r="M32" s="150"/>
      <c r="N32" s="305"/>
      <c r="O32" s="79"/>
      <c r="P32" s="150"/>
    </row>
    <row r="33" spans="2:16" ht="14.25" customHeight="1">
      <c r="C33" s="317" t="s">
        <v>357</v>
      </c>
      <c r="D33"/>
      <c r="E33"/>
      <c r="F33" s="22"/>
      <c r="G33" s="316"/>
      <c r="H33"/>
      <c r="I33" s="22"/>
      <c r="J33" s="22"/>
      <c r="K33"/>
      <c r="L33" s="737"/>
      <c r="M33"/>
      <c r="N33" s="1750"/>
      <c r="O33" s="79"/>
      <c r="P33" s="150"/>
    </row>
    <row r="34" spans="2:16" ht="12.75" customHeight="1">
      <c r="C34" s="1"/>
      <c r="E34"/>
      <c r="G34"/>
      <c r="H34"/>
      <c r="I34"/>
      <c r="J34"/>
      <c r="K34"/>
      <c r="L34"/>
      <c r="M34"/>
      <c r="N34" s="1750"/>
      <c r="O34" s="79"/>
      <c r="P34" s="150"/>
    </row>
    <row r="35" spans="2:16" ht="16.5" customHeight="1">
      <c r="B35" s="324"/>
      <c r="C35" s="324"/>
      <c r="D35" s="324"/>
      <c r="E35" s="325"/>
      <c r="F35" s="324"/>
      <c r="G35" s="324"/>
      <c r="H35" s="324"/>
      <c r="I35" s="324"/>
      <c r="J35" s="324"/>
      <c r="K35" s="49"/>
      <c r="L35" s="49"/>
      <c r="M35" s="49"/>
      <c r="N35" s="46"/>
      <c r="O35" s="7"/>
      <c r="P35" s="150"/>
    </row>
    <row r="36" spans="2:16" ht="15" customHeight="1">
      <c r="B36" s="315"/>
      <c r="C36" s="315"/>
      <c r="D36" s="318"/>
      <c r="E36" s="326"/>
      <c r="F36" s="315"/>
      <c r="G36" s="307"/>
      <c r="H36" s="307"/>
      <c r="I36" s="307"/>
      <c r="J36" s="307"/>
      <c r="K36" s="157"/>
      <c r="L36" s="157"/>
      <c r="M36" s="157"/>
      <c r="N36" s="46"/>
      <c r="O36" s="7"/>
      <c r="P36" s="150"/>
    </row>
    <row r="37" spans="2:16" ht="16.5" customHeight="1">
      <c r="B37" s="327"/>
      <c r="C37" s="327"/>
      <c r="D37" s="327"/>
      <c r="E37" s="328"/>
      <c r="F37" s="327"/>
      <c r="G37" s="327"/>
      <c r="H37" s="329"/>
      <c r="I37" s="327"/>
      <c r="J37" s="329"/>
      <c r="K37" s="529"/>
      <c r="L37" s="528"/>
      <c r="M37" s="528"/>
      <c r="N37" s="40"/>
      <c r="O37" s="9"/>
      <c r="P37"/>
    </row>
    <row r="38" spans="2:16" ht="13.5" customHeight="1">
      <c r="D38"/>
      <c r="E38"/>
      <c r="F38"/>
      <c r="G38"/>
      <c r="H38"/>
      <c r="I38"/>
      <c r="J38"/>
      <c r="K38" s="9"/>
      <c r="L38" s="9"/>
      <c r="M38" s="9"/>
      <c r="N38" s="91"/>
      <c r="O38" s="7"/>
      <c r="P38" s="330"/>
    </row>
    <row r="39" spans="2:16" ht="17.25" customHeight="1">
      <c r="D39"/>
      <c r="E39"/>
      <c r="F39"/>
      <c r="G39"/>
      <c r="H39"/>
      <c r="I39"/>
      <c r="J39"/>
      <c r="K39" s="44"/>
      <c r="L39" s="9"/>
      <c r="M39" s="44"/>
      <c r="N39" s="32"/>
      <c r="O39" s="7"/>
      <c r="P39" s="150"/>
    </row>
    <row r="40" spans="2:16" ht="13.5" customHeight="1">
      <c r="D40"/>
      <c r="E40" s="151"/>
      <c r="F40"/>
      <c r="G40"/>
      <c r="H40"/>
      <c r="I40"/>
      <c r="J40"/>
      <c r="K40" s="9"/>
      <c r="L40" s="9"/>
      <c r="M40" s="44"/>
      <c r="N40" s="34"/>
      <c r="O40" s="7"/>
      <c r="P40" s="150"/>
    </row>
    <row r="41" spans="2:16" ht="15" customHeight="1">
      <c r="B41" s="319"/>
      <c r="D41"/>
      <c r="E41"/>
      <c r="F41"/>
      <c r="G41"/>
      <c r="H41"/>
      <c r="I41"/>
      <c r="J41"/>
      <c r="K41" s="9"/>
      <c r="L41" s="9"/>
      <c r="M41" s="9"/>
      <c r="N41" s="34"/>
      <c r="O41" s="7"/>
      <c r="P41" s="150"/>
    </row>
    <row r="42" spans="2:16" ht="12" customHeight="1">
      <c r="D42" s="330"/>
      <c r="E42"/>
      <c r="F42"/>
      <c r="G42"/>
      <c r="H42"/>
      <c r="I42"/>
      <c r="J42"/>
      <c r="K42" s="9"/>
      <c r="L42" s="9"/>
      <c r="M42" s="9"/>
      <c r="N42" s="34"/>
      <c r="O42" s="7"/>
      <c r="P42" s="312"/>
    </row>
    <row r="43" spans="2:16" ht="12" customHeight="1">
      <c r="B43" s="331"/>
      <c r="C43" s="79"/>
      <c r="D43" s="150"/>
      <c r="E43"/>
      <c r="F43"/>
      <c r="G43" s="150"/>
      <c r="H43" s="150"/>
      <c r="I43" s="150"/>
      <c r="J43" s="150"/>
      <c r="K43" s="12"/>
      <c r="L43" s="12"/>
      <c r="M43" s="12"/>
      <c r="N43" s="34"/>
      <c r="O43" s="7"/>
      <c r="P43" s="150"/>
    </row>
    <row r="44" spans="2:16" ht="15" customHeight="1">
      <c r="B44" s="305"/>
      <c r="C44" s="79"/>
      <c r="D44" s="150"/>
      <c r="E44"/>
      <c r="F44"/>
      <c r="G44" s="150"/>
      <c r="H44" s="150"/>
      <c r="I44" s="150"/>
      <c r="J44" s="150"/>
      <c r="K44" s="9"/>
      <c r="L44" s="9"/>
      <c r="M44" s="9"/>
      <c r="N44" s="35"/>
      <c r="O44" s="7"/>
      <c r="P44" s="150"/>
    </row>
    <row r="45" spans="2:16" ht="16.5" customHeight="1">
      <c r="B45" s="305"/>
      <c r="K45" s="12"/>
      <c r="L45" s="12"/>
      <c r="M45" s="9"/>
      <c r="N45" s="9"/>
      <c r="O45" s="9"/>
      <c r="P45" s="77"/>
    </row>
    <row r="46" spans="2:16" ht="16.5" customHeight="1">
      <c r="K46" s="5"/>
      <c r="L46" s="5"/>
      <c r="M46" s="5"/>
      <c r="N46" s="5"/>
      <c r="O46" s="5"/>
    </row>
    <row r="47" spans="2:16" ht="15.75" customHeight="1">
      <c r="K47" s="5"/>
      <c r="L47" s="5"/>
      <c r="M47" s="5"/>
      <c r="N47" s="5"/>
      <c r="O47" s="5"/>
    </row>
    <row r="48" spans="2:16" ht="12.75" customHeight="1">
      <c r="B48" s="9"/>
      <c r="C48" s="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6" ht="15" customHeight="1"/>
    <row r="50" spans="1:16" ht="16.5" customHeight="1">
      <c r="C50" s="1" t="s">
        <v>180</v>
      </c>
      <c r="D50"/>
      <c r="E50"/>
      <c r="F50"/>
      <c r="G50" t="s">
        <v>118</v>
      </c>
      <c r="H50"/>
      <c r="I50"/>
    </row>
    <row r="51" spans="1:16" ht="15" customHeight="1"/>
    <row r="52" spans="1:16" ht="15.75" customHeight="1">
      <c r="E52" t="s">
        <v>901</v>
      </c>
    </row>
    <row r="53" spans="1:16" ht="14.25" customHeight="1"/>
    <row r="54" spans="1:16" ht="14.25" customHeight="1"/>
    <row r="55" spans="1:16" ht="15" customHeight="1"/>
    <row r="56" spans="1:16" ht="12.75" customHeight="1">
      <c r="C56" s="788"/>
      <c r="D56" s="10" t="s">
        <v>214</v>
      </c>
      <c r="E56" s="305"/>
    </row>
    <row r="57" spans="1:16" ht="15.75" customHeight="1">
      <c r="C57" s="11" t="s">
        <v>892</v>
      </c>
      <c r="D57" s="150"/>
      <c r="E57" s="2"/>
      <c r="F57"/>
      <c r="I57"/>
      <c r="J57"/>
      <c r="K57" s="20"/>
      <c r="L57" s="20"/>
      <c r="M57"/>
      <c r="N57"/>
      <c r="O57"/>
      <c r="P57"/>
    </row>
    <row r="58" spans="1:16" ht="14.25" customHeight="1">
      <c r="C58" s="19" t="s">
        <v>362</v>
      </c>
      <c r="I58" s="973" t="s">
        <v>381</v>
      </c>
      <c r="N58" s="5"/>
    </row>
    <row r="59" spans="1:16" ht="15" customHeight="1">
      <c r="C59" s="788" t="s">
        <v>893</v>
      </c>
    </row>
    <row r="60" spans="1:16" ht="18" customHeight="1" thickBot="1">
      <c r="A60" s="62"/>
      <c r="B60" s="22" t="s">
        <v>356</v>
      </c>
      <c r="C60" s="20"/>
      <c r="D60"/>
      <c r="F60" s="25" t="s">
        <v>891</v>
      </c>
      <c r="I60" s="23" t="s">
        <v>0</v>
      </c>
      <c r="J60"/>
      <c r="K60" s="79" t="s">
        <v>474</v>
      </c>
      <c r="L60" s="20"/>
      <c r="M60" s="20"/>
      <c r="N60" s="26"/>
      <c r="P60" s="121"/>
    </row>
    <row r="61" spans="1:16" ht="18" customHeight="1" thickBot="1">
      <c r="B61" s="1013" t="s">
        <v>358</v>
      </c>
      <c r="C61" s="1051" t="s">
        <v>377</v>
      </c>
      <c r="D61" s="1010" t="s">
        <v>182</v>
      </c>
      <c r="E61" s="1018" t="s">
        <v>183</v>
      </c>
      <c r="F61" s="360"/>
      <c r="G61" s="360"/>
      <c r="H61" s="785"/>
      <c r="I61" s="602" t="s">
        <v>334</v>
      </c>
      <c r="J61" s="33"/>
      <c r="K61" s="799"/>
      <c r="L61" s="508"/>
      <c r="M61" s="1020" t="s">
        <v>376</v>
      </c>
      <c r="N61" s="33"/>
      <c r="O61" s="33"/>
      <c r="P61" s="54"/>
    </row>
    <row r="62" spans="1:16" ht="16.5" customHeight="1" thickBot="1">
      <c r="B62" s="1014" t="s">
        <v>336</v>
      </c>
      <c r="C62" s="430"/>
      <c r="D62" s="1015" t="s">
        <v>189</v>
      </c>
      <c r="E62" s="637"/>
      <c r="F62" s="1017"/>
      <c r="G62" s="2427" t="s">
        <v>930</v>
      </c>
      <c r="H62" s="2278" t="s">
        <v>758</v>
      </c>
      <c r="I62" s="468"/>
      <c r="J62" s="803"/>
      <c r="K62" s="803"/>
      <c r="L62" s="478"/>
      <c r="M62" s="2305" t="s">
        <v>375</v>
      </c>
      <c r="N62" s="803"/>
      <c r="O62" s="803"/>
      <c r="P62" s="478"/>
    </row>
    <row r="63" spans="1:16" ht="14.25" customHeight="1">
      <c r="B63" s="1014" t="s">
        <v>345</v>
      </c>
      <c r="C63" s="430" t="s">
        <v>188</v>
      </c>
      <c r="D63" s="736"/>
      <c r="E63" s="1015" t="s">
        <v>190</v>
      </c>
      <c r="F63" s="1011" t="s">
        <v>56</v>
      </c>
      <c r="G63" s="2427" t="s">
        <v>931</v>
      </c>
      <c r="H63" s="2280" t="s">
        <v>193</v>
      </c>
      <c r="I63" s="637"/>
      <c r="J63" s="2307"/>
      <c r="K63" s="33"/>
      <c r="L63" s="2307"/>
      <c r="M63" s="2308" t="s">
        <v>346</v>
      </c>
      <c r="N63" s="2309" t="s">
        <v>347</v>
      </c>
      <c r="O63" s="2310" t="s">
        <v>348</v>
      </c>
      <c r="P63" s="2311" t="s">
        <v>349</v>
      </c>
    </row>
    <row r="64" spans="1:16" ht="18.75" customHeight="1" thickBot="1">
      <c r="B64" s="57"/>
      <c r="C64" s="789"/>
      <c r="D64" s="468"/>
      <c r="E64" s="1016" t="s">
        <v>6</v>
      </c>
      <c r="F64" s="438" t="s">
        <v>7</v>
      </c>
      <c r="G64" s="513" t="s">
        <v>8</v>
      </c>
      <c r="H64" s="2279" t="s">
        <v>467</v>
      </c>
      <c r="I64" s="2312" t="s">
        <v>337</v>
      </c>
      <c r="J64" s="2313" t="s">
        <v>338</v>
      </c>
      <c r="K64" s="2314" t="s">
        <v>339</v>
      </c>
      <c r="L64" s="2313" t="s">
        <v>340</v>
      </c>
      <c r="M64" s="2315" t="s">
        <v>341</v>
      </c>
      <c r="N64" s="2313" t="s">
        <v>342</v>
      </c>
      <c r="O64" s="2314" t="s">
        <v>343</v>
      </c>
      <c r="P64" s="2316" t="s">
        <v>344</v>
      </c>
    </row>
    <row r="65" spans="2:16" ht="15.75" customHeight="1" thickBot="1">
      <c r="B65" s="2271" t="s">
        <v>890</v>
      </c>
      <c r="C65" s="1708"/>
      <c r="D65" s="2270">
        <v>1</v>
      </c>
      <c r="E65" s="1709">
        <v>77</v>
      </c>
      <c r="F65" s="1710">
        <v>79</v>
      </c>
      <c r="G65" s="2269">
        <v>335</v>
      </c>
      <c r="H65" s="2269">
        <v>2350</v>
      </c>
      <c r="I65" s="2306">
        <v>60</v>
      </c>
      <c r="J65" s="2303">
        <v>1.2</v>
      </c>
      <c r="K65" s="2303">
        <v>1.4</v>
      </c>
      <c r="L65" s="2304">
        <v>700</v>
      </c>
      <c r="M65" s="2302">
        <v>1100</v>
      </c>
      <c r="N65" s="2302">
        <v>1100</v>
      </c>
      <c r="O65" s="2302">
        <v>250</v>
      </c>
      <c r="P65" s="2302">
        <v>12</v>
      </c>
    </row>
    <row r="66" spans="2:16" ht="21" customHeight="1">
      <c r="B66" s="2333"/>
      <c r="C66" s="2321" t="s">
        <v>159</v>
      </c>
      <c r="D66" s="380"/>
      <c r="E66" s="804"/>
      <c r="F66" s="445"/>
      <c r="G66" s="445"/>
      <c r="H66" s="446"/>
      <c r="I66" s="445"/>
      <c r="J66" s="445"/>
      <c r="K66" s="445"/>
      <c r="L66" s="805"/>
      <c r="M66" s="2273"/>
      <c r="N66" s="842"/>
      <c r="O66" s="2268"/>
      <c r="P66" s="989"/>
    </row>
    <row r="67" spans="2:16" ht="13.5" customHeight="1">
      <c r="B67" s="1000" t="s">
        <v>486</v>
      </c>
      <c r="C67" s="2336" t="s">
        <v>543</v>
      </c>
      <c r="D67" s="257">
        <v>205</v>
      </c>
      <c r="E67" s="223">
        <v>5.16</v>
      </c>
      <c r="F67" s="235">
        <v>6.52</v>
      </c>
      <c r="G67" s="652">
        <v>32.18</v>
      </c>
      <c r="H67" s="814">
        <v>208</v>
      </c>
      <c r="I67" s="235">
        <v>1.34</v>
      </c>
      <c r="J67" s="235">
        <v>0.06</v>
      </c>
      <c r="K67" s="1843">
        <v>0.14000000000000001</v>
      </c>
      <c r="L67" s="814">
        <v>39.799999999999997</v>
      </c>
      <c r="M67" s="235">
        <v>128.19999999999999</v>
      </c>
      <c r="N67" s="2728">
        <v>13.98</v>
      </c>
      <c r="O67" s="235">
        <v>29.6</v>
      </c>
      <c r="P67" s="235">
        <v>0.13600000000000001</v>
      </c>
    </row>
    <row r="68" spans="2:16">
      <c r="B68" s="2334" t="s">
        <v>894</v>
      </c>
      <c r="C68" s="234" t="s">
        <v>384</v>
      </c>
      <c r="D68" s="257">
        <v>20</v>
      </c>
      <c r="E68" s="2283">
        <v>4.6669999999999998</v>
      </c>
      <c r="F68" s="347">
        <v>5.8666999999999998</v>
      </c>
      <c r="G68" s="338">
        <v>0</v>
      </c>
      <c r="H68" s="827">
        <v>71.667000000000002</v>
      </c>
      <c r="I68" s="338">
        <v>0.14000000000000001</v>
      </c>
      <c r="J68" s="338">
        <v>7.0000000000000001E-3</v>
      </c>
      <c r="K68" s="338">
        <v>0.06</v>
      </c>
      <c r="L68" s="814">
        <v>52</v>
      </c>
      <c r="M68" s="344">
        <v>176</v>
      </c>
      <c r="N68" s="235">
        <v>100</v>
      </c>
      <c r="O68" s="338">
        <v>7.34</v>
      </c>
      <c r="P68" s="975">
        <v>0.2</v>
      </c>
    </row>
    <row r="69" spans="2:16">
      <c r="B69" s="1000" t="s">
        <v>389</v>
      </c>
      <c r="C69" s="234" t="s">
        <v>13</v>
      </c>
      <c r="D69" s="257">
        <v>200</v>
      </c>
      <c r="E69" s="219">
        <v>0.2</v>
      </c>
      <c r="F69" s="338">
        <v>0</v>
      </c>
      <c r="G69" s="338">
        <v>6.5</v>
      </c>
      <c r="H69" s="827">
        <v>26.8</v>
      </c>
      <c r="I69" s="347">
        <v>3.5999999999999997E-2</v>
      </c>
      <c r="J69" s="338">
        <v>0</v>
      </c>
      <c r="K69" s="338">
        <v>0.01</v>
      </c>
      <c r="L69" s="815">
        <v>0.27</v>
      </c>
      <c r="M69" s="344">
        <v>4.5</v>
      </c>
      <c r="N69" s="235">
        <v>7.2</v>
      </c>
      <c r="O69" s="235">
        <v>3.8</v>
      </c>
      <c r="P69" s="975">
        <v>0.73</v>
      </c>
    </row>
    <row r="70" spans="2:16">
      <c r="B70" s="1000" t="s">
        <v>9</v>
      </c>
      <c r="C70" s="2272" t="s">
        <v>899</v>
      </c>
      <c r="D70" s="257">
        <v>25</v>
      </c>
      <c r="E70" s="2283">
        <v>1.875</v>
      </c>
      <c r="F70" s="347">
        <v>2.9449999999999998</v>
      </c>
      <c r="G70" s="347">
        <v>16.600000000000001</v>
      </c>
      <c r="H70" s="814">
        <v>96.4</v>
      </c>
      <c r="I70" s="1843">
        <v>0</v>
      </c>
      <c r="J70" s="652">
        <v>2.5000000000000001E-2</v>
      </c>
      <c r="K70" s="652">
        <v>1.7000000000000001E-2</v>
      </c>
      <c r="L70" s="814">
        <v>2.5</v>
      </c>
      <c r="M70" s="1843">
        <v>7.25</v>
      </c>
      <c r="N70" s="1843">
        <v>0</v>
      </c>
      <c r="O70" s="1843">
        <v>0.5</v>
      </c>
      <c r="P70" s="2717">
        <v>5.2499999999999998E-2</v>
      </c>
    </row>
    <row r="71" spans="2:16">
      <c r="B71" s="1000" t="s">
        <v>9</v>
      </c>
      <c r="C71" s="234" t="s">
        <v>10</v>
      </c>
      <c r="D71" s="257">
        <v>35</v>
      </c>
      <c r="E71" s="2283">
        <v>1.3480000000000001</v>
      </c>
      <c r="F71" s="347">
        <v>0.48099999999999998</v>
      </c>
      <c r="G71" s="338">
        <v>18.97</v>
      </c>
      <c r="H71" s="814">
        <v>85.600999999999999</v>
      </c>
      <c r="I71" s="235">
        <v>0</v>
      </c>
      <c r="J71" s="235">
        <v>4.2999999999999997E-2</v>
      </c>
      <c r="K71" s="235">
        <v>1.4E-2</v>
      </c>
      <c r="L71" s="814">
        <v>0</v>
      </c>
      <c r="M71" s="344">
        <v>7</v>
      </c>
      <c r="N71" s="235">
        <v>22.75</v>
      </c>
      <c r="O71" s="235">
        <v>4.9000000000000004</v>
      </c>
      <c r="P71" s="975">
        <v>3.85E-2</v>
      </c>
    </row>
    <row r="72" spans="2:16">
      <c r="B72" s="2332" t="s">
        <v>9</v>
      </c>
      <c r="C72" s="234" t="s">
        <v>427</v>
      </c>
      <c r="D72" s="259">
        <v>20</v>
      </c>
      <c r="E72" s="348">
        <v>1.1299999999999999</v>
      </c>
      <c r="F72" s="350">
        <v>0.3</v>
      </c>
      <c r="G72" s="350">
        <v>8.3729999999999993</v>
      </c>
      <c r="H72" s="814">
        <v>40.712000000000003</v>
      </c>
      <c r="I72" s="349">
        <v>0</v>
      </c>
      <c r="J72" s="349">
        <v>0.05</v>
      </c>
      <c r="K72" s="349">
        <v>0.05</v>
      </c>
      <c r="L72" s="909">
        <v>0</v>
      </c>
      <c r="M72" s="2703">
        <v>6.6</v>
      </c>
      <c r="N72" s="935">
        <v>46.8</v>
      </c>
      <c r="O72" s="349">
        <v>1.32</v>
      </c>
      <c r="P72" s="2296">
        <v>8.8000000000000005E-3</v>
      </c>
    </row>
    <row r="73" spans="2:16" ht="12.75" customHeight="1" thickBot="1">
      <c r="B73" s="2335" t="s">
        <v>485</v>
      </c>
      <c r="C73" s="2322" t="s">
        <v>885</v>
      </c>
      <c r="D73" s="378">
        <v>105</v>
      </c>
      <c r="E73" s="486">
        <v>0.95</v>
      </c>
      <c r="F73" s="487">
        <v>0.21</v>
      </c>
      <c r="G73" s="488">
        <v>12.82</v>
      </c>
      <c r="H73" s="814">
        <v>56.97</v>
      </c>
      <c r="I73" s="2799">
        <v>14</v>
      </c>
      <c r="J73" s="808">
        <v>4.2000000000000003E-2</v>
      </c>
      <c r="K73" s="808">
        <v>3.15E-2</v>
      </c>
      <c r="L73" s="808">
        <v>0</v>
      </c>
      <c r="M73" s="344">
        <v>35.700000000000003</v>
      </c>
      <c r="N73" s="888">
        <v>17.850000000000001</v>
      </c>
      <c r="O73" s="235">
        <v>1.365</v>
      </c>
      <c r="P73" s="975">
        <v>0.315</v>
      </c>
    </row>
    <row r="74" spans="2:16" ht="13.5" customHeight="1">
      <c r="B74" s="464" t="s">
        <v>212</v>
      </c>
      <c r="D74" s="176">
        <f>SUM(D67:D73)</f>
        <v>610</v>
      </c>
      <c r="E74" s="809">
        <f>SUM(E67:E73)</f>
        <v>15.329999999999998</v>
      </c>
      <c r="F74" s="476">
        <f t="shared" ref="F74:P74" si="0">SUM(F67:F73)</f>
        <v>16.322700000000001</v>
      </c>
      <c r="G74" s="467">
        <f t="shared" si="0"/>
        <v>95.443000000000012</v>
      </c>
      <c r="H74" s="2287">
        <f>SUM(H67:H73)</f>
        <v>586.15000000000009</v>
      </c>
      <c r="I74" s="811">
        <f t="shared" si="0"/>
        <v>15.516</v>
      </c>
      <c r="J74" s="887">
        <f t="shared" si="0"/>
        <v>0.22700000000000001</v>
      </c>
      <c r="K74" s="812">
        <f t="shared" si="0"/>
        <v>0.32250000000000001</v>
      </c>
      <c r="L74" s="811">
        <f t="shared" si="0"/>
        <v>94.57</v>
      </c>
      <c r="M74" s="2288">
        <f t="shared" si="0"/>
        <v>365.25</v>
      </c>
      <c r="N74" s="1046">
        <f t="shared" si="0"/>
        <v>208.58</v>
      </c>
      <c r="O74" s="890">
        <f t="shared" si="0"/>
        <v>48.824999999999996</v>
      </c>
      <c r="P74" s="1715">
        <f t="shared" si="0"/>
        <v>1.4807999999999999</v>
      </c>
    </row>
    <row r="75" spans="2:16" ht="13.5" customHeight="1">
      <c r="B75" s="899"/>
      <c r="C75" s="900" t="s">
        <v>11</v>
      </c>
      <c r="D75" s="1707">
        <v>0.25</v>
      </c>
      <c r="E75" s="781">
        <v>19.25</v>
      </c>
      <c r="F75" s="782">
        <v>19.75</v>
      </c>
      <c r="G75" s="783">
        <v>83.75</v>
      </c>
      <c r="H75" s="1047">
        <v>587.5</v>
      </c>
      <c r="I75" s="917">
        <v>15</v>
      </c>
      <c r="J75" s="723">
        <v>0.3</v>
      </c>
      <c r="K75" s="724">
        <v>0.35</v>
      </c>
      <c r="L75" s="835">
        <v>175</v>
      </c>
      <c r="M75" s="2289">
        <v>275</v>
      </c>
      <c r="N75" s="1035">
        <v>275</v>
      </c>
      <c r="O75" s="835">
        <v>62.5</v>
      </c>
      <c r="P75" s="1038">
        <v>3</v>
      </c>
    </row>
    <row r="76" spans="2:16" ht="15.75" thickBot="1">
      <c r="B76" s="231"/>
      <c r="C76" s="894" t="s">
        <v>476</v>
      </c>
      <c r="D76" s="944"/>
      <c r="E76" s="920">
        <f>(E74*100/E65)-25</f>
        <v>-5.0909090909090935</v>
      </c>
      <c r="F76" s="921">
        <f t="shared" ref="F76:P76" si="1">(F74*100/F65)-25</f>
        <v>-4.338354430379745</v>
      </c>
      <c r="G76" s="921">
        <f t="shared" si="1"/>
        <v>3.4904477611940337</v>
      </c>
      <c r="H76" s="990">
        <f t="shared" si="1"/>
        <v>-5.7446808510636771E-2</v>
      </c>
      <c r="I76" s="921">
        <f t="shared" si="1"/>
        <v>0.85999999999999943</v>
      </c>
      <c r="J76" s="921">
        <f t="shared" si="1"/>
        <v>-6.0833333333333321</v>
      </c>
      <c r="K76" s="921">
        <f t="shared" si="1"/>
        <v>-1.9642857142857117</v>
      </c>
      <c r="L76" s="921">
        <f t="shared" si="1"/>
        <v>-11.49</v>
      </c>
      <c r="M76" s="1032">
        <f t="shared" si="1"/>
        <v>8.2045454545454533</v>
      </c>
      <c r="N76" s="921">
        <f t="shared" si="1"/>
        <v>-6.038181818181819</v>
      </c>
      <c r="O76" s="921">
        <f t="shared" si="1"/>
        <v>-5.4699999999999989</v>
      </c>
      <c r="P76" s="934">
        <f t="shared" si="1"/>
        <v>-12.660000000000002</v>
      </c>
    </row>
    <row r="77" spans="2:16" ht="13.5" customHeight="1">
      <c r="B77" s="85"/>
      <c r="C77" s="2321" t="s">
        <v>123</v>
      </c>
      <c r="D77" s="54"/>
      <c r="E77" s="365"/>
      <c r="F77" s="1713"/>
      <c r="G77" s="1713"/>
      <c r="H77" s="988"/>
      <c r="I77" s="813"/>
      <c r="J77" s="813"/>
      <c r="K77" s="813"/>
      <c r="L77" s="813"/>
      <c r="M77" s="2274"/>
      <c r="N77" s="1714"/>
      <c r="O77" s="1714"/>
      <c r="P77" s="988"/>
    </row>
    <row r="78" spans="2:16" ht="16.5" customHeight="1">
      <c r="B78" s="2330" t="s">
        <v>822</v>
      </c>
      <c r="C78" s="844" t="s">
        <v>898</v>
      </c>
      <c r="D78" s="259">
        <v>60</v>
      </c>
      <c r="E78" s="1794">
        <v>0.48</v>
      </c>
      <c r="F78" s="389">
        <v>0.06</v>
      </c>
      <c r="G78" s="350">
        <v>1.02</v>
      </c>
      <c r="H78" s="1827">
        <v>6.6</v>
      </c>
      <c r="I78" s="235">
        <v>2.1</v>
      </c>
      <c r="J78" s="235">
        <v>0.06</v>
      </c>
      <c r="K78" s="235">
        <v>0.06</v>
      </c>
      <c r="L78" s="235">
        <v>0</v>
      </c>
      <c r="M78" s="344">
        <v>13.8</v>
      </c>
      <c r="N78" s="235">
        <v>14.4</v>
      </c>
      <c r="O78" s="235">
        <v>8.4</v>
      </c>
      <c r="P78" s="235">
        <v>0.36</v>
      </c>
    </row>
    <row r="79" spans="2:16">
      <c r="B79" s="2318" t="s">
        <v>895</v>
      </c>
      <c r="C79" s="256" t="s">
        <v>597</v>
      </c>
      <c r="D79" s="259">
        <v>200</v>
      </c>
      <c r="E79" s="332">
        <v>5.04</v>
      </c>
      <c r="F79" s="333">
        <v>2.86</v>
      </c>
      <c r="G79" s="334">
        <v>11.68</v>
      </c>
      <c r="H79" s="1960">
        <v>92.6</v>
      </c>
      <c r="I79" s="338">
        <v>3.8</v>
      </c>
      <c r="J79" s="338">
        <v>0.13</v>
      </c>
      <c r="K79" s="338">
        <v>0.12</v>
      </c>
      <c r="L79" s="814">
        <v>14</v>
      </c>
      <c r="M79" s="344">
        <v>28.26</v>
      </c>
      <c r="N79" s="235">
        <v>71.400000000000006</v>
      </c>
      <c r="O79" s="338">
        <v>27.5</v>
      </c>
      <c r="P79" s="235">
        <v>1.6220000000000001</v>
      </c>
    </row>
    <row r="80" spans="2:16">
      <c r="B80" s="2324" t="s">
        <v>896</v>
      </c>
      <c r="C80" s="234" t="s">
        <v>588</v>
      </c>
      <c r="D80" s="260">
        <v>90</v>
      </c>
      <c r="E80" s="2283">
        <v>7.8129999999999997</v>
      </c>
      <c r="F80" s="347">
        <v>11.16</v>
      </c>
      <c r="G80" s="347">
        <v>19.276</v>
      </c>
      <c r="H80" s="1960">
        <v>208.316</v>
      </c>
      <c r="I80" s="2296">
        <v>0.753</v>
      </c>
      <c r="J80" s="935">
        <v>5.3999999999999999E-2</v>
      </c>
      <c r="K80" s="1801">
        <v>0.11</v>
      </c>
      <c r="L80" s="814">
        <v>31.634</v>
      </c>
      <c r="M80" s="2754">
        <v>120.474</v>
      </c>
      <c r="N80" s="2428">
        <v>203.98</v>
      </c>
      <c r="O80" s="1843">
        <v>33.299999999999997</v>
      </c>
      <c r="P80" s="1843">
        <v>1.2</v>
      </c>
    </row>
    <row r="81" spans="2:16">
      <c r="B81" s="2324" t="s">
        <v>897</v>
      </c>
      <c r="C81" s="1919" t="s">
        <v>594</v>
      </c>
      <c r="D81" s="257">
        <v>150</v>
      </c>
      <c r="E81" s="219">
        <v>2.7570000000000001</v>
      </c>
      <c r="F81" s="338">
        <v>9.7050000000000001</v>
      </c>
      <c r="G81" s="351">
        <v>29.702999999999999</v>
      </c>
      <c r="H81" s="1960">
        <v>231.19</v>
      </c>
      <c r="I81" s="338">
        <v>17.87</v>
      </c>
      <c r="J81" s="338">
        <v>0.09</v>
      </c>
      <c r="K81" s="338">
        <v>7.0000000000000007E-2</v>
      </c>
      <c r="L81" s="815">
        <v>65.709999999999994</v>
      </c>
      <c r="M81" s="344">
        <v>53.09</v>
      </c>
      <c r="N81" s="235">
        <v>25.29</v>
      </c>
      <c r="O81" s="235">
        <v>2.323</v>
      </c>
      <c r="P81" s="235">
        <v>0.66</v>
      </c>
    </row>
    <row r="82" spans="2:16" ht="17.25" customHeight="1">
      <c r="B82" s="2331" t="s">
        <v>573</v>
      </c>
      <c r="C82" s="234" t="s">
        <v>324</v>
      </c>
      <c r="D82" s="257">
        <v>200</v>
      </c>
      <c r="E82" s="219">
        <v>1</v>
      </c>
      <c r="F82" s="338">
        <v>0</v>
      </c>
      <c r="G82" s="338">
        <v>23.4</v>
      </c>
      <c r="H82" s="827">
        <v>97.6</v>
      </c>
      <c r="I82" s="338">
        <v>1.2</v>
      </c>
      <c r="J82" s="338">
        <v>4.0000000000000001E-3</v>
      </c>
      <c r="K82" s="338">
        <v>4.0000000000000001E-3</v>
      </c>
      <c r="L82" s="611">
        <v>0</v>
      </c>
      <c r="M82" s="235">
        <v>30.4</v>
      </c>
      <c r="N82" s="235">
        <v>36</v>
      </c>
      <c r="O82" s="235">
        <v>0.8</v>
      </c>
      <c r="P82" s="2618">
        <v>1.8</v>
      </c>
    </row>
    <row r="83" spans="2:16" ht="16.5" customHeight="1">
      <c r="B83" s="1000" t="s">
        <v>9</v>
      </c>
      <c r="C83" s="234" t="s">
        <v>10</v>
      </c>
      <c r="D83" s="257">
        <v>50</v>
      </c>
      <c r="E83" s="2283">
        <v>1.925</v>
      </c>
      <c r="F83" s="347">
        <v>0.68799999999999994</v>
      </c>
      <c r="G83" s="338">
        <v>27.1</v>
      </c>
      <c r="H83" s="827">
        <v>122.292</v>
      </c>
      <c r="I83" s="235">
        <v>0</v>
      </c>
      <c r="J83" s="957">
        <v>0.06</v>
      </c>
      <c r="K83" s="652">
        <v>0.02</v>
      </c>
      <c r="L83" s="814">
        <v>0</v>
      </c>
      <c r="M83" s="344">
        <v>10</v>
      </c>
      <c r="N83" s="235">
        <v>32.5</v>
      </c>
      <c r="O83" s="235">
        <v>7</v>
      </c>
      <c r="P83" s="235">
        <v>5.5E-2</v>
      </c>
    </row>
    <row r="84" spans="2:16" ht="15" customHeight="1" thickBot="1">
      <c r="B84" s="2332" t="s">
        <v>9</v>
      </c>
      <c r="C84" s="192" t="s">
        <v>427</v>
      </c>
      <c r="D84" s="259">
        <v>30</v>
      </c>
      <c r="E84" s="1843">
        <v>1.6950000000000001</v>
      </c>
      <c r="F84" s="235">
        <v>0.45</v>
      </c>
      <c r="G84" s="235">
        <v>12.56</v>
      </c>
      <c r="H84" s="814">
        <v>61.07</v>
      </c>
      <c r="I84" s="235">
        <v>0</v>
      </c>
      <c r="J84" s="235">
        <v>0.08</v>
      </c>
      <c r="K84" s="235">
        <v>0.08</v>
      </c>
      <c r="L84" s="611">
        <v>0</v>
      </c>
      <c r="M84" s="344">
        <v>9.9</v>
      </c>
      <c r="N84" s="235">
        <v>70.2</v>
      </c>
      <c r="O84" s="235">
        <v>1.98</v>
      </c>
      <c r="P84" s="235">
        <v>1.32E-2</v>
      </c>
    </row>
    <row r="85" spans="2:16" ht="13.5" customHeight="1">
      <c r="B85" s="931" t="s">
        <v>198</v>
      </c>
      <c r="C85" s="36"/>
      <c r="D85" s="170">
        <f>SUM(D78:D84)</f>
        <v>780</v>
      </c>
      <c r="E85" s="475">
        <f t="shared" ref="E85:P85" si="2">SUM(E78:E84)</f>
        <v>20.71</v>
      </c>
      <c r="F85" s="816">
        <f t="shared" si="2"/>
        <v>24.922999999999998</v>
      </c>
      <c r="G85" s="816">
        <f t="shared" si="2"/>
        <v>124.739</v>
      </c>
      <c r="H85" s="237">
        <f>SUM(H78:H84)</f>
        <v>819.66800000000001</v>
      </c>
      <c r="I85" s="864">
        <f t="shared" si="2"/>
        <v>25.723000000000003</v>
      </c>
      <c r="J85" s="864">
        <f>SUM(J78:J84)</f>
        <v>0.47799999999999998</v>
      </c>
      <c r="K85" s="889">
        <f t="shared" si="2"/>
        <v>0.46400000000000002</v>
      </c>
      <c r="L85" s="864">
        <f t="shared" si="2"/>
        <v>111.34399999999999</v>
      </c>
      <c r="M85" s="818">
        <f t="shared" si="2"/>
        <v>265.92399999999998</v>
      </c>
      <c r="N85" s="818">
        <f t="shared" si="2"/>
        <v>453.77</v>
      </c>
      <c r="O85" s="818">
        <f t="shared" si="2"/>
        <v>81.302999999999983</v>
      </c>
      <c r="P85" s="819">
        <f t="shared" si="2"/>
        <v>5.7102000000000004</v>
      </c>
    </row>
    <row r="86" spans="2:16" ht="12.75" customHeight="1">
      <c r="B86" s="899"/>
      <c r="C86" s="900" t="s">
        <v>11</v>
      </c>
      <c r="D86" s="1717">
        <v>0.35</v>
      </c>
      <c r="E86" s="1041">
        <v>26.95</v>
      </c>
      <c r="F86" s="1039">
        <v>27.65</v>
      </c>
      <c r="G86" s="1040">
        <v>117.25</v>
      </c>
      <c r="H86" s="1040">
        <v>822.5</v>
      </c>
      <c r="I86" s="1036">
        <v>21</v>
      </c>
      <c r="J86" s="723">
        <v>0.42</v>
      </c>
      <c r="K86" s="724">
        <v>0.49</v>
      </c>
      <c r="L86" s="835">
        <v>245</v>
      </c>
      <c r="M86" s="1048">
        <v>385</v>
      </c>
      <c r="N86" s="1049">
        <v>385</v>
      </c>
      <c r="O86" s="835">
        <v>87.5</v>
      </c>
      <c r="P86" s="1038">
        <v>4.2</v>
      </c>
    </row>
    <row r="87" spans="2:16" ht="16.5" customHeight="1" thickBot="1">
      <c r="B87" s="231"/>
      <c r="C87" s="894" t="s">
        <v>476</v>
      </c>
      <c r="D87" s="944"/>
      <c r="E87" s="893">
        <f>(E85*100/E65)-35</f>
        <v>-8.1038961038961048</v>
      </c>
      <c r="F87" s="891">
        <f t="shared" ref="F87:O87" si="3">(F85*100/F65)-35</f>
        <v>-3.4518987341772203</v>
      </c>
      <c r="G87" s="891">
        <f t="shared" si="3"/>
        <v>2.2355223880596995</v>
      </c>
      <c r="H87" s="891">
        <f t="shared" si="3"/>
        <v>-0.12051063829787267</v>
      </c>
      <c r="I87" s="891">
        <f>(I85*100/I65)-35</f>
        <v>7.8716666666666697</v>
      </c>
      <c r="J87" s="891">
        <f t="shared" si="3"/>
        <v>4.8333333333333357</v>
      </c>
      <c r="K87" s="891">
        <f t="shared" si="3"/>
        <v>-1.8571428571428541</v>
      </c>
      <c r="L87" s="2077">
        <f t="shared" si="3"/>
        <v>-19.093714285714285</v>
      </c>
      <c r="M87" s="2077">
        <f t="shared" si="3"/>
        <v>-10.82509090909091</v>
      </c>
      <c r="N87" s="891">
        <f t="shared" si="3"/>
        <v>6.2518181818181802</v>
      </c>
      <c r="O87" s="891">
        <f t="shared" si="3"/>
        <v>-2.4788000000000068</v>
      </c>
      <c r="P87" s="892">
        <f>(P85*100/P65)-35</f>
        <v>12.585000000000001</v>
      </c>
    </row>
    <row r="88" spans="2:16" ht="16.5" customHeight="1">
      <c r="B88" s="790"/>
      <c r="C88" s="601" t="s">
        <v>246</v>
      </c>
      <c r="D88" s="54"/>
      <c r="E88" s="586"/>
      <c r="F88" s="1716"/>
      <c r="G88" s="1716"/>
      <c r="H88" s="842"/>
      <c r="I88" s="842"/>
      <c r="J88" s="842"/>
      <c r="K88" s="842"/>
      <c r="L88" s="842"/>
      <c r="M88" s="842"/>
      <c r="N88" s="842"/>
      <c r="O88" s="842"/>
      <c r="P88" s="989"/>
    </row>
    <row r="89" spans="2:16" ht="16.5" customHeight="1">
      <c r="B89" s="1001" t="s">
        <v>606</v>
      </c>
      <c r="C89" s="234" t="s">
        <v>252</v>
      </c>
      <c r="D89" s="257">
        <v>200</v>
      </c>
      <c r="E89" s="2211">
        <v>5.2039999999999997</v>
      </c>
      <c r="F89" s="347">
        <v>4.7480000000000002</v>
      </c>
      <c r="G89" s="347">
        <v>17.876999999999999</v>
      </c>
      <c r="H89" s="814">
        <v>135.25</v>
      </c>
      <c r="I89" s="340">
        <v>1.04</v>
      </c>
      <c r="J89" s="338">
        <v>0.06</v>
      </c>
      <c r="K89" s="338">
        <v>0.25</v>
      </c>
      <c r="L89" s="814">
        <v>26.454000000000001</v>
      </c>
      <c r="M89" s="340">
        <v>215.5</v>
      </c>
      <c r="N89" s="338">
        <v>172.8</v>
      </c>
      <c r="O89" s="338">
        <v>34.799999999999997</v>
      </c>
      <c r="P89" s="611">
        <v>0.80900000000000005</v>
      </c>
    </row>
    <row r="90" spans="2:16" ht="17.25" customHeight="1">
      <c r="B90" s="2337" t="s">
        <v>969</v>
      </c>
      <c r="C90" s="234" t="s">
        <v>265</v>
      </c>
      <c r="D90" s="2338" t="s">
        <v>477</v>
      </c>
      <c r="E90" s="340">
        <v>3.8660000000000001</v>
      </c>
      <c r="F90" s="338">
        <v>3.222</v>
      </c>
      <c r="G90" s="351">
        <v>12.603999999999999</v>
      </c>
      <c r="H90" s="2235">
        <v>48.012</v>
      </c>
      <c r="I90" s="347">
        <v>0.13339999999999999</v>
      </c>
      <c r="J90" s="338">
        <v>1.867E-3</v>
      </c>
      <c r="K90" s="338">
        <v>0.12</v>
      </c>
      <c r="L90" s="814">
        <v>26</v>
      </c>
      <c r="M90" s="1843">
        <v>78.900000000000006</v>
      </c>
      <c r="N90" s="235">
        <v>88.7</v>
      </c>
      <c r="O90" s="235">
        <v>12.76</v>
      </c>
      <c r="P90" s="235">
        <v>3.09E-2</v>
      </c>
    </row>
    <row r="91" spans="2:16" ht="15" customHeight="1" thickBot="1">
      <c r="B91" s="2320" t="s">
        <v>900</v>
      </c>
      <c r="C91" s="192" t="s">
        <v>323</v>
      </c>
      <c r="D91" s="378">
        <v>140</v>
      </c>
      <c r="E91" s="348">
        <v>0.48</v>
      </c>
      <c r="F91" s="994">
        <v>0.48</v>
      </c>
      <c r="G91" s="350">
        <v>11.76</v>
      </c>
      <c r="H91" s="830">
        <v>56.4</v>
      </c>
      <c r="I91" s="338">
        <v>14</v>
      </c>
      <c r="J91" s="338">
        <v>5.6000000000000001E-2</v>
      </c>
      <c r="K91" s="338">
        <v>7.0000000000000007E-2</v>
      </c>
      <c r="L91" s="814">
        <v>0</v>
      </c>
      <c r="M91" s="235">
        <v>11.2</v>
      </c>
      <c r="N91" s="235">
        <v>39.200000000000003</v>
      </c>
      <c r="O91" s="981">
        <v>51.24</v>
      </c>
      <c r="P91" s="235">
        <v>0.84</v>
      </c>
    </row>
    <row r="92" spans="2:16" ht="15.75" customHeight="1">
      <c r="B92" s="464" t="s">
        <v>258</v>
      </c>
      <c r="C92" s="624"/>
      <c r="D92" s="176">
        <f>D89+D91+10+30</f>
        <v>380</v>
      </c>
      <c r="E92" s="475">
        <f t="shared" ref="E92:P92" si="4">SUM(E89:E91)</f>
        <v>9.5500000000000007</v>
      </c>
      <c r="F92" s="466">
        <f t="shared" si="4"/>
        <v>8.4500000000000011</v>
      </c>
      <c r="G92" s="816">
        <f t="shared" si="4"/>
        <v>42.241</v>
      </c>
      <c r="H92" s="237">
        <f>SUM(H89:H91)</f>
        <v>239.66200000000001</v>
      </c>
      <c r="I92" s="818">
        <f t="shared" si="4"/>
        <v>15.173400000000001</v>
      </c>
      <c r="J92" s="890">
        <f>SUM(J89:J91)</f>
        <v>0.117867</v>
      </c>
      <c r="K92" s="822">
        <f t="shared" si="4"/>
        <v>0.44</v>
      </c>
      <c r="L92" s="2275">
        <f t="shared" si="4"/>
        <v>52.454000000000001</v>
      </c>
      <c r="M92" s="818">
        <f t="shared" si="4"/>
        <v>305.59999999999997</v>
      </c>
      <c r="N92" s="818">
        <f t="shared" si="4"/>
        <v>300.7</v>
      </c>
      <c r="O92" s="818">
        <f t="shared" si="4"/>
        <v>98.8</v>
      </c>
      <c r="P92" s="2276">
        <f t="shared" si="4"/>
        <v>1.6798999999999999</v>
      </c>
    </row>
    <row r="93" spans="2:16" ht="16.5" customHeight="1">
      <c r="B93" s="899"/>
      <c r="C93" s="900" t="s">
        <v>11</v>
      </c>
      <c r="D93" s="1717">
        <v>0.1</v>
      </c>
      <c r="E93" s="781">
        <v>7.7</v>
      </c>
      <c r="F93" s="782">
        <v>7.9</v>
      </c>
      <c r="G93" s="783">
        <v>33.5</v>
      </c>
      <c r="H93" s="1047">
        <v>235</v>
      </c>
      <c r="I93" s="917">
        <v>6</v>
      </c>
      <c r="J93" s="723">
        <v>0.12</v>
      </c>
      <c r="K93" s="724">
        <v>0.14000000000000001</v>
      </c>
      <c r="L93" s="835">
        <v>70</v>
      </c>
      <c r="M93" s="2290">
        <v>110</v>
      </c>
      <c r="N93" s="2291">
        <v>110</v>
      </c>
      <c r="O93" s="835">
        <v>25</v>
      </c>
      <c r="P93" s="1038">
        <v>1.2</v>
      </c>
    </row>
    <row r="94" spans="2:16" ht="17.25" customHeight="1" thickBot="1">
      <c r="B94" s="231"/>
      <c r="C94" s="894" t="s">
        <v>476</v>
      </c>
      <c r="D94" s="944"/>
      <c r="E94" s="906">
        <f>(E92*100/E65)-10</f>
        <v>2.4025974025974044</v>
      </c>
      <c r="F94" s="907">
        <f t="shared" ref="F94:O94" si="5">(F92*100/F65)-10</f>
        <v>0.69620253164557155</v>
      </c>
      <c r="G94" s="907">
        <f t="shared" si="5"/>
        <v>2.6092537313432853</v>
      </c>
      <c r="H94" s="907">
        <f t="shared" si="5"/>
        <v>0.19838297872340505</v>
      </c>
      <c r="I94" s="907">
        <f t="shared" si="5"/>
        <v>15.289000000000001</v>
      </c>
      <c r="J94" s="907">
        <f t="shared" si="5"/>
        <v>-0.17774999999999963</v>
      </c>
      <c r="K94" s="907">
        <f t="shared" si="5"/>
        <v>21.428571428571431</v>
      </c>
      <c r="L94" s="907">
        <f t="shared" si="5"/>
        <v>-2.5065714285714291</v>
      </c>
      <c r="M94" s="905">
        <f t="shared" si="5"/>
        <v>17.781818181818178</v>
      </c>
      <c r="N94" s="905">
        <f t="shared" si="5"/>
        <v>17.336363636363636</v>
      </c>
      <c r="O94" s="905">
        <f t="shared" si="5"/>
        <v>29.520000000000003</v>
      </c>
      <c r="P94" s="1753">
        <f>(P92*100/P65)-10</f>
        <v>3.9991666666666674</v>
      </c>
    </row>
    <row r="95" spans="2:16" ht="14.25" customHeight="1">
      <c r="I95" s="2286"/>
      <c r="J95" s="2286"/>
      <c r="K95" s="2286"/>
      <c r="L95" s="2286"/>
      <c r="M95" s="2286"/>
      <c r="N95" s="959"/>
      <c r="O95" s="2286"/>
      <c r="P95" s="2286"/>
    </row>
    <row r="96" spans="2:16" ht="14.25" customHeight="1" thickBot="1"/>
    <row r="97" spans="2:16" ht="13.5" customHeight="1">
      <c r="B97" s="728"/>
      <c r="C97" s="36" t="s">
        <v>317</v>
      </c>
      <c r="D97" s="37"/>
      <c r="E97" s="148">
        <f>E74+E85</f>
        <v>36.04</v>
      </c>
      <c r="F97" s="237">
        <f>F74+F85</f>
        <v>41.245699999999999</v>
      </c>
      <c r="G97" s="237">
        <f t="shared" ref="G97:P97" si="6">G74+G85</f>
        <v>220.18200000000002</v>
      </c>
      <c r="H97" s="817">
        <f t="shared" si="6"/>
        <v>1405.8180000000002</v>
      </c>
      <c r="I97" s="903">
        <f>I74+I85</f>
        <v>41.239000000000004</v>
      </c>
      <c r="J97" s="237">
        <f t="shared" si="6"/>
        <v>0.70499999999999996</v>
      </c>
      <c r="K97" s="237">
        <f t="shared" si="6"/>
        <v>0.78649999999999998</v>
      </c>
      <c r="L97" s="237">
        <f t="shared" si="6"/>
        <v>205.91399999999999</v>
      </c>
      <c r="M97" s="823">
        <f t="shared" si="6"/>
        <v>631.17399999999998</v>
      </c>
      <c r="N97" s="823">
        <f>N74+N85</f>
        <v>662.35</v>
      </c>
      <c r="O97" s="823">
        <f t="shared" si="6"/>
        <v>130.12799999999999</v>
      </c>
      <c r="P97" s="876">
        <f t="shared" si="6"/>
        <v>7.1910000000000007</v>
      </c>
    </row>
    <row r="98" spans="2:16" ht="15" customHeight="1">
      <c r="B98" s="422"/>
      <c r="C98" s="786" t="s">
        <v>11</v>
      </c>
      <c r="D98" s="1717">
        <v>0.6</v>
      </c>
      <c r="E98" s="1037">
        <v>46.2</v>
      </c>
      <c r="F98" s="917">
        <v>47.4</v>
      </c>
      <c r="G98" s="916">
        <v>201</v>
      </c>
      <c r="H98" s="916">
        <v>1410</v>
      </c>
      <c r="I98" s="1036">
        <v>36</v>
      </c>
      <c r="J98" s="723">
        <v>0.72</v>
      </c>
      <c r="K98" s="724">
        <v>0.84</v>
      </c>
      <c r="L98" s="835">
        <v>420</v>
      </c>
      <c r="M98" s="943">
        <v>660</v>
      </c>
      <c r="N98" s="1035">
        <v>660</v>
      </c>
      <c r="O98" s="1035">
        <v>150</v>
      </c>
      <c r="P98" s="1038">
        <v>7.2</v>
      </c>
    </row>
    <row r="99" spans="2:16" ht="15" customHeight="1" thickBot="1">
      <c r="B99" s="231"/>
      <c r="C99" s="894" t="s">
        <v>476</v>
      </c>
      <c r="D99" s="944"/>
      <c r="E99" s="893">
        <f>(E97*100/E65)-60</f>
        <v>-13.194805194805198</v>
      </c>
      <c r="F99" s="891">
        <f t="shared" ref="F99:O99" si="7">(F97*100/F65)-60</f>
        <v>-7.7902531645569653</v>
      </c>
      <c r="G99" s="891">
        <f t="shared" si="7"/>
        <v>5.7259701492537403</v>
      </c>
      <c r="H99" s="891">
        <f t="shared" si="7"/>
        <v>-0.17795744680850589</v>
      </c>
      <c r="I99" s="902">
        <f t="shared" si="7"/>
        <v>8.7316666666666691</v>
      </c>
      <c r="J99" s="891">
        <f t="shared" si="7"/>
        <v>-1.25</v>
      </c>
      <c r="K99" s="891">
        <f t="shared" si="7"/>
        <v>-3.8214285714285765</v>
      </c>
      <c r="L99" s="902">
        <f t="shared" si="7"/>
        <v>-30.58371428571429</v>
      </c>
      <c r="M99" s="891">
        <f t="shared" si="7"/>
        <v>-2.6205454545454572</v>
      </c>
      <c r="N99" s="902">
        <f t="shared" si="7"/>
        <v>0.21363636363636118</v>
      </c>
      <c r="O99" s="902">
        <f t="shared" si="7"/>
        <v>-7.9488000000000056</v>
      </c>
      <c r="P99" s="892">
        <f>(P97*100/P65)-60</f>
        <v>-7.4999999999995737E-2</v>
      </c>
    </row>
    <row r="100" spans="2:16" ht="18" customHeight="1" thickBot="1"/>
    <row r="101" spans="2:16" ht="17.25" customHeight="1">
      <c r="B101" s="728"/>
      <c r="C101" s="36" t="s">
        <v>316</v>
      </c>
      <c r="D101" s="37"/>
      <c r="E101" s="148">
        <f t="shared" ref="E101:P101" si="8">E85+E92</f>
        <v>30.26</v>
      </c>
      <c r="F101" s="237">
        <f t="shared" si="8"/>
        <v>33.372999999999998</v>
      </c>
      <c r="G101" s="237">
        <f t="shared" si="8"/>
        <v>166.98000000000002</v>
      </c>
      <c r="H101" s="817">
        <f t="shared" si="8"/>
        <v>1059.33</v>
      </c>
      <c r="I101" s="237">
        <f t="shared" si="8"/>
        <v>40.8964</v>
      </c>
      <c r="J101" s="237">
        <f t="shared" si="8"/>
        <v>0.59586699999999992</v>
      </c>
      <c r="K101" s="237">
        <f t="shared" si="8"/>
        <v>0.90400000000000003</v>
      </c>
      <c r="L101" s="237">
        <f t="shared" si="8"/>
        <v>163.798</v>
      </c>
      <c r="M101" s="823">
        <f t="shared" si="8"/>
        <v>571.52399999999989</v>
      </c>
      <c r="N101" s="823">
        <f t="shared" si="8"/>
        <v>754.47</v>
      </c>
      <c r="O101" s="823">
        <f t="shared" si="8"/>
        <v>180.10299999999998</v>
      </c>
      <c r="P101" s="876">
        <f t="shared" si="8"/>
        <v>7.3901000000000003</v>
      </c>
    </row>
    <row r="102" spans="2:16" ht="17.25" customHeight="1">
      <c r="B102" s="422"/>
      <c r="C102" s="786" t="s">
        <v>11</v>
      </c>
      <c r="D102" s="1717">
        <v>0.45</v>
      </c>
      <c r="E102" s="1041">
        <v>34.65</v>
      </c>
      <c r="F102" s="1039">
        <v>35.549999999999997</v>
      </c>
      <c r="G102" s="1040">
        <v>150.75</v>
      </c>
      <c r="H102" s="1040">
        <v>1057.5</v>
      </c>
      <c r="I102" s="1036">
        <v>27</v>
      </c>
      <c r="J102" s="723">
        <v>0.54</v>
      </c>
      <c r="K102" s="724">
        <v>0.63</v>
      </c>
      <c r="L102" s="835">
        <v>315</v>
      </c>
      <c r="M102" s="943">
        <v>495</v>
      </c>
      <c r="N102" s="1035">
        <v>495</v>
      </c>
      <c r="O102" s="1035">
        <v>112.5</v>
      </c>
      <c r="P102" s="1038">
        <v>5.4</v>
      </c>
    </row>
    <row r="103" spans="2:16" ht="18" customHeight="1" thickBot="1">
      <c r="B103" s="231"/>
      <c r="C103" s="894" t="s">
        <v>476</v>
      </c>
      <c r="D103" s="944"/>
      <c r="E103" s="920">
        <f>(E101*100/E65)-45</f>
        <v>-5.701298701298704</v>
      </c>
      <c r="F103" s="921">
        <f t="shared" ref="F103:O103" si="9">(F101*100/F65)-45</f>
        <v>-2.7556962025316523</v>
      </c>
      <c r="G103" s="921">
        <f t="shared" si="9"/>
        <v>4.8447761194029866</v>
      </c>
      <c r="H103" s="921">
        <f t="shared" si="9"/>
        <v>7.7872340425528819E-2</v>
      </c>
      <c r="I103" s="921">
        <f t="shared" si="9"/>
        <v>23.160666666666671</v>
      </c>
      <c r="J103" s="921">
        <f t="shared" si="9"/>
        <v>4.6555833333333325</v>
      </c>
      <c r="K103" s="921">
        <f t="shared" si="9"/>
        <v>19.571428571428584</v>
      </c>
      <c r="L103" s="922">
        <f t="shared" si="9"/>
        <v>-21.600285714285715</v>
      </c>
      <c r="M103" s="921">
        <f t="shared" si="9"/>
        <v>6.9567272727272638</v>
      </c>
      <c r="N103" s="922">
        <f t="shared" si="9"/>
        <v>23.588181818181823</v>
      </c>
      <c r="O103" s="922">
        <f t="shared" si="9"/>
        <v>27.041200000000003</v>
      </c>
      <c r="P103" s="934">
        <f>(P101*100/P65)-45</f>
        <v>16.584166666666668</v>
      </c>
    </row>
    <row r="104" spans="2:16" ht="15.75" customHeight="1" thickBot="1"/>
    <row r="105" spans="2:16" ht="12.75" customHeight="1">
      <c r="B105" s="898" t="s">
        <v>350</v>
      </c>
      <c r="C105" s="36"/>
      <c r="D105" s="37"/>
      <c r="E105" s="148">
        <f t="shared" ref="E105:P105" si="10">E74+E85+E92</f>
        <v>45.59</v>
      </c>
      <c r="F105" s="237">
        <f t="shared" si="10"/>
        <v>49.695700000000002</v>
      </c>
      <c r="G105" s="237">
        <f t="shared" si="10"/>
        <v>262.423</v>
      </c>
      <c r="H105" s="817">
        <f t="shared" si="10"/>
        <v>1645.4800000000002</v>
      </c>
      <c r="I105" s="823">
        <f t="shared" si="10"/>
        <v>56.412400000000005</v>
      </c>
      <c r="J105" s="237">
        <f t="shared" si="10"/>
        <v>0.82286700000000002</v>
      </c>
      <c r="K105" s="237">
        <f t="shared" si="10"/>
        <v>1.2264999999999999</v>
      </c>
      <c r="L105" s="237">
        <f t="shared" si="10"/>
        <v>258.36799999999999</v>
      </c>
      <c r="M105" s="823">
        <f t="shared" si="10"/>
        <v>936.77399999999989</v>
      </c>
      <c r="N105" s="817">
        <f t="shared" si="10"/>
        <v>963.05</v>
      </c>
      <c r="O105" s="823">
        <f t="shared" si="10"/>
        <v>228.928</v>
      </c>
      <c r="P105" s="876">
        <f t="shared" si="10"/>
        <v>8.8709000000000007</v>
      </c>
    </row>
    <row r="106" spans="2:16" ht="16.5" customHeight="1">
      <c r="B106" s="899"/>
      <c r="C106" s="900" t="s">
        <v>11</v>
      </c>
      <c r="D106" s="1707">
        <v>0.7</v>
      </c>
      <c r="E106" s="1041">
        <v>53.9</v>
      </c>
      <c r="F106" s="1039">
        <v>55.3</v>
      </c>
      <c r="G106" s="1040">
        <v>234.5</v>
      </c>
      <c r="H106" s="1040">
        <v>1645</v>
      </c>
      <c r="I106" s="1036">
        <v>42</v>
      </c>
      <c r="J106" s="723">
        <v>0.84</v>
      </c>
      <c r="K106" s="724">
        <v>0.98</v>
      </c>
      <c r="L106" s="835">
        <v>490</v>
      </c>
      <c r="M106" s="943">
        <v>770</v>
      </c>
      <c r="N106" s="1035">
        <v>770</v>
      </c>
      <c r="O106" s="1035">
        <v>175</v>
      </c>
      <c r="P106" s="1038">
        <v>8.4</v>
      </c>
    </row>
    <row r="107" spans="2:16" ht="12.75" customHeight="1" thickBot="1">
      <c r="B107" s="231"/>
      <c r="C107" s="894" t="s">
        <v>476</v>
      </c>
      <c r="D107" s="944"/>
      <c r="E107" s="920">
        <f>(E105*100/E65)-70</f>
        <v>-10.79220779220779</v>
      </c>
      <c r="F107" s="921">
        <f t="shared" ref="F107:O107" si="11">(F105*100/F65)-70</f>
        <v>-7.094050632911383</v>
      </c>
      <c r="G107" s="921">
        <f t="shared" si="11"/>
        <v>8.3352238805970131</v>
      </c>
      <c r="H107" s="921">
        <f t="shared" si="11"/>
        <v>2.0425531914909811E-2</v>
      </c>
      <c r="I107" s="922">
        <f t="shared" si="11"/>
        <v>24.020666666666685</v>
      </c>
      <c r="J107" s="921">
        <f t="shared" si="11"/>
        <v>-1.4277500000000032</v>
      </c>
      <c r="K107" s="921">
        <f t="shared" si="11"/>
        <v>17.607142857142861</v>
      </c>
      <c r="L107" s="922">
        <f t="shared" si="11"/>
        <v>-33.090285714285713</v>
      </c>
      <c r="M107" s="922">
        <f t="shared" si="11"/>
        <v>15.161272727272717</v>
      </c>
      <c r="N107" s="922">
        <f t="shared" si="11"/>
        <v>17.549999999999997</v>
      </c>
      <c r="O107" s="922">
        <f t="shared" si="11"/>
        <v>21.57119999999999</v>
      </c>
      <c r="P107" s="934">
        <f>(P105*100/P65)-70</f>
        <v>3.9241666666666646</v>
      </c>
    </row>
    <row r="108" spans="2:16" ht="14.25" customHeight="1">
      <c r="C108" s="788"/>
      <c r="D108" s="10" t="s">
        <v>214</v>
      </c>
      <c r="E108" s="305"/>
    </row>
    <row r="109" spans="2:16" ht="19.5" customHeight="1">
      <c r="C109" s="11" t="s">
        <v>892</v>
      </c>
      <c r="D109" s="150"/>
      <c r="E109" s="2"/>
      <c r="F109"/>
      <c r="I109"/>
      <c r="J109"/>
      <c r="K109" s="20"/>
      <c r="L109" s="20"/>
      <c r="M109"/>
      <c r="N109"/>
      <c r="O109"/>
      <c r="P109"/>
    </row>
    <row r="110" spans="2:16" ht="16.5" customHeight="1">
      <c r="C110" s="19" t="s">
        <v>362</v>
      </c>
      <c r="I110" s="973" t="s">
        <v>381</v>
      </c>
      <c r="N110" s="5"/>
    </row>
    <row r="111" spans="2:16" ht="21.75" customHeight="1">
      <c r="C111" s="788" t="s">
        <v>893</v>
      </c>
    </row>
    <row r="112" spans="2:16" ht="17.25" customHeight="1">
      <c r="B112" s="22" t="s">
        <v>356</v>
      </c>
      <c r="C112" s="20"/>
      <c r="D112"/>
      <c r="F112" s="25" t="s">
        <v>891</v>
      </c>
      <c r="I112" s="23" t="s">
        <v>0</v>
      </c>
      <c r="J112"/>
      <c r="K112" s="79" t="s">
        <v>474</v>
      </c>
      <c r="L112" s="20"/>
      <c r="M112" s="20"/>
      <c r="N112" s="26"/>
      <c r="P112" s="121"/>
    </row>
    <row r="113" spans="2:16" ht="18.75" customHeight="1" thickBot="1">
      <c r="C113" s="788"/>
      <c r="D113" s="10"/>
      <c r="E113" s="305"/>
      <c r="I113" s="959"/>
      <c r="J113" s="958"/>
      <c r="K113" s="958"/>
      <c r="L113" s="958"/>
      <c r="M113" s="959"/>
      <c r="N113" s="959"/>
      <c r="O113" s="959"/>
      <c r="P113" s="959"/>
    </row>
    <row r="114" spans="2:16" ht="19.5" customHeight="1" thickBot="1">
      <c r="B114" s="1013" t="s">
        <v>358</v>
      </c>
      <c r="C114" s="1051" t="s">
        <v>379</v>
      </c>
      <c r="D114" s="1010" t="s">
        <v>182</v>
      </c>
      <c r="E114" s="1018" t="s">
        <v>183</v>
      </c>
      <c r="F114" s="360"/>
      <c r="G114" s="360"/>
      <c r="H114" s="33"/>
      <c r="I114" s="602" t="s">
        <v>334</v>
      </c>
      <c r="J114" s="33"/>
      <c r="K114" s="799"/>
      <c r="L114" s="508"/>
      <c r="M114" s="1020" t="s">
        <v>376</v>
      </c>
      <c r="N114" s="33"/>
      <c r="O114" s="33"/>
      <c r="P114" s="68"/>
    </row>
    <row r="115" spans="2:16" ht="15" customHeight="1" thickBot="1">
      <c r="B115" s="1014" t="s">
        <v>336</v>
      </c>
      <c r="C115" s="430"/>
      <c r="D115" s="1015" t="s">
        <v>189</v>
      </c>
      <c r="E115" s="637"/>
      <c r="F115" s="1017"/>
      <c r="G115" s="2427" t="s">
        <v>930</v>
      </c>
      <c r="H115" s="2278" t="s">
        <v>758</v>
      </c>
      <c r="I115" s="1021"/>
      <c r="J115" s="1021"/>
      <c r="K115" s="1021"/>
      <c r="L115" s="1023"/>
      <c r="M115" s="1024" t="s">
        <v>375</v>
      </c>
      <c r="N115" s="1021"/>
      <c r="O115" s="1021"/>
      <c r="P115" s="1023"/>
    </row>
    <row r="116" spans="2:16" ht="14.25" customHeight="1">
      <c r="B116" s="1014" t="s">
        <v>345</v>
      </c>
      <c r="C116" s="430" t="s">
        <v>188</v>
      </c>
      <c r="D116" s="736"/>
      <c r="E116" s="1015" t="s">
        <v>190</v>
      </c>
      <c r="F116" s="1011" t="s">
        <v>56</v>
      </c>
      <c r="G116" s="2427" t="s">
        <v>931</v>
      </c>
      <c r="H116" s="2280" t="s">
        <v>193</v>
      </c>
      <c r="I116" s="637"/>
      <c r="J116" s="2307"/>
      <c r="K116" s="33"/>
      <c r="L116" s="2307"/>
      <c r="M116" s="2308" t="s">
        <v>346</v>
      </c>
      <c r="N116" s="2309" t="s">
        <v>347</v>
      </c>
      <c r="O116" s="2310" t="s">
        <v>348</v>
      </c>
      <c r="P116" s="2311" t="s">
        <v>349</v>
      </c>
    </row>
    <row r="117" spans="2:16" ht="20.25" customHeight="1" thickBot="1">
      <c r="B117" s="57"/>
      <c r="C117" s="789"/>
      <c r="D117" s="468"/>
      <c r="E117" s="1016" t="s">
        <v>6</v>
      </c>
      <c r="F117" s="438" t="s">
        <v>7</v>
      </c>
      <c r="G117" s="2076" t="s">
        <v>8</v>
      </c>
      <c r="H117" s="2279" t="s">
        <v>467</v>
      </c>
      <c r="I117" s="2312" t="s">
        <v>337</v>
      </c>
      <c r="J117" s="2313" t="s">
        <v>338</v>
      </c>
      <c r="K117" s="2314" t="s">
        <v>339</v>
      </c>
      <c r="L117" s="2313" t="s">
        <v>340</v>
      </c>
      <c r="M117" s="2315" t="s">
        <v>341</v>
      </c>
      <c r="N117" s="2313" t="s">
        <v>342</v>
      </c>
      <c r="O117" s="2314" t="s">
        <v>343</v>
      </c>
      <c r="P117" s="2316" t="s">
        <v>344</v>
      </c>
    </row>
    <row r="118" spans="2:16" ht="15.75" customHeight="1" thickBot="1">
      <c r="B118" s="2271" t="s">
        <v>890</v>
      </c>
      <c r="C118" s="1708"/>
      <c r="D118" s="2270">
        <v>1</v>
      </c>
      <c r="E118" s="1709">
        <v>77</v>
      </c>
      <c r="F118" s="1710">
        <v>79</v>
      </c>
      <c r="G118" s="2269">
        <v>335</v>
      </c>
      <c r="H118" s="1724">
        <v>2350</v>
      </c>
      <c r="I118" s="1709">
        <v>60</v>
      </c>
      <c r="J118" s="1710">
        <v>1.2</v>
      </c>
      <c r="K118" s="1710">
        <v>1.4</v>
      </c>
      <c r="L118" s="1711">
        <v>700</v>
      </c>
      <c r="M118" s="1712">
        <v>1100</v>
      </c>
      <c r="N118" s="1712">
        <v>1100</v>
      </c>
      <c r="O118" s="1712">
        <v>250</v>
      </c>
      <c r="P118" s="1712">
        <v>12</v>
      </c>
    </row>
    <row r="119" spans="2:16">
      <c r="B119" s="85"/>
      <c r="C119" s="2321" t="s">
        <v>159</v>
      </c>
      <c r="D119" s="1792"/>
      <c r="E119" s="804"/>
      <c r="F119" s="445"/>
      <c r="G119" s="445"/>
      <c r="H119" s="610"/>
      <c r="I119" s="2293"/>
      <c r="J119" s="445"/>
      <c r="K119" s="445"/>
      <c r="L119" s="839"/>
      <c r="M119" s="2284"/>
      <c r="N119" s="806"/>
      <c r="O119" s="806"/>
      <c r="P119" s="806"/>
    </row>
    <row r="120" spans="2:16">
      <c r="B120" s="2318" t="s">
        <v>462</v>
      </c>
      <c r="C120" s="256" t="s">
        <v>1010</v>
      </c>
      <c r="D120" s="259" t="s">
        <v>904</v>
      </c>
      <c r="E120" s="2730">
        <v>26.202999999999999</v>
      </c>
      <c r="F120" s="349">
        <v>10.472</v>
      </c>
      <c r="G120" s="2213">
        <v>38.780999999999999</v>
      </c>
      <c r="H120" s="814">
        <v>351.584</v>
      </c>
      <c r="I120" s="2294">
        <v>0.77500000000000002</v>
      </c>
      <c r="J120" s="338">
        <v>6.3E-2</v>
      </c>
      <c r="K120" s="338">
        <v>0.28000000000000003</v>
      </c>
      <c r="L120" s="611">
        <v>51.116999999999997</v>
      </c>
      <c r="M120" s="344">
        <v>195.08699999999999</v>
      </c>
      <c r="N120" s="960">
        <v>26.931899999999999</v>
      </c>
      <c r="O120" s="235">
        <v>3.0691999999999999</v>
      </c>
      <c r="P120" s="235">
        <v>1.014</v>
      </c>
    </row>
    <row r="121" spans="2:16">
      <c r="B121" s="1000" t="s">
        <v>555</v>
      </c>
      <c r="C121" s="234" t="s">
        <v>556</v>
      </c>
      <c r="D121" s="257">
        <v>200</v>
      </c>
      <c r="E121" s="340">
        <v>1.6</v>
      </c>
      <c r="F121" s="338">
        <v>1.1000000000000001</v>
      </c>
      <c r="G121" s="338">
        <v>8.6999999999999993</v>
      </c>
      <c r="H121" s="830">
        <v>50.9</v>
      </c>
      <c r="I121" s="975">
        <v>0.3</v>
      </c>
      <c r="J121" s="235">
        <v>0.01</v>
      </c>
      <c r="K121" s="235">
        <v>7.0000000000000007E-2</v>
      </c>
      <c r="L121" s="815">
        <v>6.9</v>
      </c>
      <c r="M121" s="344">
        <v>57.5</v>
      </c>
      <c r="N121" s="235">
        <v>46.2</v>
      </c>
      <c r="O121" s="1843">
        <v>9.9600000000000009</v>
      </c>
      <c r="P121" s="235">
        <v>0.77</v>
      </c>
    </row>
    <row r="122" spans="2:16" ht="13.5" customHeight="1">
      <c r="B122" s="2319" t="s">
        <v>964</v>
      </c>
      <c r="C122" s="234" t="s">
        <v>963</v>
      </c>
      <c r="D122" s="260">
        <v>10</v>
      </c>
      <c r="E122" s="219">
        <v>0.08</v>
      </c>
      <c r="F122" s="338">
        <v>7.25</v>
      </c>
      <c r="G122" s="338">
        <v>0.13</v>
      </c>
      <c r="H122" s="826">
        <v>66.09</v>
      </c>
      <c r="I122" s="2294">
        <v>0</v>
      </c>
      <c r="J122" s="2292">
        <v>1E-4</v>
      </c>
      <c r="K122" s="2292">
        <v>1E-4</v>
      </c>
      <c r="L122" s="814">
        <v>4</v>
      </c>
      <c r="M122" s="344">
        <v>0.24</v>
      </c>
      <c r="N122" s="235">
        <v>0.3</v>
      </c>
      <c r="O122" s="235">
        <v>0</v>
      </c>
      <c r="P122" s="235">
        <v>2E-3</v>
      </c>
    </row>
    <row r="123" spans="2:16" ht="13.5" customHeight="1">
      <c r="B123" s="1000" t="s">
        <v>9</v>
      </c>
      <c r="C123" s="234" t="s">
        <v>10</v>
      </c>
      <c r="D123" s="257">
        <v>30</v>
      </c>
      <c r="E123" s="2283">
        <v>1.155</v>
      </c>
      <c r="F123" s="347">
        <v>0.41299999999999998</v>
      </c>
      <c r="G123" s="338">
        <v>16.260000000000002</v>
      </c>
      <c r="H123" s="814">
        <v>73.376999999999995</v>
      </c>
      <c r="I123" s="2294">
        <v>0</v>
      </c>
      <c r="J123" s="338">
        <v>0.04</v>
      </c>
      <c r="K123" s="338">
        <v>0.01</v>
      </c>
      <c r="L123" s="611">
        <v>0</v>
      </c>
      <c r="M123" s="344">
        <v>6</v>
      </c>
      <c r="N123" s="235">
        <v>20</v>
      </c>
      <c r="O123" s="338">
        <v>4.2</v>
      </c>
      <c r="P123" s="235">
        <v>0.03</v>
      </c>
    </row>
    <row r="124" spans="2:16" ht="12.75" customHeight="1" thickBot="1">
      <c r="B124" s="2320" t="s">
        <v>905</v>
      </c>
      <c r="C124" s="2322" t="s">
        <v>632</v>
      </c>
      <c r="D124" s="378">
        <v>100</v>
      </c>
      <c r="E124" s="486">
        <v>0.4</v>
      </c>
      <c r="F124" s="487">
        <v>0.4</v>
      </c>
      <c r="G124" s="488">
        <v>9.8000000000000007</v>
      </c>
      <c r="H124" s="814">
        <v>47</v>
      </c>
      <c r="I124" s="2295">
        <v>10</v>
      </c>
      <c r="J124" s="488">
        <v>0.03</v>
      </c>
      <c r="K124" s="488">
        <v>0.02</v>
      </c>
      <c r="L124" s="807">
        <v>0</v>
      </c>
      <c r="M124" s="2212">
        <v>16</v>
      </c>
      <c r="N124" s="335">
        <v>11</v>
      </c>
      <c r="O124" s="350">
        <v>9</v>
      </c>
      <c r="P124" s="335">
        <v>2.2000000000000002</v>
      </c>
    </row>
    <row r="125" spans="2:16" ht="13.5" customHeight="1">
      <c r="B125" s="464" t="s">
        <v>212</v>
      </c>
      <c r="D125" s="1888">
        <f>D121+D122+D123+D124+135+25</f>
        <v>500</v>
      </c>
      <c r="E125" s="465">
        <f>SUM(E120:E124)</f>
        <v>29.437999999999999</v>
      </c>
      <c r="F125" s="466">
        <f>SUM(F120:F124)</f>
        <v>19.634999999999998</v>
      </c>
      <c r="G125" s="810">
        <f>SUM(G120:G124)</f>
        <v>73.670999999999992</v>
      </c>
      <c r="H125" s="2692">
        <f>SUM(H120:H124)</f>
        <v>588.95099999999991</v>
      </c>
      <c r="I125" s="237">
        <f t="shared" ref="I125:P125" si="12">SUM(I120:I124)</f>
        <v>11.074999999999999</v>
      </c>
      <c r="J125" s="886">
        <f t="shared" si="12"/>
        <v>0.1431</v>
      </c>
      <c r="K125" s="237">
        <f>SUM(K120:K124)</f>
        <v>0.38010000000000005</v>
      </c>
      <c r="L125" s="810">
        <f t="shared" si="12"/>
        <v>62.016999999999996</v>
      </c>
      <c r="M125" s="2298">
        <f t="shared" si="12"/>
        <v>274.827</v>
      </c>
      <c r="N125" s="903">
        <f>SUM(N120:N124)</f>
        <v>104.4319</v>
      </c>
      <c r="O125" s="237">
        <f>SUM(O120:O124)</f>
        <v>26.229200000000002</v>
      </c>
      <c r="P125" s="2281">
        <f t="shared" si="12"/>
        <v>4.016</v>
      </c>
    </row>
    <row r="126" spans="2:16" ht="13.5" customHeight="1">
      <c r="B126" s="899"/>
      <c r="C126" s="900" t="s">
        <v>11</v>
      </c>
      <c r="D126" s="1731">
        <v>0.25</v>
      </c>
      <c r="E126" s="781">
        <v>19.25</v>
      </c>
      <c r="F126" s="782">
        <v>19.75</v>
      </c>
      <c r="G126" s="783">
        <v>83.75</v>
      </c>
      <c r="H126" s="1047">
        <v>587.5</v>
      </c>
      <c r="I126" s="723">
        <v>15</v>
      </c>
      <c r="J126" s="723">
        <v>0.3</v>
      </c>
      <c r="K126" s="724">
        <v>0.35</v>
      </c>
      <c r="L126" s="835">
        <v>175</v>
      </c>
      <c r="M126" s="2289">
        <v>275</v>
      </c>
      <c r="N126" s="1035">
        <v>275</v>
      </c>
      <c r="O126" s="835">
        <v>62.5</v>
      </c>
      <c r="P126" s="1038">
        <v>3</v>
      </c>
    </row>
    <row r="127" spans="2:16" ht="12.75" customHeight="1" thickBot="1">
      <c r="B127" s="57"/>
      <c r="C127" s="894" t="s">
        <v>476</v>
      </c>
      <c r="D127" s="1706"/>
      <c r="E127" s="920">
        <f>(E125*100/E118)-25</f>
        <v>13.23116883116883</v>
      </c>
      <c r="F127" s="921">
        <f t="shared" ref="F127:P127" si="13">(F125*100/F118)-25</f>
        <v>-0.14556962025316622</v>
      </c>
      <c r="G127" s="921">
        <f t="shared" si="13"/>
        <v>-3.0086567164179137</v>
      </c>
      <c r="H127" s="990">
        <f t="shared" si="13"/>
        <v>6.1744680851059996E-2</v>
      </c>
      <c r="I127" s="921">
        <f t="shared" si="13"/>
        <v>-6.5416666666666679</v>
      </c>
      <c r="J127" s="921">
        <f t="shared" si="13"/>
        <v>-13.074999999999999</v>
      </c>
      <c r="K127" s="921">
        <f t="shared" si="13"/>
        <v>2.1500000000000057</v>
      </c>
      <c r="L127" s="921">
        <f t="shared" si="13"/>
        <v>-16.140428571428572</v>
      </c>
      <c r="M127" s="1032">
        <f t="shared" si="13"/>
        <v>-1.5727272727271924E-2</v>
      </c>
      <c r="N127" s="921">
        <f>(N125*100/N118)-25</f>
        <v>-15.506190909090909</v>
      </c>
      <c r="O127" s="921">
        <f t="shared" si="13"/>
        <v>-14.508319999999999</v>
      </c>
      <c r="P127" s="934">
        <f t="shared" si="13"/>
        <v>8.4666666666666686</v>
      </c>
    </row>
    <row r="128" spans="2:16">
      <c r="B128" s="85"/>
      <c r="C128" s="2321" t="s">
        <v>123</v>
      </c>
      <c r="D128" s="54"/>
      <c r="E128" s="820"/>
      <c r="F128" s="821"/>
      <c r="G128" s="821"/>
      <c r="H128" s="821"/>
      <c r="I128" s="806"/>
      <c r="J128" s="806"/>
      <c r="K128" s="806"/>
      <c r="L128" s="806"/>
      <c r="M128" s="2273"/>
      <c r="N128" s="842"/>
      <c r="O128" s="842"/>
      <c r="P128" s="989"/>
    </row>
    <row r="129" spans="2:16" ht="13.5" customHeight="1">
      <c r="B129" s="2323" t="s">
        <v>514</v>
      </c>
      <c r="C129" s="234" t="s">
        <v>512</v>
      </c>
      <c r="D129" s="257">
        <v>60</v>
      </c>
      <c r="E129" s="340">
        <v>1.1399999999999999</v>
      </c>
      <c r="F129" s="338">
        <v>5.34</v>
      </c>
      <c r="G129" s="981">
        <v>4.62</v>
      </c>
      <c r="H129" s="2369">
        <v>70.8</v>
      </c>
      <c r="I129" s="235">
        <v>4.2</v>
      </c>
      <c r="J129" s="235">
        <v>1.2E-2</v>
      </c>
      <c r="K129" s="235">
        <v>2.3E-2</v>
      </c>
      <c r="L129" s="235">
        <v>0</v>
      </c>
      <c r="M129" s="344">
        <v>24.6</v>
      </c>
      <c r="N129" s="235">
        <v>22.2</v>
      </c>
      <c r="O129" s="235">
        <v>9</v>
      </c>
      <c r="P129" s="975">
        <v>0.4</v>
      </c>
    </row>
    <row r="130" spans="2:16" ht="16.5" customHeight="1">
      <c r="B130" s="2324" t="s">
        <v>827</v>
      </c>
      <c r="C130" s="234" t="s">
        <v>627</v>
      </c>
      <c r="D130" s="372">
        <v>200</v>
      </c>
      <c r="E130" s="2703">
        <v>1.778</v>
      </c>
      <c r="F130" s="935">
        <v>4.7270000000000003</v>
      </c>
      <c r="G130" s="935">
        <v>19.492999999999999</v>
      </c>
      <c r="H130" s="814">
        <v>127.627</v>
      </c>
      <c r="I130" s="335">
        <v>5.5983000000000001</v>
      </c>
      <c r="J130" s="335">
        <v>0.05</v>
      </c>
      <c r="K130" s="335">
        <v>4.5999999999999999E-2</v>
      </c>
      <c r="L130" s="814">
        <v>97.248000000000005</v>
      </c>
      <c r="M130" s="344">
        <v>26.838989999999999</v>
      </c>
      <c r="N130" s="235">
        <v>47.475679999999997</v>
      </c>
      <c r="O130" s="235">
        <v>20.46574</v>
      </c>
      <c r="P130" s="235">
        <v>0.96</v>
      </c>
    </row>
    <row r="131" spans="2:16" ht="16.5" customHeight="1">
      <c r="B131" s="2324" t="s">
        <v>829</v>
      </c>
      <c r="C131" s="247" t="s">
        <v>828</v>
      </c>
      <c r="D131" s="260">
        <v>100</v>
      </c>
      <c r="E131" s="2211">
        <v>16.600000000000001</v>
      </c>
      <c r="F131" s="347">
        <v>13.547000000000001</v>
      </c>
      <c r="G131" s="347">
        <v>23.564</v>
      </c>
      <c r="H131" s="814">
        <v>282.37900000000002</v>
      </c>
      <c r="I131" s="2296">
        <v>2.5</v>
      </c>
      <c r="J131" s="333">
        <v>0.09</v>
      </c>
      <c r="K131" s="829">
        <v>0.1</v>
      </c>
      <c r="L131" s="909">
        <v>531.79999999999995</v>
      </c>
      <c r="M131" s="344">
        <v>29</v>
      </c>
      <c r="N131" s="235">
        <v>34.700000000000003</v>
      </c>
      <c r="O131" s="235">
        <v>16</v>
      </c>
      <c r="P131" s="235">
        <v>0.73499999999999999</v>
      </c>
    </row>
    <row r="132" spans="2:16" ht="12.75" customHeight="1">
      <c r="B132" s="2318" t="s">
        <v>603</v>
      </c>
      <c r="C132" s="2325" t="s">
        <v>836</v>
      </c>
      <c r="D132" s="372" t="s">
        <v>718</v>
      </c>
      <c r="E132" s="585">
        <v>3.2</v>
      </c>
      <c r="F132" s="350">
        <v>3</v>
      </c>
      <c r="G132" s="2213">
        <v>13.5</v>
      </c>
      <c r="H132" s="815">
        <v>94</v>
      </c>
      <c r="I132" s="338">
        <v>12.3</v>
      </c>
      <c r="J132" s="338">
        <v>0.12</v>
      </c>
      <c r="K132" s="338">
        <v>0.13</v>
      </c>
      <c r="L132" s="815">
        <v>14</v>
      </c>
      <c r="M132" s="344">
        <v>28</v>
      </c>
      <c r="N132" s="235">
        <v>81</v>
      </c>
      <c r="O132" s="235">
        <v>4.2</v>
      </c>
      <c r="P132" s="235">
        <v>1.1200000000000001</v>
      </c>
    </row>
    <row r="133" spans="2:16" ht="12.75" customHeight="1">
      <c r="B133" s="1000" t="s">
        <v>390</v>
      </c>
      <c r="C133" s="234" t="s">
        <v>163</v>
      </c>
      <c r="D133" s="257">
        <v>200</v>
      </c>
      <c r="E133" s="219">
        <v>0.5</v>
      </c>
      <c r="F133" s="347">
        <v>0</v>
      </c>
      <c r="G133" s="347">
        <v>19.8</v>
      </c>
      <c r="H133" s="826">
        <v>81</v>
      </c>
      <c r="I133" s="338">
        <v>0.02</v>
      </c>
      <c r="J133" s="338">
        <v>0</v>
      </c>
      <c r="K133" s="338">
        <v>0</v>
      </c>
      <c r="L133" s="814">
        <v>15</v>
      </c>
      <c r="M133" s="2777">
        <v>49.5</v>
      </c>
      <c r="N133" s="235">
        <v>4.3</v>
      </c>
      <c r="O133" s="338">
        <v>2.1</v>
      </c>
      <c r="P133" s="235">
        <v>0.09</v>
      </c>
    </row>
    <row r="134" spans="2:16" ht="13.5" customHeight="1">
      <c r="B134" s="1000" t="s">
        <v>9</v>
      </c>
      <c r="C134" s="234" t="s">
        <v>10</v>
      </c>
      <c r="D134" s="257">
        <v>50</v>
      </c>
      <c r="E134" s="2283">
        <v>1.925</v>
      </c>
      <c r="F134" s="347">
        <v>0.68799999999999994</v>
      </c>
      <c r="G134" s="338">
        <v>27.1</v>
      </c>
      <c r="H134" s="814">
        <v>122.292</v>
      </c>
      <c r="I134" s="235">
        <v>0</v>
      </c>
      <c r="J134" s="957">
        <v>0.06</v>
      </c>
      <c r="K134" s="652">
        <v>0.02</v>
      </c>
      <c r="L134" s="814">
        <v>0</v>
      </c>
      <c r="M134" s="344">
        <v>10</v>
      </c>
      <c r="N134" s="235">
        <v>32.5</v>
      </c>
      <c r="O134" s="235">
        <v>7</v>
      </c>
      <c r="P134" s="235">
        <v>5.5E-2</v>
      </c>
    </row>
    <row r="135" spans="2:16" ht="15" customHeight="1" thickBot="1">
      <c r="B135" s="1004" t="s">
        <v>9</v>
      </c>
      <c r="C135" s="192" t="s">
        <v>427</v>
      </c>
      <c r="D135" s="259">
        <v>20</v>
      </c>
      <c r="E135" s="348">
        <v>1.1299999999999999</v>
      </c>
      <c r="F135" s="350">
        <v>0.3</v>
      </c>
      <c r="G135" s="350">
        <v>8.3729999999999993</v>
      </c>
      <c r="H135" s="814">
        <v>40.712000000000003</v>
      </c>
      <c r="I135" s="349">
        <v>0</v>
      </c>
      <c r="J135" s="349">
        <v>0.05</v>
      </c>
      <c r="K135" s="349">
        <v>0.05</v>
      </c>
      <c r="L135" s="909">
        <v>0</v>
      </c>
      <c r="M135" s="2703">
        <v>6.6</v>
      </c>
      <c r="N135" s="935">
        <v>46.8</v>
      </c>
      <c r="O135" s="349">
        <v>1.32</v>
      </c>
      <c r="P135" s="935">
        <v>8.8000000000000005E-3</v>
      </c>
    </row>
    <row r="136" spans="2:16" ht="14.25" customHeight="1">
      <c r="B136" s="464" t="s">
        <v>198</v>
      </c>
      <c r="C136" s="36"/>
      <c r="D136" s="2282">
        <f>D129+D130+D131+D133+D134+75+75+D135</f>
        <v>780</v>
      </c>
      <c r="E136" s="475">
        <f>SUM(E129:E135)</f>
        <v>26.273</v>
      </c>
      <c r="F136" s="466">
        <f>SUM(F129:F135)</f>
        <v>27.602</v>
      </c>
      <c r="G136" s="476">
        <f>SUM(G129:G135)</f>
        <v>116.45</v>
      </c>
      <c r="H136" s="885">
        <f>SUM(H129:H135)</f>
        <v>818.81000000000006</v>
      </c>
      <c r="I136" s="885">
        <f t="shared" ref="I136:O136" si="14">SUM(I129:I135)</f>
        <v>24.618300000000001</v>
      </c>
      <c r="J136" s="885">
        <f t="shared" si="14"/>
        <v>0.38200000000000001</v>
      </c>
      <c r="K136" s="885">
        <f t="shared" si="14"/>
        <v>0.36900000000000005</v>
      </c>
      <c r="L136" s="918">
        <f t="shared" si="14"/>
        <v>658.048</v>
      </c>
      <c r="M136" s="2299">
        <f t="shared" si="14"/>
        <v>174.53898999999998</v>
      </c>
      <c r="N136" s="2300">
        <f t="shared" si="14"/>
        <v>268.97568000000001</v>
      </c>
      <c r="O136" s="885">
        <f t="shared" si="14"/>
        <v>60.085740000000001</v>
      </c>
      <c r="P136" s="904">
        <f>SUM(P129:P135)</f>
        <v>3.3687999999999998</v>
      </c>
    </row>
    <row r="137" spans="2:16" ht="13.5" customHeight="1">
      <c r="B137" s="899"/>
      <c r="C137" s="900" t="s">
        <v>11</v>
      </c>
      <c r="D137" s="1731">
        <v>0.35</v>
      </c>
      <c r="E137" s="781">
        <v>26.95</v>
      </c>
      <c r="F137" s="782">
        <v>27.65</v>
      </c>
      <c r="G137" s="783">
        <v>117.25</v>
      </c>
      <c r="H137" s="1047">
        <v>822.5</v>
      </c>
      <c r="I137" s="723">
        <v>21</v>
      </c>
      <c r="J137" s="723">
        <v>0.42</v>
      </c>
      <c r="K137" s="724">
        <v>0.49</v>
      </c>
      <c r="L137" s="835">
        <v>245</v>
      </c>
      <c r="M137" s="2289">
        <v>385</v>
      </c>
      <c r="N137" s="1035">
        <v>385</v>
      </c>
      <c r="O137" s="835">
        <v>87.5</v>
      </c>
      <c r="P137" s="1038">
        <v>4.2</v>
      </c>
    </row>
    <row r="138" spans="2:16" ht="17.25" customHeight="1" thickBot="1">
      <c r="B138" s="231"/>
      <c r="C138" s="894" t="s">
        <v>476</v>
      </c>
      <c r="D138" s="944"/>
      <c r="E138" s="906">
        <f>(E136*100/E118)-35</f>
        <v>-0.87922077922077335</v>
      </c>
      <c r="F138" s="907">
        <f t="shared" ref="F138:P138" si="15">(F136*100/F118)-35</f>
        <v>-6.07594936708864E-2</v>
      </c>
      <c r="G138" s="907">
        <f t="shared" si="15"/>
        <v>-0.23880597014925087</v>
      </c>
      <c r="H138" s="986">
        <f t="shared" si="15"/>
        <v>-0.15702127659574217</v>
      </c>
      <c r="I138" s="907">
        <f t="shared" si="15"/>
        <v>6.0304999999999964</v>
      </c>
      <c r="J138" s="907">
        <f t="shared" si="15"/>
        <v>-3.1666666666666643</v>
      </c>
      <c r="K138" s="907">
        <f t="shared" si="15"/>
        <v>-8.6428571428571388</v>
      </c>
      <c r="L138" s="921">
        <f t="shared" si="15"/>
        <v>59.006857142857143</v>
      </c>
      <c r="M138" s="1032">
        <f t="shared" si="15"/>
        <v>-19.132819090909095</v>
      </c>
      <c r="N138" s="921">
        <f t="shared" si="15"/>
        <v>-10.547665454545456</v>
      </c>
      <c r="O138" s="905">
        <f t="shared" si="15"/>
        <v>-10.965703999999999</v>
      </c>
      <c r="P138" s="1753">
        <f t="shared" si="15"/>
        <v>-6.9266666666666659</v>
      </c>
    </row>
    <row r="139" spans="2:16" ht="12.75" customHeight="1">
      <c r="B139" s="790"/>
      <c r="C139" s="601" t="s">
        <v>246</v>
      </c>
      <c r="D139" s="54"/>
      <c r="E139" s="5"/>
      <c r="F139" s="469"/>
      <c r="G139" s="469"/>
      <c r="H139" s="1718"/>
      <c r="I139" s="2297"/>
      <c r="J139" s="831"/>
      <c r="K139" s="831"/>
      <c r="L139" s="831"/>
      <c r="M139" s="1828"/>
      <c r="N139" s="834"/>
      <c r="O139" s="834"/>
      <c r="P139" s="771"/>
    </row>
    <row r="140" spans="2:16" ht="18" customHeight="1">
      <c r="B140" s="2326" t="s">
        <v>741</v>
      </c>
      <c r="C140" s="234" t="s">
        <v>740</v>
      </c>
      <c r="D140" s="259">
        <v>200</v>
      </c>
      <c r="E140" s="1794">
        <v>0.2</v>
      </c>
      <c r="F140" s="2218">
        <v>0.1</v>
      </c>
      <c r="G140" s="2218">
        <v>7.5</v>
      </c>
      <c r="H140" s="830">
        <v>31.6</v>
      </c>
      <c r="I140" s="350">
        <v>1.1599999999999999</v>
      </c>
      <c r="J140" s="2218">
        <v>0</v>
      </c>
      <c r="K140" s="2218">
        <v>0</v>
      </c>
      <c r="L140" s="924">
        <v>0.7</v>
      </c>
      <c r="M140" s="2212">
        <v>6.2</v>
      </c>
      <c r="N140" s="335">
        <v>8.3000000000000007</v>
      </c>
      <c r="O140" s="335">
        <v>4.8</v>
      </c>
      <c r="P140" s="2766">
        <v>0.9</v>
      </c>
    </row>
    <row r="141" spans="2:16" ht="15.75" customHeight="1">
      <c r="B141" s="1842" t="s">
        <v>993</v>
      </c>
      <c r="C141" s="256" t="s">
        <v>837</v>
      </c>
      <c r="D141" s="259" t="s">
        <v>831</v>
      </c>
      <c r="E141" s="389">
        <v>8.1539999999999999</v>
      </c>
      <c r="F141" s="350">
        <v>7.1840000000000002</v>
      </c>
      <c r="G141" s="350">
        <v>16.992000000000001</v>
      </c>
      <c r="H141" s="1827">
        <v>167.37</v>
      </c>
      <c r="I141" s="350">
        <v>0.28399999999999997</v>
      </c>
      <c r="J141" s="389">
        <v>4.4999999999999998E-2</v>
      </c>
      <c r="K141" s="350">
        <v>9.4E-2</v>
      </c>
      <c r="L141" s="840">
        <v>17.309999999999999</v>
      </c>
      <c r="M141" s="334">
        <v>48.594999999999999</v>
      </c>
      <c r="N141" s="2712">
        <v>15.577999999999999</v>
      </c>
      <c r="O141" s="334">
        <v>15.79</v>
      </c>
      <c r="P141" s="976">
        <v>0.6</v>
      </c>
    </row>
    <row r="142" spans="2:16" ht="12.75" customHeight="1">
      <c r="B142" s="2327"/>
      <c r="C142" s="2329" t="s">
        <v>832</v>
      </c>
      <c r="D142" s="1023"/>
      <c r="E142" s="866"/>
      <c r="F142" s="842"/>
      <c r="G142" s="866"/>
      <c r="H142" s="989"/>
      <c r="I142" s="869"/>
      <c r="J142" s="925"/>
      <c r="K142" s="869"/>
      <c r="L142" s="867"/>
      <c r="M142" s="866"/>
      <c r="N142" s="842"/>
      <c r="O142" s="866"/>
      <c r="P142" s="989"/>
    </row>
    <row r="143" spans="2:16" ht="15" customHeight="1" thickBot="1">
      <c r="B143" s="2328" t="s">
        <v>9</v>
      </c>
      <c r="C143" s="192" t="s">
        <v>427</v>
      </c>
      <c r="D143" s="2187">
        <v>20</v>
      </c>
      <c r="E143" s="348">
        <v>1.1299999999999999</v>
      </c>
      <c r="F143" s="350">
        <v>0.3</v>
      </c>
      <c r="G143" s="350">
        <v>8.3729999999999993</v>
      </c>
      <c r="H143" s="814">
        <v>40.712000000000003</v>
      </c>
      <c r="I143" s="2705">
        <v>0</v>
      </c>
      <c r="J143" s="2706">
        <v>0.05</v>
      </c>
      <c r="K143" s="2707">
        <v>0.05</v>
      </c>
      <c r="L143" s="2708">
        <v>0</v>
      </c>
      <c r="M143" s="2709">
        <v>6.6</v>
      </c>
      <c r="N143" s="587">
        <v>46.8</v>
      </c>
      <c r="O143" s="2710">
        <v>1.32</v>
      </c>
      <c r="P143" s="2711">
        <v>8.8000000000000005E-3</v>
      </c>
    </row>
    <row r="144" spans="2:16" ht="15" customHeight="1">
      <c r="B144" s="464" t="s">
        <v>258</v>
      </c>
      <c r="C144" s="624"/>
      <c r="D144" s="176">
        <f>D140+98+20+D143</f>
        <v>338</v>
      </c>
      <c r="E144" s="475">
        <f>SUM(E140:E143)</f>
        <v>9.4839999999999982</v>
      </c>
      <c r="F144" s="466">
        <f>SUM(F140:F143)</f>
        <v>7.5839999999999996</v>
      </c>
      <c r="G144" s="476">
        <f>SUM(G140:G143)</f>
        <v>32.865000000000002</v>
      </c>
      <c r="H144" s="612">
        <f>SUM(H140:H143)</f>
        <v>239.68200000000002</v>
      </c>
      <c r="I144" s="911">
        <f t="shared" ref="I144:P144" si="16">SUM(I140:I143)</f>
        <v>1.444</v>
      </c>
      <c r="J144" s="912">
        <f>SUM(J140:J143)</f>
        <v>9.5000000000000001E-2</v>
      </c>
      <c r="K144" s="911">
        <f t="shared" si="16"/>
        <v>0.14400000000000002</v>
      </c>
      <c r="L144" s="911">
        <f t="shared" si="16"/>
        <v>18.009999999999998</v>
      </c>
      <c r="M144" s="2300">
        <f t="shared" si="16"/>
        <v>61.395000000000003</v>
      </c>
      <c r="N144" s="2301">
        <f t="shared" si="16"/>
        <v>70.677999999999997</v>
      </c>
      <c r="O144" s="912">
        <f t="shared" si="16"/>
        <v>21.91</v>
      </c>
      <c r="P144" s="913">
        <f t="shared" si="16"/>
        <v>1.5087999999999999</v>
      </c>
    </row>
    <row r="145" spans="2:16" ht="16.5" customHeight="1">
      <c r="B145" s="899"/>
      <c r="C145" s="900" t="s">
        <v>11</v>
      </c>
      <c r="D145" s="1731">
        <v>0.1</v>
      </c>
      <c r="E145" s="781">
        <v>7.7</v>
      </c>
      <c r="F145" s="782">
        <v>7.9</v>
      </c>
      <c r="G145" s="783">
        <v>33.5</v>
      </c>
      <c r="H145" s="1047">
        <v>235</v>
      </c>
      <c r="I145" s="917">
        <v>6</v>
      </c>
      <c r="J145" s="723">
        <v>0.12</v>
      </c>
      <c r="K145" s="724">
        <v>0.14000000000000001</v>
      </c>
      <c r="L145" s="835">
        <v>70</v>
      </c>
      <c r="M145" s="943">
        <v>110</v>
      </c>
      <c r="N145" s="1035">
        <v>110</v>
      </c>
      <c r="O145" s="835">
        <v>25</v>
      </c>
      <c r="P145" s="1038">
        <v>1.2</v>
      </c>
    </row>
    <row r="146" spans="2:16" ht="14.25" customHeight="1" thickBot="1">
      <c r="B146" s="231"/>
      <c r="C146" s="894" t="s">
        <v>359</v>
      </c>
      <c r="D146" s="944"/>
      <c r="E146" s="2207">
        <f>(E144*100/E118)-10</f>
        <v>2.3168831168831154</v>
      </c>
      <c r="F146" s="2208">
        <f t="shared" ref="F146:P146" si="17">(F144*100/F118)-10</f>
        <v>-0.40000000000000036</v>
      </c>
      <c r="G146" s="2208">
        <f t="shared" si="17"/>
        <v>-0.18955223880596961</v>
      </c>
      <c r="H146" s="2208">
        <f t="shared" si="17"/>
        <v>0.19923404255319177</v>
      </c>
      <c r="I146" s="2208">
        <f t="shared" si="17"/>
        <v>-7.5933333333333337</v>
      </c>
      <c r="J146" s="2208">
        <f t="shared" si="17"/>
        <v>-2.083333333333333</v>
      </c>
      <c r="K146" s="2208">
        <f t="shared" si="17"/>
        <v>0.28571428571428825</v>
      </c>
      <c r="L146" s="2208">
        <f t="shared" si="17"/>
        <v>-7.4271428571428579</v>
      </c>
      <c r="M146" s="2208">
        <f t="shared" si="17"/>
        <v>-4.4186363636363639</v>
      </c>
      <c r="N146" s="2208">
        <f t="shared" si="17"/>
        <v>-3.574727272727273</v>
      </c>
      <c r="O146" s="2208">
        <f t="shared" si="17"/>
        <v>-1.2360000000000007</v>
      </c>
      <c r="P146" s="2277">
        <f t="shared" si="17"/>
        <v>2.5733333333333324</v>
      </c>
    </row>
    <row r="147" spans="2:16" ht="17.25" customHeight="1" thickBot="1"/>
    <row r="148" spans="2:16" ht="13.5" customHeight="1">
      <c r="B148" s="728"/>
      <c r="C148" s="36" t="s">
        <v>317</v>
      </c>
      <c r="D148" s="37"/>
      <c r="E148" s="832">
        <f t="shared" ref="E148:P148" si="18">E125+E136</f>
        <v>55.710999999999999</v>
      </c>
      <c r="F148" s="237">
        <f t="shared" si="18"/>
        <v>47.236999999999995</v>
      </c>
      <c r="G148" s="237">
        <f t="shared" si="18"/>
        <v>190.12099999999998</v>
      </c>
      <c r="H148" s="237">
        <f t="shared" si="18"/>
        <v>1407.761</v>
      </c>
      <c r="I148" s="237">
        <f t="shared" si="18"/>
        <v>35.693300000000001</v>
      </c>
      <c r="J148" s="237">
        <f t="shared" si="18"/>
        <v>0.52510000000000001</v>
      </c>
      <c r="K148" s="237">
        <f t="shared" si="18"/>
        <v>0.7491000000000001</v>
      </c>
      <c r="L148" s="903">
        <f>L125+L136</f>
        <v>720.06500000000005</v>
      </c>
      <c r="M148" s="903">
        <f t="shared" si="18"/>
        <v>449.36599000000001</v>
      </c>
      <c r="N148" s="903">
        <f t="shared" si="18"/>
        <v>373.40758</v>
      </c>
      <c r="O148" s="903">
        <f t="shared" si="18"/>
        <v>86.314940000000007</v>
      </c>
      <c r="P148" s="730">
        <f t="shared" si="18"/>
        <v>7.3848000000000003</v>
      </c>
    </row>
    <row r="149" spans="2:16">
      <c r="B149" s="422"/>
      <c r="C149" s="786" t="s">
        <v>11</v>
      </c>
      <c r="D149" s="1731">
        <v>0.6</v>
      </c>
      <c r="E149" s="1037">
        <v>46.2</v>
      </c>
      <c r="F149" s="917">
        <v>47.4</v>
      </c>
      <c r="G149" s="916">
        <v>201</v>
      </c>
      <c r="H149" s="916">
        <v>1410</v>
      </c>
      <c r="I149" s="1036">
        <v>36</v>
      </c>
      <c r="J149" s="723">
        <v>0.72</v>
      </c>
      <c r="K149" s="724">
        <v>0.84</v>
      </c>
      <c r="L149" s="835">
        <v>420</v>
      </c>
      <c r="M149" s="943">
        <v>660</v>
      </c>
      <c r="N149" s="1035">
        <v>660</v>
      </c>
      <c r="O149" s="1035">
        <v>150</v>
      </c>
      <c r="P149" s="1038">
        <v>7.2</v>
      </c>
    </row>
    <row r="150" spans="2:16" ht="13.5" customHeight="1" thickBot="1">
      <c r="B150" s="231"/>
      <c r="C150" s="894" t="s">
        <v>476</v>
      </c>
      <c r="D150" s="944"/>
      <c r="E150" s="893">
        <f>(E148*100/E118)-60</f>
        <v>12.351948051948042</v>
      </c>
      <c r="F150" s="891">
        <f t="shared" ref="F150:P150" si="19">(F148*100/F118)-60</f>
        <v>-0.20632911392405617</v>
      </c>
      <c r="G150" s="891">
        <f t="shared" si="19"/>
        <v>-3.2474626865671681</v>
      </c>
      <c r="H150" s="891">
        <f t="shared" si="19"/>
        <v>-9.5276595744678616E-2</v>
      </c>
      <c r="I150" s="891">
        <f t="shared" si="19"/>
        <v>-0.51116666666666788</v>
      </c>
      <c r="J150" s="2077">
        <f t="shared" si="19"/>
        <v>-16.241666666666667</v>
      </c>
      <c r="K150" s="891">
        <f t="shared" si="19"/>
        <v>-6.4928571428571331</v>
      </c>
      <c r="L150" s="2077">
        <f t="shared" si="19"/>
        <v>42.866428571428571</v>
      </c>
      <c r="M150" s="2077">
        <f t="shared" si="19"/>
        <v>-19.148546363636363</v>
      </c>
      <c r="N150" s="2077">
        <f t="shared" si="19"/>
        <v>-26.053856363636363</v>
      </c>
      <c r="O150" s="902">
        <f t="shared" si="19"/>
        <v>-25.474024</v>
      </c>
      <c r="P150" s="892">
        <f t="shared" si="19"/>
        <v>1.5399999999999991</v>
      </c>
    </row>
    <row r="151" spans="2:16" ht="16.5" customHeight="1" thickBot="1">
      <c r="B151" s="9"/>
      <c r="C151" s="9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2:16" ht="12.75" customHeight="1">
      <c r="B152" s="728"/>
      <c r="C152" s="36" t="s">
        <v>316</v>
      </c>
      <c r="D152" s="37"/>
      <c r="E152" s="148">
        <f t="shared" ref="E152:P152" si="20">E136+E144</f>
        <v>35.756999999999998</v>
      </c>
      <c r="F152" s="237">
        <f t="shared" si="20"/>
        <v>35.186</v>
      </c>
      <c r="G152" s="237">
        <f t="shared" si="20"/>
        <v>149.315</v>
      </c>
      <c r="H152" s="237">
        <f t="shared" si="20"/>
        <v>1058.4920000000002</v>
      </c>
      <c r="I152" s="237">
        <f t="shared" si="20"/>
        <v>26.0623</v>
      </c>
      <c r="J152" s="237">
        <f t="shared" si="20"/>
        <v>0.47699999999999998</v>
      </c>
      <c r="K152" s="237">
        <f t="shared" si="20"/>
        <v>0.51300000000000012</v>
      </c>
      <c r="L152" s="903">
        <f>L136+L144</f>
        <v>676.05799999999999</v>
      </c>
      <c r="M152" s="903">
        <f t="shared" si="20"/>
        <v>235.93398999999999</v>
      </c>
      <c r="N152" s="903">
        <f t="shared" si="20"/>
        <v>339.65368000000001</v>
      </c>
      <c r="O152" s="903">
        <f t="shared" si="20"/>
        <v>81.995739999999998</v>
      </c>
      <c r="P152" s="730">
        <f t="shared" si="20"/>
        <v>4.8775999999999993</v>
      </c>
    </row>
    <row r="153" spans="2:16" ht="12" customHeight="1">
      <c r="B153" s="422"/>
      <c r="C153" s="786" t="s">
        <v>11</v>
      </c>
      <c r="D153" s="1731">
        <v>0.45</v>
      </c>
      <c r="E153" s="1041">
        <v>34.65</v>
      </c>
      <c r="F153" s="1039">
        <v>35.549999999999997</v>
      </c>
      <c r="G153" s="1040">
        <v>150.75</v>
      </c>
      <c r="H153" s="1040">
        <v>1057.5</v>
      </c>
      <c r="I153" s="1036">
        <v>27</v>
      </c>
      <c r="J153" s="723">
        <v>0.54</v>
      </c>
      <c r="K153" s="724">
        <v>0.63</v>
      </c>
      <c r="L153" s="835">
        <v>315</v>
      </c>
      <c r="M153" s="943">
        <v>495</v>
      </c>
      <c r="N153" s="1035">
        <v>495</v>
      </c>
      <c r="O153" s="1035">
        <v>112.5</v>
      </c>
      <c r="P153" s="1038">
        <v>5.4</v>
      </c>
    </row>
    <row r="154" spans="2:16" ht="13.5" customHeight="1" thickBot="1">
      <c r="B154" s="231"/>
      <c r="C154" s="894" t="s">
        <v>476</v>
      </c>
      <c r="D154" s="944"/>
      <c r="E154" s="906">
        <f>(E152*100/E118)-45</f>
        <v>1.4376623376623385</v>
      </c>
      <c r="F154" s="907">
        <f t="shared" ref="F154:P154" si="21">(F152*100/F118)-45</f>
        <v>-0.46075949367088498</v>
      </c>
      <c r="G154" s="907">
        <f t="shared" si="21"/>
        <v>-0.42835820895522403</v>
      </c>
      <c r="H154" s="907">
        <f t="shared" si="21"/>
        <v>4.2212765957451381E-2</v>
      </c>
      <c r="I154" s="907">
        <f t="shared" si="21"/>
        <v>-1.5628333333333302</v>
      </c>
      <c r="J154" s="907">
        <f t="shared" si="21"/>
        <v>-5.25</v>
      </c>
      <c r="K154" s="907">
        <f t="shared" si="21"/>
        <v>-8.357142857142847</v>
      </c>
      <c r="L154" s="921">
        <f t="shared" si="21"/>
        <v>51.579714285714289</v>
      </c>
      <c r="M154" s="921">
        <f t="shared" si="21"/>
        <v>-23.551455454545458</v>
      </c>
      <c r="N154" s="921">
        <f t="shared" si="21"/>
        <v>-14.122392727272725</v>
      </c>
      <c r="O154" s="905">
        <f t="shared" si="21"/>
        <v>-12.201703999999999</v>
      </c>
      <c r="P154" s="1753">
        <f t="shared" si="21"/>
        <v>-4.3533333333333388</v>
      </c>
    </row>
    <row r="155" spans="2:16" ht="15" customHeight="1" thickBot="1"/>
    <row r="156" spans="2:16">
      <c r="B156" s="898" t="s">
        <v>350</v>
      </c>
      <c r="C156" s="68"/>
      <c r="D156" s="37"/>
      <c r="E156" s="148">
        <f t="shared" ref="E156:P156" si="22">E125+E136+E144</f>
        <v>65.194999999999993</v>
      </c>
      <c r="F156" s="237">
        <f t="shared" si="22"/>
        <v>54.820999999999998</v>
      </c>
      <c r="G156" s="237">
        <f t="shared" si="22"/>
        <v>222.98599999999999</v>
      </c>
      <c r="H156" s="237">
        <f t="shared" si="22"/>
        <v>1647.443</v>
      </c>
      <c r="I156" s="237">
        <f t="shared" si="22"/>
        <v>37.137300000000003</v>
      </c>
      <c r="J156" s="237">
        <f t="shared" si="22"/>
        <v>0.62009999999999998</v>
      </c>
      <c r="K156" s="237">
        <f t="shared" si="22"/>
        <v>0.89310000000000012</v>
      </c>
      <c r="L156" s="823">
        <f>L125+L136+L144</f>
        <v>738.07500000000005</v>
      </c>
      <c r="M156" s="823">
        <f t="shared" si="22"/>
        <v>510.76098999999999</v>
      </c>
      <c r="N156" s="2317">
        <f t="shared" si="22"/>
        <v>444.08557999999999</v>
      </c>
      <c r="O156" s="823">
        <f t="shared" si="22"/>
        <v>108.22494</v>
      </c>
      <c r="P156" s="730">
        <f t="shared" si="22"/>
        <v>8.8935999999999993</v>
      </c>
    </row>
    <row r="157" spans="2:16">
      <c r="B157" s="899"/>
      <c r="C157" s="900" t="s">
        <v>11</v>
      </c>
      <c r="D157" s="1731">
        <v>0.7</v>
      </c>
      <c r="E157" s="1041">
        <v>53.9</v>
      </c>
      <c r="F157" s="1039">
        <v>55.3</v>
      </c>
      <c r="G157" s="1040">
        <v>234.5</v>
      </c>
      <c r="H157" s="1040">
        <v>1645</v>
      </c>
      <c r="I157" s="1036">
        <v>42</v>
      </c>
      <c r="J157" s="723">
        <v>0.84</v>
      </c>
      <c r="K157" s="724">
        <v>0.98</v>
      </c>
      <c r="L157" s="835">
        <v>490</v>
      </c>
      <c r="M157" s="943">
        <v>770</v>
      </c>
      <c r="N157" s="1035">
        <v>770</v>
      </c>
      <c r="O157" s="1035">
        <v>175</v>
      </c>
      <c r="P157" s="1038">
        <v>8.4</v>
      </c>
    </row>
    <row r="158" spans="2:16" ht="15.75" thickBot="1">
      <c r="B158" s="231"/>
      <c r="C158" s="894" t="s">
        <v>476</v>
      </c>
      <c r="D158" s="944"/>
      <c r="E158" s="906">
        <f>(E156*100/E118)-70</f>
        <v>14.668831168831161</v>
      </c>
      <c r="F158" s="907">
        <f t="shared" ref="F158:P158" si="23">(F156*100/F118)-70</f>
        <v>-0.60632911392406186</v>
      </c>
      <c r="G158" s="907">
        <f t="shared" si="23"/>
        <v>-3.4370149253731341</v>
      </c>
      <c r="H158" s="907">
        <f t="shared" si="23"/>
        <v>0.10395744680850783</v>
      </c>
      <c r="I158" s="907">
        <f t="shared" si="23"/>
        <v>-8.1044999999999945</v>
      </c>
      <c r="J158" s="921">
        <f t="shared" si="23"/>
        <v>-18.325000000000003</v>
      </c>
      <c r="K158" s="921">
        <f t="shared" si="23"/>
        <v>-6.2071428571428413</v>
      </c>
      <c r="L158" s="921">
        <f t="shared" si="23"/>
        <v>35.439285714285717</v>
      </c>
      <c r="M158" s="921">
        <f t="shared" si="23"/>
        <v>-23.567182727272723</v>
      </c>
      <c r="N158" s="921">
        <f t="shared" si="23"/>
        <v>-29.628583636363636</v>
      </c>
      <c r="O158" s="921">
        <f t="shared" si="23"/>
        <v>-26.710023999999997</v>
      </c>
      <c r="P158" s="1753">
        <f t="shared" si="23"/>
        <v>4.1133333333333297</v>
      </c>
    </row>
    <row r="159" spans="2:16">
      <c r="P159"/>
    </row>
    <row r="160" spans="2:16">
      <c r="E160" s="2735"/>
      <c r="F160" s="2735"/>
      <c r="G160" s="2735"/>
      <c r="H160" s="955"/>
      <c r="I160" s="955"/>
      <c r="J160" s="955"/>
      <c r="K160" s="955"/>
      <c r="L160" s="955"/>
      <c r="M160" s="955"/>
      <c r="N160" s="955"/>
      <c r="O160" s="955"/>
      <c r="P160" s="955"/>
    </row>
    <row r="163" spans="2:16">
      <c r="C163" s="788"/>
      <c r="D163" s="10" t="s">
        <v>214</v>
      </c>
      <c r="E163" s="305"/>
    </row>
    <row r="164" spans="2:16">
      <c r="C164" s="11" t="s">
        <v>892</v>
      </c>
      <c r="D164" s="150"/>
      <c r="E164" s="2"/>
      <c r="F164"/>
      <c r="I164"/>
      <c r="J164"/>
      <c r="K164" s="20"/>
      <c r="L164" s="20"/>
      <c r="M164"/>
      <c r="N164"/>
      <c r="O164"/>
      <c r="P164"/>
    </row>
    <row r="165" spans="2:16" ht="18" customHeight="1">
      <c r="C165" s="19" t="s">
        <v>362</v>
      </c>
      <c r="I165" s="973" t="s">
        <v>381</v>
      </c>
      <c r="N165" s="5"/>
    </row>
    <row r="166" spans="2:16" ht="14.25" customHeight="1">
      <c r="C166" s="788" t="s">
        <v>893</v>
      </c>
    </row>
    <row r="167" spans="2:16" ht="19.5" customHeight="1" thickBot="1">
      <c r="B167" s="22" t="s">
        <v>356</v>
      </c>
      <c r="C167" s="20"/>
      <c r="D167"/>
      <c r="F167" s="25" t="s">
        <v>891</v>
      </c>
      <c r="I167" s="23" t="s">
        <v>0</v>
      </c>
      <c r="J167"/>
      <c r="K167" s="79" t="s">
        <v>474</v>
      </c>
      <c r="L167" s="20"/>
      <c r="M167" s="20"/>
      <c r="N167" s="26"/>
      <c r="P167" s="121"/>
    </row>
    <row r="168" spans="2:16" ht="14.25" customHeight="1" thickBot="1">
      <c r="B168" s="1013" t="s">
        <v>358</v>
      </c>
      <c r="C168" s="1051" t="s">
        <v>380</v>
      </c>
      <c r="D168" s="1010" t="s">
        <v>182</v>
      </c>
      <c r="E168" s="1018" t="s">
        <v>183</v>
      </c>
      <c r="F168" s="360"/>
      <c r="G168" s="360"/>
      <c r="H168" s="33"/>
      <c r="I168" s="602" t="s">
        <v>334</v>
      </c>
      <c r="J168" s="33"/>
      <c r="K168" s="799"/>
      <c r="L168" s="508"/>
      <c r="M168" s="1020" t="s">
        <v>376</v>
      </c>
      <c r="N168" s="33"/>
      <c r="O168" s="33"/>
      <c r="P168" s="68"/>
    </row>
    <row r="169" spans="2:16" ht="12.75" customHeight="1" thickBot="1">
      <c r="B169" s="1014" t="s">
        <v>336</v>
      </c>
      <c r="C169" s="430"/>
      <c r="D169" s="1015" t="s">
        <v>189</v>
      </c>
      <c r="E169" s="637"/>
      <c r="F169" s="1017"/>
      <c r="G169" s="2427" t="s">
        <v>930</v>
      </c>
      <c r="H169" s="2278" t="s">
        <v>758</v>
      </c>
      <c r="I169" s="1021"/>
      <c r="J169" s="1021"/>
      <c r="K169" s="1021"/>
      <c r="L169" s="1023"/>
      <c r="M169" s="1024" t="s">
        <v>375</v>
      </c>
      <c r="N169" s="1021"/>
      <c r="O169" s="1021"/>
      <c r="P169" s="1023"/>
    </row>
    <row r="170" spans="2:16" ht="17.25" customHeight="1">
      <c r="B170" s="1014" t="s">
        <v>345</v>
      </c>
      <c r="C170" s="430" t="s">
        <v>188</v>
      </c>
      <c r="D170" s="736"/>
      <c r="E170" s="1015" t="s">
        <v>190</v>
      </c>
      <c r="F170" s="1011" t="s">
        <v>56</v>
      </c>
      <c r="G170" s="2427" t="s">
        <v>931</v>
      </c>
      <c r="H170" s="2280" t="s">
        <v>193</v>
      </c>
      <c r="I170" s="637"/>
      <c r="J170" s="2307"/>
      <c r="K170" s="33"/>
      <c r="L170" s="2307"/>
      <c r="M170" s="2308" t="s">
        <v>346</v>
      </c>
      <c r="N170" s="2309" t="s">
        <v>347</v>
      </c>
      <c r="O170" s="2310" t="s">
        <v>348</v>
      </c>
      <c r="P170" s="2311" t="s">
        <v>349</v>
      </c>
    </row>
    <row r="171" spans="2:16" ht="18.75" customHeight="1" thickBot="1">
      <c r="B171" s="57"/>
      <c r="C171" s="789"/>
      <c r="D171" s="468"/>
      <c r="E171" s="1016" t="s">
        <v>6</v>
      </c>
      <c r="F171" s="438" t="s">
        <v>7</v>
      </c>
      <c r="G171" s="2076" t="s">
        <v>8</v>
      </c>
      <c r="H171" s="2279" t="s">
        <v>467</v>
      </c>
      <c r="I171" s="2312" t="s">
        <v>337</v>
      </c>
      <c r="J171" s="2313" t="s">
        <v>338</v>
      </c>
      <c r="K171" s="2314" t="s">
        <v>339</v>
      </c>
      <c r="L171" s="2313" t="s">
        <v>340</v>
      </c>
      <c r="M171" s="2315" t="s">
        <v>341</v>
      </c>
      <c r="N171" s="2313" t="s">
        <v>342</v>
      </c>
      <c r="O171" s="2314" t="s">
        <v>343</v>
      </c>
      <c r="P171" s="2316" t="s">
        <v>344</v>
      </c>
    </row>
    <row r="172" spans="2:16" ht="15" customHeight="1" thickBot="1">
      <c r="B172" s="2271" t="s">
        <v>890</v>
      </c>
      <c r="C172" s="1708"/>
      <c r="D172" s="2270">
        <v>1</v>
      </c>
      <c r="E172" s="1709">
        <v>77</v>
      </c>
      <c r="F172" s="1710">
        <v>79</v>
      </c>
      <c r="G172" s="2269">
        <v>335</v>
      </c>
      <c r="H172" s="1724">
        <v>2350</v>
      </c>
      <c r="I172" s="1709">
        <v>60</v>
      </c>
      <c r="J172" s="1710">
        <v>1.2</v>
      </c>
      <c r="K172" s="1710">
        <v>1.4</v>
      </c>
      <c r="L172" s="1711">
        <v>700</v>
      </c>
      <c r="M172" s="1712">
        <v>1100</v>
      </c>
      <c r="N172" s="1712">
        <v>1100</v>
      </c>
      <c r="O172" s="1712">
        <v>250</v>
      </c>
      <c r="P172" s="1712">
        <v>12</v>
      </c>
    </row>
    <row r="173" spans="2:16" ht="13.5" customHeight="1">
      <c r="B173" s="85"/>
      <c r="C173" s="2321" t="s">
        <v>159</v>
      </c>
      <c r="D173" s="1792"/>
      <c r="E173" s="804"/>
      <c r="F173" s="445"/>
      <c r="G173" s="445"/>
      <c r="H173" s="620"/>
      <c r="I173" s="806"/>
      <c r="J173" s="806"/>
      <c r="K173" s="806"/>
      <c r="L173" s="806"/>
      <c r="M173" s="806"/>
      <c r="N173" s="806"/>
      <c r="O173" s="806"/>
      <c r="P173" s="974"/>
    </row>
    <row r="174" spans="2:16" ht="16.5" customHeight="1">
      <c r="B174" s="1477" t="s">
        <v>907</v>
      </c>
      <c r="C174" s="1455" t="s">
        <v>945</v>
      </c>
      <c r="D174" s="257">
        <v>60</v>
      </c>
      <c r="E174" s="219">
        <v>1.2130000000000001</v>
      </c>
      <c r="F174" s="338">
        <v>3.0680000000000001</v>
      </c>
      <c r="G174" s="338">
        <v>5.12</v>
      </c>
      <c r="H174" s="814">
        <v>53.305999999999997</v>
      </c>
      <c r="I174" s="338">
        <v>2.72</v>
      </c>
      <c r="J174" s="338">
        <v>0.04</v>
      </c>
      <c r="K174" s="338">
        <v>0.03</v>
      </c>
      <c r="L174" s="814">
        <v>663.31</v>
      </c>
      <c r="M174" s="235">
        <v>14.013999999999999</v>
      </c>
      <c r="N174" s="235">
        <v>33.167000000000002</v>
      </c>
      <c r="O174" s="235">
        <v>17.7379</v>
      </c>
      <c r="P174" s="975">
        <v>0.4</v>
      </c>
    </row>
    <row r="175" spans="2:16">
      <c r="B175" s="1003" t="s">
        <v>494</v>
      </c>
      <c r="C175" s="256" t="s">
        <v>575</v>
      </c>
      <c r="D175" s="259" t="s">
        <v>270</v>
      </c>
      <c r="E175" s="2434">
        <v>9.3610000000000007</v>
      </c>
      <c r="F175" s="349">
        <v>6.7803000000000004</v>
      </c>
      <c r="G175" s="349">
        <v>5.3765999999999998</v>
      </c>
      <c r="H175" s="814">
        <v>149.41839999999999</v>
      </c>
      <c r="I175" s="2755">
        <v>0.70299999999999996</v>
      </c>
      <c r="J175" s="2755">
        <v>7.1999999999999995E-2</v>
      </c>
      <c r="K175" s="2755">
        <v>0.08</v>
      </c>
      <c r="L175" s="2756">
        <v>5.3929999999999998</v>
      </c>
      <c r="M175" s="2760">
        <v>137.62200000000001</v>
      </c>
      <c r="N175" s="2758">
        <v>16.7758</v>
      </c>
      <c r="O175" s="2757">
        <v>3.7513000000000001</v>
      </c>
      <c r="P175" s="2759">
        <v>0.8</v>
      </c>
    </row>
    <row r="176" spans="2:16">
      <c r="B176" s="1003" t="s">
        <v>908</v>
      </c>
      <c r="C176" s="256" t="s">
        <v>909</v>
      </c>
      <c r="D176" s="259" t="s">
        <v>906</v>
      </c>
      <c r="E176" s="389">
        <v>3.1709999999999998</v>
      </c>
      <c r="F176" s="350">
        <v>4.2190000000000003</v>
      </c>
      <c r="G176" s="638">
        <v>19.73</v>
      </c>
      <c r="H176" s="830">
        <v>130.15</v>
      </c>
      <c r="I176" s="350">
        <v>10.194000000000001</v>
      </c>
      <c r="J176" s="982">
        <v>0.12</v>
      </c>
      <c r="K176" s="638">
        <v>0.11</v>
      </c>
      <c r="L176" s="840">
        <v>19.64</v>
      </c>
      <c r="M176" s="334">
        <v>38.652999999999999</v>
      </c>
      <c r="N176" s="335">
        <v>8.4527000000000001</v>
      </c>
      <c r="O176" s="334">
        <v>2.7936000000000001</v>
      </c>
      <c r="P176" s="2353">
        <v>0.6</v>
      </c>
    </row>
    <row r="177" spans="2:16" ht="14.25" customHeight="1">
      <c r="B177" s="2339" t="s">
        <v>564</v>
      </c>
      <c r="C177" s="2329" t="s">
        <v>910</v>
      </c>
      <c r="D177" s="721"/>
      <c r="E177" s="307">
        <v>0.372</v>
      </c>
      <c r="F177" s="842">
        <v>1.0940000000000001</v>
      </c>
      <c r="G177" s="307">
        <v>2.2480000000000002</v>
      </c>
      <c r="H177" s="989">
        <v>20.71</v>
      </c>
      <c r="I177" s="1006">
        <v>1.155</v>
      </c>
      <c r="J177" s="842">
        <v>4.0000000000000001E-3</v>
      </c>
      <c r="K177" s="866">
        <v>3.0000000000000001E-3</v>
      </c>
      <c r="L177" s="867">
        <v>3.5335000000000001</v>
      </c>
      <c r="M177" s="866">
        <v>7.7519999999999998</v>
      </c>
      <c r="N177" s="842">
        <v>10.103899999999999</v>
      </c>
      <c r="O177" s="866">
        <v>4.9660000000000002</v>
      </c>
      <c r="P177" s="2350">
        <v>0.3</v>
      </c>
    </row>
    <row r="178" spans="2:16" ht="14.25" customHeight="1">
      <c r="B178" s="1002" t="s">
        <v>463</v>
      </c>
      <c r="C178" s="234" t="s">
        <v>328</v>
      </c>
      <c r="D178" s="257">
        <v>200</v>
      </c>
      <c r="E178" s="340">
        <v>1</v>
      </c>
      <c r="F178" s="338">
        <v>0</v>
      </c>
      <c r="G178" s="338">
        <v>25.4</v>
      </c>
      <c r="H178" s="961">
        <v>105.6</v>
      </c>
      <c r="I178" s="2348">
        <v>2.25</v>
      </c>
      <c r="J178" s="2348">
        <v>4.3999999999999997E-2</v>
      </c>
      <c r="K178" s="2348">
        <v>0.08</v>
      </c>
      <c r="L178" s="2349">
        <v>0</v>
      </c>
      <c r="M178" s="1006">
        <v>40</v>
      </c>
      <c r="N178" s="1006">
        <v>36</v>
      </c>
      <c r="O178" s="1006">
        <v>20</v>
      </c>
      <c r="P178" s="2350">
        <v>0.4</v>
      </c>
    </row>
    <row r="179" spans="2:16">
      <c r="B179" s="1000" t="s">
        <v>9</v>
      </c>
      <c r="C179" s="234" t="s">
        <v>10</v>
      </c>
      <c r="D179" s="257">
        <v>35</v>
      </c>
      <c r="E179" s="2283">
        <v>1.3480000000000001</v>
      </c>
      <c r="F179" s="347">
        <v>0.48099999999999998</v>
      </c>
      <c r="G179" s="338">
        <v>18.97</v>
      </c>
      <c r="H179" s="814">
        <v>85.600999999999999</v>
      </c>
      <c r="I179" s="235">
        <v>0</v>
      </c>
      <c r="J179" s="235">
        <v>4.2999999999999997E-2</v>
      </c>
      <c r="K179" s="235">
        <v>1.4E-2</v>
      </c>
      <c r="L179" s="814">
        <v>0</v>
      </c>
      <c r="M179" s="344">
        <v>7</v>
      </c>
      <c r="N179" s="235">
        <v>22.75</v>
      </c>
      <c r="O179" s="235">
        <v>4.9000000000000004</v>
      </c>
      <c r="P179" s="235">
        <v>3.85E-2</v>
      </c>
    </row>
    <row r="180" spans="2:16" ht="15.75" thickBot="1">
      <c r="B180" s="1004" t="s">
        <v>9</v>
      </c>
      <c r="C180" s="192" t="s">
        <v>427</v>
      </c>
      <c r="D180" s="378">
        <v>20</v>
      </c>
      <c r="E180" s="348">
        <v>1.1299999999999999</v>
      </c>
      <c r="F180" s="350">
        <v>0.3</v>
      </c>
      <c r="G180" s="350">
        <v>8.3729999999999993</v>
      </c>
      <c r="H180" s="814">
        <v>40.712000000000003</v>
      </c>
      <c r="I180" s="349">
        <v>0</v>
      </c>
      <c r="J180" s="349">
        <v>0.05</v>
      </c>
      <c r="K180" s="349">
        <v>0.05</v>
      </c>
      <c r="L180" s="909">
        <v>0</v>
      </c>
      <c r="M180" s="2703">
        <v>6.6</v>
      </c>
      <c r="N180" s="935">
        <v>46.8</v>
      </c>
      <c r="O180" s="349">
        <v>1.32</v>
      </c>
      <c r="P180" s="935">
        <v>8.8000000000000005E-3</v>
      </c>
    </row>
    <row r="181" spans="2:16">
      <c r="B181" s="464" t="s">
        <v>212</v>
      </c>
      <c r="D181" s="161">
        <f>D174+D178+D179+D180+90+20+150+25</f>
        <v>600</v>
      </c>
      <c r="E181" s="465">
        <f>SUM(E174:E180)</f>
        <v>17.594999999999999</v>
      </c>
      <c r="F181" s="466">
        <f>SUM(F174:F180)</f>
        <v>15.942299999999999</v>
      </c>
      <c r="G181" s="467">
        <f>SUM(G174:G180)</f>
        <v>85.217600000000004</v>
      </c>
      <c r="H181" s="2209">
        <f>SUM(H174:H180)</f>
        <v>585.49739999999997</v>
      </c>
      <c r="I181" s="237">
        <f t="shared" ref="I181:P181" si="24">SUM(I174:I180)</f>
        <v>17.021999999999998</v>
      </c>
      <c r="J181" s="823">
        <f t="shared" si="24"/>
        <v>0.37299999999999994</v>
      </c>
      <c r="K181" s="237">
        <f t="shared" si="24"/>
        <v>0.36699999999999999</v>
      </c>
      <c r="L181" s="237">
        <f t="shared" si="24"/>
        <v>691.87649999999996</v>
      </c>
      <c r="M181" s="817">
        <f t="shared" si="24"/>
        <v>251.64100000000002</v>
      </c>
      <c r="N181" s="903">
        <f t="shared" si="24"/>
        <v>174.04939999999999</v>
      </c>
      <c r="O181" s="823">
        <f t="shared" si="24"/>
        <v>55.468800000000002</v>
      </c>
      <c r="P181" s="730">
        <f t="shared" si="24"/>
        <v>2.5472999999999999</v>
      </c>
    </row>
    <row r="182" spans="2:16">
      <c r="B182" s="899"/>
      <c r="C182" s="900" t="s">
        <v>11</v>
      </c>
      <c r="D182" s="1731">
        <v>0.25</v>
      </c>
      <c r="E182" s="781">
        <v>19.25</v>
      </c>
      <c r="F182" s="782">
        <v>19.75</v>
      </c>
      <c r="G182" s="783">
        <v>83.75</v>
      </c>
      <c r="H182" s="1047">
        <v>587.5</v>
      </c>
      <c r="I182" s="723">
        <v>15</v>
      </c>
      <c r="J182" s="723">
        <v>0.3</v>
      </c>
      <c r="K182" s="724">
        <v>0.35</v>
      </c>
      <c r="L182" s="835">
        <v>175</v>
      </c>
      <c r="M182" s="2289">
        <v>275</v>
      </c>
      <c r="N182" s="1035">
        <v>275</v>
      </c>
      <c r="O182" s="835">
        <v>62.5</v>
      </c>
      <c r="P182" s="1038">
        <v>3</v>
      </c>
    </row>
    <row r="183" spans="2:16" ht="18" customHeight="1" thickBot="1">
      <c r="B183" s="231"/>
      <c r="C183" s="894" t="s">
        <v>476</v>
      </c>
      <c r="D183" s="944"/>
      <c r="E183" s="920">
        <f>(E181*100/E172)-25</f>
        <v>-2.149350649350648</v>
      </c>
      <c r="F183" s="921">
        <f t="shared" ref="F183:P183" si="25">(F181*100/F172)-25</f>
        <v>-4.8198734177215172</v>
      </c>
      <c r="G183" s="921">
        <f t="shared" si="25"/>
        <v>0.4380895522388073</v>
      </c>
      <c r="H183" s="921">
        <f t="shared" si="25"/>
        <v>-8.5217021276598359E-2</v>
      </c>
      <c r="I183" s="921">
        <f t="shared" si="25"/>
        <v>3.3699999999999974</v>
      </c>
      <c r="J183" s="921">
        <f t="shared" si="25"/>
        <v>6.0833333333333321</v>
      </c>
      <c r="K183" s="921">
        <f t="shared" si="25"/>
        <v>1.2142857142857189</v>
      </c>
      <c r="L183" s="921">
        <f t="shared" si="25"/>
        <v>73.839499999999987</v>
      </c>
      <c r="M183" s="921">
        <f t="shared" si="25"/>
        <v>-2.1235454545454537</v>
      </c>
      <c r="N183" s="921">
        <f t="shared" si="25"/>
        <v>-9.1773272727272737</v>
      </c>
      <c r="O183" s="921">
        <f t="shared" si="25"/>
        <v>-2.8124800000000008</v>
      </c>
      <c r="P183" s="934">
        <f t="shared" si="25"/>
        <v>-3.7725000000000009</v>
      </c>
    </row>
    <row r="184" spans="2:16" ht="16.5" customHeight="1">
      <c r="B184" s="85"/>
      <c r="C184" s="2321" t="s">
        <v>123</v>
      </c>
      <c r="D184" s="54"/>
      <c r="E184" s="586"/>
      <c r="F184" s="1716"/>
      <c r="G184" s="1716"/>
      <c r="H184" s="1716"/>
      <c r="I184" s="842"/>
      <c r="J184" s="842"/>
      <c r="K184" s="842"/>
      <c r="L184" s="842"/>
      <c r="M184" s="842"/>
      <c r="N184" s="842"/>
      <c r="O184" s="842"/>
      <c r="P184" s="989"/>
    </row>
    <row r="185" spans="2:16">
      <c r="B185" s="1477" t="s">
        <v>621</v>
      </c>
      <c r="C185" s="247" t="s">
        <v>374</v>
      </c>
      <c r="D185" s="257">
        <v>60</v>
      </c>
      <c r="E185" s="219">
        <v>0.9</v>
      </c>
      <c r="F185" s="338">
        <v>2.16</v>
      </c>
      <c r="G185" s="338">
        <v>5.0999999999999996</v>
      </c>
      <c r="H185" s="827">
        <v>43.2</v>
      </c>
      <c r="I185" s="235">
        <v>4.4400000000000004</v>
      </c>
      <c r="J185" s="235">
        <v>1.2E-2</v>
      </c>
      <c r="K185" s="235">
        <v>0.01</v>
      </c>
      <c r="L185" s="235">
        <v>0</v>
      </c>
      <c r="M185" s="235">
        <v>16.8</v>
      </c>
      <c r="N185" s="235">
        <v>24.6</v>
      </c>
      <c r="O185" s="235">
        <v>12.6</v>
      </c>
      <c r="P185" s="975">
        <v>0.72599999999999998</v>
      </c>
    </row>
    <row r="186" spans="2:16">
      <c r="B186" s="1477" t="s">
        <v>838</v>
      </c>
      <c r="C186" s="234" t="s">
        <v>615</v>
      </c>
      <c r="D186" s="257">
        <v>200</v>
      </c>
      <c r="E186" s="219">
        <v>1.04</v>
      </c>
      <c r="F186" s="338">
        <v>3.5</v>
      </c>
      <c r="G186" s="338">
        <v>4.8</v>
      </c>
      <c r="H186" s="827">
        <v>54.8</v>
      </c>
      <c r="I186" s="338">
        <v>5.72</v>
      </c>
      <c r="J186" s="338">
        <v>1.7999999999999999E-2</v>
      </c>
      <c r="K186" s="338">
        <v>0.02</v>
      </c>
      <c r="L186" s="827">
        <v>0</v>
      </c>
      <c r="M186" s="235">
        <v>30</v>
      </c>
      <c r="N186" s="235">
        <v>28</v>
      </c>
      <c r="O186" s="235">
        <v>15.4</v>
      </c>
      <c r="P186" s="975">
        <v>0.78200000000000003</v>
      </c>
    </row>
    <row r="187" spans="2:16">
      <c r="B187" s="2332" t="s">
        <v>848</v>
      </c>
      <c r="C187" s="234" t="s">
        <v>847</v>
      </c>
      <c r="D187" s="259" t="s">
        <v>264</v>
      </c>
      <c r="E187" s="389">
        <v>14.592000000000001</v>
      </c>
      <c r="F187" s="994">
        <v>14.439</v>
      </c>
      <c r="G187" s="389">
        <v>3.0379999999999998</v>
      </c>
      <c r="H187" s="611">
        <v>201.28800000000001</v>
      </c>
      <c r="I187" s="235">
        <v>1.232</v>
      </c>
      <c r="J187" s="235">
        <v>3.5000000000000003E-2</v>
      </c>
      <c r="K187" s="235">
        <v>0.1</v>
      </c>
      <c r="L187" s="814">
        <v>23.096</v>
      </c>
      <c r="M187" s="235">
        <v>12.646699999999999</v>
      </c>
      <c r="N187" s="235">
        <v>144.13900000000001</v>
      </c>
      <c r="O187" s="235">
        <v>20.451000000000001</v>
      </c>
      <c r="P187" s="975">
        <v>1.1499999999999999</v>
      </c>
    </row>
    <row r="188" spans="2:16">
      <c r="B188" s="1003" t="s">
        <v>839</v>
      </c>
      <c r="C188" s="358" t="s">
        <v>840</v>
      </c>
      <c r="D188" s="382">
        <v>150</v>
      </c>
      <c r="E188" s="389">
        <v>2.2999999999999998</v>
      </c>
      <c r="F188" s="350">
        <v>5.1630000000000003</v>
      </c>
      <c r="G188" s="389">
        <v>33.539000000000001</v>
      </c>
      <c r="H188" s="605">
        <v>166.185</v>
      </c>
      <c r="I188" s="347">
        <v>0</v>
      </c>
      <c r="J188" s="350">
        <v>0.12</v>
      </c>
      <c r="K188" s="389">
        <v>0.26</v>
      </c>
      <c r="L188" s="605">
        <v>69.31</v>
      </c>
      <c r="M188" s="235">
        <v>97.63</v>
      </c>
      <c r="N188" s="235">
        <v>64.900000000000006</v>
      </c>
      <c r="O188" s="235">
        <v>5.4</v>
      </c>
      <c r="P188" s="235">
        <v>0.14910000000000001</v>
      </c>
    </row>
    <row r="189" spans="2:16">
      <c r="B189" s="1477" t="s">
        <v>606</v>
      </c>
      <c r="C189" s="256" t="s">
        <v>252</v>
      </c>
      <c r="D189" s="257">
        <v>200</v>
      </c>
      <c r="E189" s="2211">
        <v>5.2039999999999997</v>
      </c>
      <c r="F189" s="347">
        <v>4.7480000000000002</v>
      </c>
      <c r="G189" s="347">
        <v>17.876999999999999</v>
      </c>
      <c r="H189" s="814">
        <v>135.25</v>
      </c>
      <c r="I189" s="340">
        <v>1.04</v>
      </c>
      <c r="J189" s="338">
        <v>0.06</v>
      </c>
      <c r="K189" s="338">
        <v>0.25</v>
      </c>
      <c r="L189" s="814">
        <v>26.454000000000001</v>
      </c>
      <c r="M189" s="340">
        <v>215.5</v>
      </c>
      <c r="N189" s="338">
        <v>172.8</v>
      </c>
      <c r="O189" s="338">
        <v>34.799999999999997</v>
      </c>
      <c r="P189" s="611">
        <v>0.80900000000000005</v>
      </c>
    </row>
    <row r="190" spans="2:16">
      <c r="B190" s="1000" t="s">
        <v>9</v>
      </c>
      <c r="C190" s="234" t="s">
        <v>10</v>
      </c>
      <c r="D190" s="257">
        <v>50</v>
      </c>
      <c r="E190" s="2283">
        <v>1.925</v>
      </c>
      <c r="F190" s="347">
        <v>0.68799999999999994</v>
      </c>
      <c r="G190" s="338">
        <v>27.1</v>
      </c>
      <c r="H190" s="827">
        <v>122.292</v>
      </c>
      <c r="I190" s="235">
        <v>0</v>
      </c>
      <c r="J190" s="957">
        <v>0.06</v>
      </c>
      <c r="K190" s="652">
        <v>0.02</v>
      </c>
      <c r="L190" s="814">
        <v>0</v>
      </c>
      <c r="M190" s="344">
        <v>10</v>
      </c>
      <c r="N190" s="235">
        <v>32.5</v>
      </c>
      <c r="O190" s="235">
        <v>7</v>
      </c>
      <c r="P190" s="235">
        <v>5.5E-2</v>
      </c>
    </row>
    <row r="191" spans="2:16">
      <c r="B191" s="2332" t="s">
        <v>9</v>
      </c>
      <c r="C191" s="234" t="s">
        <v>427</v>
      </c>
      <c r="D191" s="259">
        <v>30</v>
      </c>
      <c r="E191" s="1843">
        <v>1.6950000000000001</v>
      </c>
      <c r="F191" s="235">
        <v>0.45</v>
      </c>
      <c r="G191" s="235">
        <v>12.56</v>
      </c>
      <c r="H191" s="814">
        <v>61.07</v>
      </c>
      <c r="I191" s="235">
        <v>0</v>
      </c>
      <c r="J191" s="235">
        <v>0.08</v>
      </c>
      <c r="K191" s="235">
        <v>0.08</v>
      </c>
      <c r="L191" s="611">
        <v>0</v>
      </c>
      <c r="M191" s="344">
        <v>9.9</v>
      </c>
      <c r="N191" s="235">
        <v>70.2</v>
      </c>
      <c r="O191" s="235">
        <v>1.98</v>
      </c>
      <c r="P191" s="235">
        <v>1.32E-2</v>
      </c>
    </row>
    <row r="192" spans="2:16" ht="15.75" thickBot="1">
      <c r="B192" s="1874" t="s">
        <v>841</v>
      </c>
      <c r="C192" s="256" t="s">
        <v>323</v>
      </c>
      <c r="D192" s="259">
        <v>100</v>
      </c>
      <c r="E192" s="348">
        <v>0.34</v>
      </c>
      <c r="F192" s="349">
        <v>0.34</v>
      </c>
      <c r="G192" s="350">
        <v>8.4</v>
      </c>
      <c r="H192" s="830">
        <v>40.29</v>
      </c>
      <c r="I192" s="929">
        <v>10</v>
      </c>
      <c r="J192" s="2604">
        <v>0.04</v>
      </c>
      <c r="K192" s="929">
        <v>0.05</v>
      </c>
      <c r="L192" s="2606">
        <v>0</v>
      </c>
      <c r="M192" s="808">
        <v>8</v>
      </c>
      <c r="N192" s="808">
        <v>28</v>
      </c>
      <c r="O192" s="2799">
        <v>36.6</v>
      </c>
      <c r="P192" s="978">
        <v>0.6</v>
      </c>
    </row>
    <row r="193" spans="2:16">
      <c r="B193" s="931" t="s">
        <v>198</v>
      </c>
      <c r="C193" s="36"/>
      <c r="D193" s="1020">
        <f>D185+D186+D188+D189+D190+D191+D192+50+50</f>
        <v>890</v>
      </c>
      <c r="E193" s="475">
        <f>SUM(E185:E192)</f>
        <v>27.996000000000002</v>
      </c>
      <c r="F193" s="466">
        <f>SUM(F185:F192)</f>
        <v>31.488</v>
      </c>
      <c r="G193" s="816">
        <f>SUM(G185:G192)</f>
        <v>112.41400000000002</v>
      </c>
      <c r="H193" s="911">
        <f>SUM(H185:H192)</f>
        <v>824.375</v>
      </c>
      <c r="I193" s="816">
        <f t="shared" ref="I193:P193" si="26">SUM(I185:I192)</f>
        <v>22.431999999999999</v>
      </c>
      <c r="J193" s="816">
        <f t="shared" si="26"/>
        <v>0.42499999999999999</v>
      </c>
      <c r="K193" s="816">
        <f t="shared" si="26"/>
        <v>0.79</v>
      </c>
      <c r="L193" s="816">
        <f t="shared" si="26"/>
        <v>118.86000000000001</v>
      </c>
      <c r="M193" s="918">
        <f t="shared" si="26"/>
        <v>400.47669999999994</v>
      </c>
      <c r="N193" s="918">
        <f t="shared" si="26"/>
        <v>565.13900000000001</v>
      </c>
      <c r="O193" s="918">
        <f t="shared" si="26"/>
        <v>134.23099999999999</v>
      </c>
      <c r="P193" s="919">
        <f t="shared" si="26"/>
        <v>4.2843</v>
      </c>
    </row>
    <row r="194" spans="2:16">
      <c r="B194" s="899"/>
      <c r="C194" s="900" t="s">
        <v>11</v>
      </c>
      <c r="D194" s="1731">
        <v>0.35</v>
      </c>
      <c r="E194" s="781">
        <v>26.95</v>
      </c>
      <c r="F194" s="782">
        <v>27.65</v>
      </c>
      <c r="G194" s="783">
        <v>117.25</v>
      </c>
      <c r="H194" s="1047">
        <v>822.5</v>
      </c>
      <c r="I194" s="723">
        <v>21</v>
      </c>
      <c r="J194" s="723">
        <v>0.42</v>
      </c>
      <c r="K194" s="724">
        <v>0.49</v>
      </c>
      <c r="L194" s="835">
        <v>245</v>
      </c>
      <c r="M194" s="2289">
        <v>385</v>
      </c>
      <c r="N194" s="1035">
        <v>385</v>
      </c>
      <c r="O194" s="835">
        <v>87.5</v>
      </c>
      <c r="P194" s="1038">
        <v>4.2</v>
      </c>
    </row>
    <row r="195" spans="2:16" ht="15.75" thickBot="1">
      <c r="B195" s="231"/>
      <c r="C195" s="894" t="s">
        <v>476</v>
      </c>
      <c r="D195" s="944"/>
      <c r="E195" s="920">
        <f>(E193*100/E172)-35</f>
        <v>1.3584415584415623</v>
      </c>
      <c r="F195" s="921">
        <f t="shared" ref="F195:P195" si="27">(F193*100/F172)-35</f>
        <v>4.8582278481012651</v>
      </c>
      <c r="G195" s="921">
        <f t="shared" si="27"/>
        <v>-1.4435820895522369</v>
      </c>
      <c r="H195" s="921">
        <f t="shared" si="27"/>
        <v>7.978723404255561E-2</v>
      </c>
      <c r="I195" s="921">
        <f t="shared" si="27"/>
        <v>2.3866666666666632</v>
      </c>
      <c r="J195" s="921">
        <f t="shared" si="27"/>
        <v>0.4166666666666714</v>
      </c>
      <c r="K195" s="921">
        <f t="shared" si="27"/>
        <v>21.428571428571431</v>
      </c>
      <c r="L195" s="921">
        <f t="shared" si="27"/>
        <v>-18.019999999999996</v>
      </c>
      <c r="M195" s="921">
        <f t="shared" si="27"/>
        <v>1.4069727272727164</v>
      </c>
      <c r="N195" s="921">
        <f t="shared" si="27"/>
        <v>16.376272727272728</v>
      </c>
      <c r="O195" s="921">
        <f t="shared" si="27"/>
        <v>18.692399999999992</v>
      </c>
      <c r="P195" s="934">
        <f t="shared" si="27"/>
        <v>0.70250000000000057</v>
      </c>
    </row>
    <row r="196" spans="2:16">
      <c r="B196" s="790"/>
      <c r="C196" s="2340" t="s">
        <v>246</v>
      </c>
      <c r="D196" s="2341"/>
      <c r="E196" s="56"/>
      <c r="F196" s="469"/>
      <c r="G196" s="469"/>
      <c r="H196" s="469"/>
      <c r="I196" s="834"/>
      <c r="J196" s="834"/>
      <c r="K196" s="834"/>
      <c r="L196" s="834"/>
      <c r="M196" s="834"/>
      <c r="N196" s="834"/>
      <c r="O196" s="834"/>
      <c r="P196" s="771"/>
    </row>
    <row r="197" spans="2:16">
      <c r="B197" s="1477" t="s">
        <v>760</v>
      </c>
      <c r="C197" s="248" t="s">
        <v>247</v>
      </c>
      <c r="D197" s="343">
        <v>200</v>
      </c>
      <c r="E197" s="219">
        <v>5.8</v>
      </c>
      <c r="F197" s="338">
        <v>5</v>
      </c>
      <c r="G197" s="338">
        <v>8</v>
      </c>
      <c r="H197" s="2226">
        <v>101</v>
      </c>
      <c r="I197" s="350">
        <v>1.4</v>
      </c>
      <c r="J197" s="350">
        <v>0.08</v>
      </c>
      <c r="K197" s="350">
        <v>2.3E-2</v>
      </c>
      <c r="L197" s="924">
        <v>40.1</v>
      </c>
      <c r="M197" s="335">
        <v>240.8</v>
      </c>
      <c r="N197" s="335">
        <v>180.6</v>
      </c>
      <c r="O197" s="335">
        <v>28.1</v>
      </c>
      <c r="P197" s="976">
        <v>0.2</v>
      </c>
    </row>
    <row r="198" spans="2:16">
      <c r="B198" s="1003" t="s">
        <v>842</v>
      </c>
      <c r="C198" s="273" t="s">
        <v>843</v>
      </c>
      <c r="D198" s="2342" t="s">
        <v>911</v>
      </c>
      <c r="E198" s="2213">
        <v>2.0169999999999999</v>
      </c>
      <c r="F198" s="349">
        <v>2.327</v>
      </c>
      <c r="G198" s="2213">
        <v>15.073</v>
      </c>
      <c r="H198" s="830">
        <v>89.302999999999997</v>
      </c>
      <c r="I198" s="935">
        <v>7.0140000000000002</v>
      </c>
      <c r="J198" s="935">
        <v>8.2000000000000003E-2</v>
      </c>
      <c r="K198" s="1801">
        <v>0.13500000000000001</v>
      </c>
      <c r="L198" s="2757">
        <v>102.7871</v>
      </c>
      <c r="M198" s="1801">
        <v>71.882999999999996</v>
      </c>
      <c r="N198" s="935">
        <v>92.5</v>
      </c>
      <c r="O198" s="1801">
        <v>3.1875</v>
      </c>
      <c r="P198" s="2296">
        <v>1.1000000000000001</v>
      </c>
    </row>
    <row r="199" spans="2:16" ht="11.25" customHeight="1">
      <c r="B199" s="2339" t="s">
        <v>812</v>
      </c>
      <c r="C199" s="985" t="s">
        <v>844</v>
      </c>
      <c r="D199" s="470"/>
      <c r="E199" s="307"/>
      <c r="F199" s="842"/>
      <c r="G199" s="307"/>
      <c r="H199" s="2346"/>
      <c r="I199" s="869"/>
      <c r="J199" s="869"/>
      <c r="K199" s="925"/>
      <c r="L199" s="867"/>
      <c r="M199" s="926"/>
      <c r="N199" s="927"/>
      <c r="O199" s="926"/>
      <c r="P199" s="2354"/>
    </row>
    <row r="200" spans="2:16" ht="15.75" customHeight="1" thickBot="1">
      <c r="B200" s="1000" t="s">
        <v>9</v>
      </c>
      <c r="C200" s="2345" t="s">
        <v>785</v>
      </c>
      <c r="D200" s="2343">
        <v>20</v>
      </c>
      <c r="E200" s="219">
        <v>0.77</v>
      </c>
      <c r="F200" s="338">
        <v>0.38</v>
      </c>
      <c r="G200" s="338">
        <v>10.28</v>
      </c>
      <c r="H200" s="814">
        <v>45.22</v>
      </c>
      <c r="I200" s="929">
        <v>0</v>
      </c>
      <c r="J200" s="929">
        <v>2.1999999999999999E-2</v>
      </c>
      <c r="K200" s="929">
        <v>2.1999999999999999E-2</v>
      </c>
      <c r="L200" s="930">
        <v>0</v>
      </c>
      <c r="M200" s="877">
        <v>3.8</v>
      </c>
      <c r="N200" s="877">
        <v>13</v>
      </c>
      <c r="O200" s="929">
        <v>2.6</v>
      </c>
      <c r="P200" s="878">
        <v>2.4E-2</v>
      </c>
    </row>
    <row r="201" spans="2:16" ht="16.5" customHeight="1">
      <c r="B201" s="931" t="s">
        <v>258</v>
      </c>
      <c r="C201" s="36"/>
      <c r="D201" s="170">
        <f>D197+D200+100+25</f>
        <v>345</v>
      </c>
      <c r="E201" s="475">
        <f>SUM(E197:E200)</f>
        <v>8.5869999999999997</v>
      </c>
      <c r="F201" s="466">
        <f>SUM(F197:F200)</f>
        <v>7.7069999999999999</v>
      </c>
      <c r="G201" s="466">
        <f>SUM(G197:G200)</f>
        <v>33.353000000000002</v>
      </c>
      <c r="H201" s="466">
        <f>SUM(H197:H200)</f>
        <v>235.523</v>
      </c>
      <c r="I201" s="466">
        <f t="shared" ref="I201:P201" si="28">SUM(I197:I200)</f>
        <v>8.4139999999999997</v>
      </c>
      <c r="J201" s="816">
        <f t="shared" si="28"/>
        <v>0.184</v>
      </c>
      <c r="K201" s="466">
        <f t="shared" si="28"/>
        <v>0.18</v>
      </c>
      <c r="L201" s="2609">
        <f>SUM(L197:L200)</f>
        <v>142.8871</v>
      </c>
      <c r="M201" s="2609">
        <f t="shared" si="28"/>
        <v>316.483</v>
      </c>
      <c r="N201" s="2609">
        <f t="shared" si="28"/>
        <v>286.10000000000002</v>
      </c>
      <c r="O201" s="816">
        <f t="shared" si="28"/>
        <v>33.887500000000003</v>
      </c>
      <c r="P201" s="919">
        <f t="shared" si="28"/>
        <v>1.3240000000000001</v>
      </c>
    </row>
    <row r="202" spans="2:16">
      <c r="B202" s="422"/>
      <c r="C202" s="786" t="s">
        <v>11</v>
      </c>
      <c r="D202" s="1731">
        <v>0.1</v>
      </c>
      <c r="E202" s="781">
        <v>7.7</v>
      </c>
      <c r="F202" s="782">
        <v>7.9</v>
      </c>
      <c r="G202" s="783">
        <v>33.5</v>
      </c>
      <c r="H202" s="1047">
        <v>235</v>
      </c>
      <c r="I202" s="917">
        <v>6</v>
      </c>
      <c r="J202" s="723">
        <v>0.12</v>
      </c>
      <c r="K202" s="724">
        <v>0.14000000000000001</v>
      </c>
      <c r="L202" s="835">
        <v>70</v>
      </c>
      <c r="M202" s="943">
        <v>110</v>
      </c>
      <c r="N202" s="1035">
        <v>110</v>
      </c>
      <c r="O202" s="835">
        <v>25</v>
      </c>
      <c r="P202" s="1038">
        <v>1.2</v>
      </c>
    </row>
    <row r="203" spans="2:16" ht="15.75" thickBot="1">
      <c r="B203" s="231"/>
      <c r="C203" s="894" t="s">
        <v>476</v>
      </c>
      <c r="D203" s="944"/>
      <c r="E203" s="920">
        <f>(E201*100/E172)-10</f>
        <v>1.1519480519480503</v>
      </c>
      <c r="F203" s="921">
        <f t="shared" ref="F203:P203" si="29">(F201*100/F172)-10</f>
        <v>-0.24430379746835484</v>
      </c>
      <c r="G203" s="921">
        <f t="shared" si="29"/>
        <v>-4.3880597014924305E-2</v>
      </c>
      <c r="H203" s="921">
        <f t="shared" si="29"/>
        <v>2.2255319148936081E-2</v>
      </c>
      <c r="I203" s="921">
        <f t="shared" si="29"/>
        <v>4.0233333333333334</v>
      </c>
      <c r="J203" s="921">
        <f t="shared" si="29"/>
        <v>5.3333333333333321</v>
      </c>
      <c r="K203" s="921">
        <f t="shared" si="29"/>
        <v>2.8571428571428577</v>
      </c>
      <c r="L203" s="921">
        <f t="shared" si="29"/>
        <v>10.41244285714286</v>
      </c>
      <c r="M203" s="921">
        <f t="shared" si="29"/>
        <v>18.771181818181816</v>
      </c>
      <c r="N203" s="921">
        <f t="shared" si="29"/>
        <v>16.009090909090911</v>
      </c>
      <c r="O203" s="921">
        <f t="shared" si="29"/>
        <v>3.5550000000000015</v>
      </c>
      <c r="P203" s="934">
        <f t="shared" si="29"/>
        <v>1.0333333333333332</v>
      </c>
    </row>
    <row r="204" spans="2:16" ht="15.75" thickBot="1"/>
    <row r="205" spans="2:16" ht="12" customHeight="1">
      <c r="B205" s="728"/>
      <c r="C205" s="36" t="s">
        <v>317</v>
      </c>
      <c r="D205" s="37"/>
      <c r="E205" s="148">
        <f t="shared" ref="E205:P205" si="30">E181+E193</f>
        <v>45.591000000000001</v>
      </c>
      <c r="F205" s="237">
        <f t="shared" si="30"/>
        <v>47.430300000000003</v>
      </c>
      <c r="G205" s="237">
        <f t="shared" si="30"/>
        <v>197.63160000000002</v>
      </c>
      <c r="H205" s="237">
        <f t="shared" si="30"/>
        <v>1409.8724</v>
      </c>
      <c r="I205" s="237">
        <f t="shared" si="30"/>
        <v>39.453999999999994</v>
      </c>
      <c r="J205" s="237">
        <f t="shared" si="30"/>
        <v>0.79799999999999993</v>
      </c>
      <c r="K205" s="237">
        <f t="shared" si="30"/>
        <v>1.157</v>
      </c>
      <c r="L205" s="237">
        <f t="shared" si="30"/>
        <v>810.73649999999998</v>
      </c>
      <c r="M205" s="823">
        <f t="shared" si="30"/>
        <v>652.11770000000001</v>
      </c>
      <c r="N205" s="823">
        <f t="shared" si="30"/>
        <v>739.1884</v>
      </c>
      <c r="O205" s="823">
        <f t="shared" si="30"/>
        <v>189.69979999999998</v>
      </c>
      <c r="P205" s="730">
        <f t="shared" si="30"/>
        <v>6.8315999999999999</v>
      </c>
    </row>
    <row r="206" spans="2:16">
      <c r="B206" s="422"/>
      <c r="C206" s="786" t="s">
        <v>11</v>
      </c>
      <c r="D206" s="1731">
        <v>0.6</v>
      </c>
      <c r="E206" s="1037">
        <v>46.2</v>
      </c>
      <c r="F206" s="917">
        <v>47.4</v>
      </c>
      <c r="G206" s="916">
        <v>201</v>
      </c>
      <c r="H206" s="916">
        <v>1410</v>
      </c>
      <c r="I206" s="1036">
        <v>36</v>
      </c>
      <c r="J206" s="723">
        <v>0.72</v>
      </c>
      <c r="K206" s="724">
        <v>0.84</v>
      </c>
      <c r="L206" s="835">
        <v>420</v>
      </c>
      <c r="M206" s="943">
        <v>660</v>
      </c>
      <c r="N206" s="1035">
        <v>660</v>
      </c>
      <c r="O206" s="1035">
        <v>150</v>
      </c>
      <c r="P206" s="1038">
        <v>7.2</v>
      </c>
    </row>
    <row r="207" spans="2:16" ht="17.25" customHeight="1" thickBot="1">
      <c r="B207" s="231"/>
      <c r="C207" s="894" t="s">
        <v>476</v>
      </c>
      <c r="D207" s="944"/>
      <c r="E207" s="920">
        <f>(E205*100/E172)-60</f>
        <v>-0.79090909090908923</v>
      </c>
      <c r="F207" s="921">
        <f t="shared" ref="F207:P207" si="31">(F205*100/F172)-60</f>
        <v>3.8354430379754945E-2</v>
      </c>
      <c r="G207" s="921">
        <f t="shared" si="31"/>
        <v>-1.0054925373134225</v>
      </c>
      <c r="H207" s="921">
        <f t="shared" si="31"/>
        <v>-5.4297872340498543E-3</v>
      </c>
      <c r="I207" s="921">
        <f t="shared" si="31"/>
        <v>5.7566666666666464</v>
      </c>
      <c r="J207" s="921">
        <f t="shared" si="31"/>
        <v>6.5</v>
      </c>
      <c r="K207" s="921">
        <f t="shared" si="31"/>
        <v>22.642857142857153</v>
      </c>
      <c r="L207" s="921">
        <f t="shared" si="31"/>
        <v>55.819499999999991</v>
      </c>
      <c r="M207" s="921">
        <f t="shared" si="31"/>
        <v>-0.71657272727272669</v>
      </c>
      <c r="N207" s="921">
        <f t="shared" si="31"/>
        <v>7.1989454545454521</v>
      </c>
      <c r="O207" s="921">
        <f t="shared" si="31"/>
        <v>15.879919999999998</v>
      </c>
      <c r="P207" s="934">
        <f t="shared" si="31"/>
        <v>-3.0700000000000003</v>
      </c>
    </row>
    <row r="208" spans="2:16" ht="15.75" thickBot="1"/>
    <row r="209" spans="2:16">
      <c r="B209" s="728"/>
      <c r="C209" s="36" t="s">
        <v>316</v>
      </c>
      <c r="D209" s="37"/>
      <c r="E209" s="148">
        <f t="shared" ref="E209:P209" si="32">E193+E201</f>
        <v>36.582999999999998</v>
      </c>
      <c r="F209" s="237">
        <f t="shared" si="32"/>
        <v>39.195</v>
      </c>
      <c r="G209" s="237">
        <f t="shared" si="32"/>
        <v>145.76700000000002</v>
      </c>
      <c r="H209" s="237">
        <f t="shared" si="32"/>
        <v>1059.8979999999999</v>
      </c>
      <c r="I209" s="237">
        <f t="shared" si="32"/>
        <v>30.845999999999997</v>
      </c>
      <c r="J209" s="237">
        <f t="shared" si="32"/>
        <v>0.60899999999999999</v>
      </c>
      <c r="K209" s="237">
        <f t="shared" si="32"/>
        <v>0.97</v>
      </c>
      <c r="L209" s="823">
        <f t="shared" si="32"/>
        <v>261.74710000000005</v>
      </c>
      <c r="M209" s="823">
        <f t="shared" si="32"/>
        <v>716.95969999999988</v>
      </c>
      <c r="N209" s="823">
        <f t="shared" si="32"/>
        <v>851.23900000000003</v>
      </c>
      <c r="O209" s="823">
        <f t="shared" si="32"/>
        <v>168.11849999999998</v>
      </c>
      <c r="P209" s="730">
        <f t="shared" si="32"/>
        <v>5.6082999999999998</v>
      </c>
    </row>
    <row r="210" spans="2:16" ht="15.75" customHeight="1">
      <c r="B210" s="422"/>
      <c r="C210" s="786" t="s">
        <v>11</v>
      </c>
      <c r="D210" s="1731">
        <v>0.45</v>
      </c>
      <c r="E210" s="1041">
        <v>34.65</v>
      </c>
      <c r="F210" s="1039">
        <v>35.549999999999997</v>
      </c>
      <c r="G210" s="1040">
        <v>150.75</v>
      </c>
      <c r="H210" s="1040">
        <v>1057.5</v>
      </c>
      <c r="I210" s="1036">
        <v>27</v>
      </c>
      <c r="J210" s="723">
        <v>0.54</v>
      </c>
      <c r="K210" s="724">
        <v>0.63</v>
      </c>
      <c r="L210" s="835">
        <v>315</v>
      </c>
      <c r="M210" s="943">
        <v>495</v>
      </c>
      <c r="N210" s="1035">
        <v>495</v>
      </c>
      <c r="O210" s="1035">
        <v>112.5</v>
      </c>
      <c r="P210" s="1038">
        <v>5.4</v>
      </c>
    </row>
    <row r="211" spans="2:16" ht="15.75" thickBot="1">
      <c r="B211" s="231"/>
      <c r="C211" s="894" t="s">
        <v>476</v>
      </c>
      <c r="D211" s="944"/>
      <c r="E211" s="920">
        <f>(E209*100/E172)-45</f>
        <v>2.5103896103896091</v>
      </c>
      <c r="F211" s="921">
        <f t="shared" ref="F211:P211" si="33">(F209*100/F172)-45</f>
        <v>4.6139240506329102</v>
      </c>
      <c r="G211" s="921">
        <f t="shared" si="33"/>
        <v>-1.4874626865671559</v>
      </c>
      <c r="H211" s="921">
        <f t="shared" si="33"/>
        <v>0.10204255319148103</v>
      </c>
      <c r="I211" s="921">
        <f t="shared" si="33"/>
        <v>6.4099999999999895</v>
      </c>
      <c r="J211" s="921">
        <f t="shared" si="33"/>
        <v>5.75</v>
      </c>
      <c r="K211" s="921">
        <f t="shared" si="33"/>
        <v>24.285714285714292</v>
      </c>
      <c r="L211" s="921">
        <f t="shared" si="33"/>
        <v>-7.6075571428571322</v>
      </c>
      <c r="M211" s="921">
        <f t="shared" si="33"/>
        <v>20.178154545454532</v>
      </c>
      <c r="N211" s="921">
        <f t="shared" si="33"/>
        <v>32.38536363636365</v>
      </c>
      <c r="O211" s="921">
        <f t="shared" si="33"/>
        <v>22.247399999999999</v>
      </c>
      <c r="P211" s="934">
        <f t="shared" si="33"/>
        <v>1.7358333333333249</v>
      </c>
    </row>
    <row r="212" spans="2:16" ht="15.75" thickBot="1"/>
    <row r="213" spans="2:16" ht="12.75" customHeight="1">
      <c r="B213" s="898" t="s">
        <v>350</v>
      </c>
      <c r="C213" s="36"/>
      <c r="D213" s="37"/>
      <c r="E213" s="846">
        <f t="shared" ref="E213:P213" si="34">E181+E193+E201</f>
        <v>54.177999999999997</v>
      </c>
      <c r="F213" s="847">
        <f t="shared" si="34"/>
        <v>55.137300000000003</v>
      </c>
      <c r="G213" s="847">
        <f t="shared" si="34"/>
        <v>230.98460000000003</v>
      </c>
      <c r="H213" s="2406">
        <f t="shared" si="34"/>
        <v>1645.3953999999999</v>
      </c>
      <c r="I213" s="847">
        <f t="shared" si="34"/>
        <v>47.867999999999995</v>
      </c>
      <c r="J213" s="2406">
        <f t="shared" si="34"/>
        <v>0.98199999999999998</v>
      </c>
      <c r="K213" s="2406">
        <f t="shared" si="34"/>
        <v>1.337</v>
      </c>
      <c r="L213" s="2406">
        <f t="shared" si="34"/>
        <v>953.62360000000001</v>
      </c>
      <c r="M213" s="2610">
        <f t="shared" si="34"/>
        <v>968.60069999999996</v>
      </c>
      <c r="N213" s="2610">
        <f t="shared" si="34"/>
        <v>1025.2883999999999</v>
      </c>
      <c r="O213" s="2406">
        <f t="shared" si="34"/>
        <v>223.58729999999997</v>
      </c>
      <c r="P213" s="940">
        <f t="shared" si="34"/>
        <v>8.1555999999999997</v>
      </c>
    </row>
    <row r="214" spans="2:16" ht="13.5" customHeight="1">
      <c r="B214" s="899"/>
      <c r="C214" s="900" t="s">
        <v>11</v>
      </c>
      <c r="D214" s="1731">
        <v>0.7</v>
      </c>
      <c r="E214" s="1041">
        <v>53.9</v>
      </c>
      <c r="F214" s="1039">
        <v>55.3</v>
      </c>
      <c r="G214" s="1040">
        <v>234.5</v>
      </c>
      <c r="H214" s="1040">
        <v>1645</v>
      </c>
      <c r="I214" s="1036">
        <v>42</v>
      </c>
      <c r="J214" s="723">
        <v>0.84</v>
      </c>
      <c r="K214" s="724">
        <v>0.98</v>
      </c>
      <c r="L214" s="835">
        <v>490</v>
      </c>
      <c r="M214" s="943">
        <v>770</v>
      </c>
      <c r="N214" s="1035">
        <v>770</v>
      </c>
      <c r="O214" s="1035">
        <v>175</v>
      </c>
      <c r="P214" s="1038">
        <v>8.4</v>
      </c>
    </row>
    <row r="215" spans="2:16" ht="12.75" customHeight="1" thickBot="1">
      <c r="B215" s="231"/>
      <c r="C215" s="894" t="s">
        <v>476</v>
      </c>
      <c r="D215" s="944"/>
      <c r="E215" s="920">
        <f>(E213*100/E172)-70</f>
        <v>0.3610389610389575</v>
      </c>
      <c r="F215" s="921">
        <f t="shared" ref="F215:O215" si="35">(F213*100/F172)-70</f>
        <v>-0.205949367088607</v>
      </c>
      <c r="G215" s="921">
        <f t="shared" si="35"/>
        <v>-1.0493731343283486</v>
      </c>
      <c r="H215" s="921">
        <f t="shared" si="35"/>
        <v>1.682553191488978E-2</v>
      </c>
      <c r="I215" s="921">
        <f t="shared" si="35"/>
        <v>9.7799999999999869</v>
      </c>
      <c r="J215" s="921">
        <f t="shared" si="35"/>
        <v>11.833333333333343</v>
      </c>
      <c r="K215" s="921">
        <f t="shared" si="35"/>
        <v>25.5</v>
      </c>
      <c r="L215" s="921">
        <f t="shared" si="35"/>
        <v>66.231942857142855</v>
      </c>
      <c r="M215" s="921">
        <f t="shared" si="35"/>
        <v>18.054609090909082</v>
      </c>
      <c r="N215" s="921">
        <f t="shared" si="35"/>
        <v>23.208036363636367</v>
      </c>
      <c r="O215" s="921">
        <f t="shared" si="35"/>
        <v>19.434919999999977</v>
      </c>
      <c r="P215" s="934">
        <f>(P213*100/P172)-70</f>
        <v>-2.036666666666676</v>
      </c>
    </row>
    <row r="216" spans="2:16" ht="15.75" customHeight="1"/>
    <row r="217" spans="2:16">
      <c r="C217" s="788"/>
      <c r="D217" s="10" t="s">
        <v>214</v>
      </c>
      <c r="E217" s="305"/>
    </row>
    <row r="218" spans="2:16" ht="15" customHeight="1">
      <c r="C218" s="11" t="s">
        <v>892</v>
      </c>
      <c r="D218" s="150"/>
      <c r="E218" s="2"/>
      <c r="F218"/>
      <c r="I218"/>
      <c r="J218"/>
      <c r="K218" s="20"/>
      <c r="L218" s="20"/>
      <c r="M218"/>
      <c r="N218"/>
      <c r="O218"/>
      <c r="P218"/>
    </row>
    <row r="219" spans="2:16" ht="16.5" customHeight="1">
      <c r="C219" s="19" t="s">
        <v>362</v>
      </c>
      <c r="I219" s="973" t="s">
        <v>381</v>
      </c>
      <c r="N219" s="5"/>
    </row>
    <row r="220" spans="2:16" ht="20.25" customHeight="1">
      <c r="C220" s="788" t="s">
        <v>893</v>
      </c>
    </row>
    <row r="221" spans="2:16" ht="21" customHeight="1" thickBot="1">
      <c r="B221" s="22" t="s">
        <v>356</v>
      </c>
      <c r="C221" s="20"/>
      <c r="D221"/>
      <c r="F221" s="25" t="s">
        <v>891</v>
      </c>
      <c r="I221" s="23" t="s">
        <v>0</v>
      </c>
      <c r="J221"/>
      <c r="K221" s="79" t="s">
        <v>474</v>
      </c>
      <c r="L221" s="20"/>
      <c r="M221" s="20"/>
      <c r="N221" s="26"/>
      <c r="P221" s="121"/>
    </row>
    <row r="222" spans="2:16" ht="18" customHeight="1" thickBot="1">
      <c r="B222" s="1013" t="s">
        <v>358</v>
      </c>
      <c r="C222" s="1051" t="s">
        <v>912</v>
      </c>
      <c r="D222" s="1010" t="s">
        <v>182</v>
      </c>
      <c r="E222" s="1018" t="s">
        <v>183</v>
      </c>
      <c r="F222" s="360"/>
      <c r="G222" s="360"/>
      <c r="H222" s="33"/>
      <c r="I222" s="602" t="s">
        <v>334</v>
      </c>
      <c r="J222" s="33"/>
      <c r="K222" s="799"/>
      <c r="L222" s="508"/>
      <c r="M222" s="1020" t="s">
        <v>376</v>
      </c>
      <c r="N222" s="33"/>
      <c r="O222" s="33"/>
      <c r="P222" s="68"/>
    </row>
    <row r="223" spans="2:16" ht="15.75" thickBot="1">
      <c r="B223" s="1014" t="s">
        <v>336</v>
      </c>
      <c r="C223" s="430"/>
      <c r="D223" s="1015" t="s">
        <v>189</v>
      </c>
      <c r="E223" s="637"/>
      <c r="F223" s="1017"/>
      <c r="G223" s="2427" t="s">
        <v>930</v>
      </c>
      <c r="H223" s="2278" t="s">
        <v>758</v>
      </c>
      <c r="I223" s="1021"/>
      <c r="J223" s="1021"/>
      <c r="K223" s="1021"/>
      <c r="L223" s="1023"/>
      <c r="M223" s="1024" t="s">
        <v>375</v>
      </c>
      <c r="N223" s="1021"/>
      <c r="O223" s="1021"/>
      <c r="P223" s="1023"/>
    </row>
    <row r="224" spans="2:16">
      <c r="B224" s="1014" t="s">
        <v>345</v>
      </c>
      <c r="C224" s="430" t="s">
        <v>188</v>
      </c>
      <c r="D224" s="736"/>
      <c r="E224" s="1015" t="s">
        <v>190</v>
      </c>
      <c r="F224" s="1011" t="s">
        <v>56</v>
      </c>
      <c r="G224" s="2427" t="s">
        <v>931</v>
      </c>
      <c r="H224" s="2280" t="s">
        <v>193</v>
      </c>
      <c r="I224" s="637"/>
      <c r="J224" s="2307"/>
      <c r="K224" s="33"/>
      <c r="L224" s="2307"/>
      <c r="M224" s="2308" t="s">
        <v>346</v>
      </c>
      <c r="N224" s="2309" t="s">
        <v>347</v>
      </c>
      <c r="O224" s="2310" t="s">
        <v>348</v>
      </c>
      <c r="P224" s="2311" t="s">
        <v>349</v>
      </c>
    </row>
    <row r="225" spans="2:16" ht="15.75" thickBot="1">
      <c r="B225" s="57"/>
      <c r="C225" s="789"/>
      <c r="D225" s="468"/>
      <c r="E225" s="1016" t="s">
        <v>6</v>
      </c>
      <c r="F225" s="438" t="s">
        <v>7</v>
      </c>
      <c r="G225" s="2076" t="s">
        <v>8</v>
      </c>
      <c r="H225" s="2279" t="s">
        <v>467</v>
      </c>
      <c r="I225" s="2312" t="s">
        <v>337</v>
      </c>
      <c r="J225" s="2313" t="s">
        <v>338</v>
      </c>
      <c r="K225" s="2314" t="s">
        <v>339</v>
      </c>
      <c r="L225" s="2313" t="s">
        <v>340</v>
      </c>
      <c r="M225" s="2315" t="s">
        <v>341</v>
      </c>
      <c r="N225" s="2313" t="s">
        <v>342</v>
      </c>
      <c r="O225" s="2314" t="s">
        <v>343</v>
      </c>
      <c r="P225" s="2316" t="s">
        <v>344</v>
      </c>
    </row>
    <row r="226" spans="2:16" ht="15.75" thickBot="1">
      <c r="B226" s="2271" t="s">
        <v>890</v>
      </c>
      <c r="C226" s="1708"/>
      <c r="D226" s="2270">
        <v>1</v>
      </c>
      <c r="E226" s="1709">
        <v>77</v>
      </c>
      <c r="F226" s="1710">
        <v>79</v>
      </c>
      <c r="G226" s="2269">
        <v>335</v>
      </c>
      <c r="H226" s="2269">
        <v>2350</v>
      </c>
      <c r="I226" s="1709">
        <v>60</v>
      </c>
      <c r="J226" s="1710">
        <v>1.2</v>
      </c>
      <c r="K226" s="1710">
        <v>1.4</v>
      </c>
      <c r="L226" s="1711">
        <v>700</v>
      </c>
      <c r="M226" s="1712">
        <v>1100</v>
      </c>
      <c r="N226" s="1712">
        <v>1100</v>
      </c>
      <c r="O226" s="1712">
        <v>250</v>
      </c>
      <c r="P226" s="1712">
        <v>12</v>
      </c>
    </row>
    <row r="227" spans="2:16">
      <c r="B227" s="85"/>
      <c r="C227" s="601" t="s">
        <v>159</v>
      </c>
      <c r="D227" s="1792"/>
      <c r="E227" s="868"/>
      <c r="F227" s="869"/>
      <c r="G227" s="869"/>
      <c r="H227" s="632"/>
      <c r="I227" s="831"/>
      <c r="J227" s="834"/>
      <c r="K227" s="1762"/>
      <c r="L227" s="834"/>
      <c r="M227" s="834"/>
      <c r="N227" s="834"/>
      <c r="O227" s="834"/>
      <c r="P227" s="771"/>
    </row>
    <row r="228" spans="2:16">
      <c r="B228" s="1874" t="s">
        <v>976</v>
      </c>
      <c r="C228" s="248" t="s">
        <v>979</v>
      </c>
      <c r="D228" s="259">
        <v>60</v>
      </c>
      <c r="E228" s="1801">
        <v>0.69359999999999999</v>
      </c>
      <c r="F228" s="935">
        <v>0.111</v>
      </c>
      <c r="G228" s="1801">
        <v>4.3193999999999999</v>
      </c>
      <c r="H228" s="830">
        <v>21.06</v>
      </c>
      <c r="I228" s="335">
        <v>9.3114000000000008</v>
      </c>
      <c r="J228" s="335">
        <v>1.9199999999999998E-2</v>
      </c>
      <c r="K228" s="334">
        <v>2.0400000000000001E-2</v>
      </c>
      <c r="L228" s="335">
        <v>0</v>
      </c>
      <c r="M228" s="334">
        <v>19.885200000000001</v>
      </c>
      <c r="N228" s="935">
        <v>17.4102</v>
      </c>
      <c r="O228" s="334">
        <v>10.369199999999999</v>
      </c>
      <c r="P228" s="2296">
        <v>0.76</v>
      </c>
    </row>
    <row r="229" spans="2:16" ht="12.75" customHeight="1">
      <c r="B229" s="1002" t="s">
        <v>946</v>
      </c>
      <c r="C229" s="336" t="s">
        <v>520</v>
      </c>
      <c r="D229" s="257">
        <v>200</v>
      </c>
      <c r="E229" s="2433">
        <v>10.657400000000001</v>
      </c>
      <c r="F229" s="979">
        <v>22.869</v>
      </c>
      <c r="G229" s="979">
        <v>32.494</v>
      </c>
      <c r="H229" s="814">
        <v>378.42660000000001</v>
      </c>
      <c r="I229" s="338">
        <v>0.44</v>
      </c>
      <c r="J229" s="338">
        <v>7.6999999999999999E-2</v>
      </c>
      <c r="K229" s="338">
        <v>0.02</v>
      </c>
      <c r="L229" s="814">
        <v>294.39999999999998</v>
      </c>
      <c r="M229" s="235">
        <v>23.419</v>
      </c>
      <c r="N229" s="235">
        <v>20.441700000000001</v>
      </c>
      <c r="O229" s="235">
        <v>4.8140999999999998</v>
      </c>
      <c r="P229" s="975">
        <v>1.04</v>
      </c>
    </row>
    <row r="230" spans="2:16">
      <c r="B230" s="2319" t="s">
        <v>947</v>
      </c>
      <c r="C230" s="2336" t="s">
        <v>536</v>
      </c>
      <c r="D230" s="257">
        <v>200</v>
      </c>
      <c r="E230" s="219">
        <v>0.3</v>
      </c>
      <c r="F230" s="338">
        <v>0.01</v>
      </c>
      <c r="G230" s="347">
        <v>14.757</v>
      </c>
      <c r="H230" s="827">
        <v>61.11</v>
      </c>
      <c r="I230" s="2428">
        <v>2.1</v>
      </c>
      <c r="J230" s="235">
        <v>0</v>
      </c>
      <c r="K230" s="235">
        <v>0</v>
      </c>
      <c r="L230" s="235">
        <v>0</v>
      </c>
      <c r="M230" s="235">
        <v>16.36</v>
      </c>
      <c r="N230" s="235">
        <v>10.7</v>
      </c>
      <c r="O230" s="235">
        <v>4.3</v>
      </c>
      <c r="P230" s="975">
        <v>6.2E-2</v>
      </c>
    </row>
    <row r="231" spans="2:16" ht="14.25" customHeight="1">
      <c r="B231" s="1000" t="s">
        <v>9</v>
      </c>
      <c r="C231" s="234" t="s">
        <v>10</v>
      </c>
      <c r="D231" s="257">
        <v>35</v>
      </c>
      <c r="E231" s="2283">
        <v>1.3480000000000001</v>
      </c>
      <c r="F231" s="347">
        <v>0.48099999999999998</v>
      </c>
      <c r="G231" s="338">
        <v>18.97</v>
      </c>
      <c r="H231" s="814">
        <v>85.600999999999999</v>
      </c>
      <c r="I231" s="235">
        <v>0</v>
      </c>
      <c r="J231" s="235">
        <v>4.2999999999999997E-2</v>
      </c>
      <c r="K231" s="235">
        <v>1.4E-2</v>
      </c>
      <c r="L231" s="814">
        <v>0</v>
      </c>
      <c r="M231" s="344">
        <v>7</v>
      </c>
      <c r="N231" s="235">
        <v>22.75</v>
      </c>
      <c r="O231" s="235">
        <v>4.9000000000000004</v>
      </c>
      <c r="P231" s="235">
        <v>3.85E-2</v>
      </c>
    </row>
    <row r="232" spans="2:16" ht="13.5" customHeight="1" thickBot="1">
      <c r="B232" s="1004" t="s">
        <v>9</v>
      </c>
      <c r="C232" s="192" t="s">
        <v>427</v>
      </c>
      <c r="D232" s="378">
        <v>20</v>
      </c>
      <c r="E232" s="348">
        <v>1.1299999999999999</v>
      </c>
      <c r="F232" s="350">
        <v>0.3</v>
      </c>
      <c r="G232" s="350">
        <v>8.3729999999999993</v>
      </c>
      <c r="H232" s="814">
        <v>40.712000000000003</v>
      </c>
      <c r="I232" s="349">
        <v>0</v>
      </c>
      <c r="J232" s="349">
        <v>0.04</v>
      </c>
      <c r="K232" s="349">
        <v>0.04</v>
      </c>
      <c r="L232" s="909">
        <v>0</v>
      </c>
      <c r="M232" s="2703">
        <v>6.6</v>
      </c>
      <c r="N232" s="935">
        <v>46.8</v>
      </c>
      <c r="O232" s="349">
        <v>1.32</v>
      </c>
      <c r="P232" s="935">
        <v>8.8000000000000005E-3</v>
      </c>
    </row>
    <row r="233" spans="2:16" ht="16.5" customHeight="1">
      <c r="B233" s="464" t="s">
        <v>212</v>
      </c>
      <c r="D233" s="176">
        <f>SUM(D228:D232)</f>
        <v>515</v>
      </c>
      <c r="E233" s="465">
        <f t="shared" ref="E233:P233" si="36">SUM(E228:E232)</f>
        <v>14.129000000000001</v>
      </c>
      <c r="F233" s="816">
        <f t="shared" si="36"/>
        <v>23.771000000000004</v>
      </c>
      <c r="G233" s="467">
        <f t="shared" si="36"/>
        <v>78.91340000000001</v>
      </c>
      <c r="H233" s="2209">
        <f t="shared" si="36"/>
        <v>586.90959999999995</v>
      </c>
      <c r="I233" s="237">
        <f t="shared" si="36"/>
        <v>11.8514</v>
      </c>
      <c r="J233" s="237">
        <f t="shared" si="36"/>
        <v>0.1792</v>
      </c>
      <c r="K233" s="237">
        <f t="shared" si="36"/>
        <v>9.4400000000000012E-2</v>
      </c>
      <c r="L233" s="237">
        <f t="shared" si="36"/>
        <v>294.39999999999998</v>
      </c>
      <c r="M233" s="237">
        <f t="shared" si="36"/>
        <v>73.264199999999988</v>
      </c>
      <c r="N233" s="823">
        <f t="shared" si="36"/>
        <v>118.1019</v>
      </c>
      <c r="O233" s="237">
        <f t="shared" si="36"/>
        <v>25.703299999999999</v>
      </c>
      <c r="P233" s="633">
        <f t="shared" si="36"/>
        <v>1.9093</v>
      </c>
    </row>
    <row r="234" spans="2:16" ht="15" customHeight="1">
      <c r="B234" s="899"/>
      <c r="C234" s="900" t="s">
        <v>11</v>
      </c>
      <c r="D234" s="1731">
        <v>0.25</v>
      </c>
      <c r="E234" s="781">
        <v>19.25</v>
      </c>
      <c r="F234" s="782">
        <v>19.75</v>
      </c>
      <c r="G234" s="783">
        <v>83.75</v>
      </c>
      <c r="H234" s="1047">
        <v>587.5</v>
      </c>
      <c r="I234" s="723">
        <v>15</v>
      </c>
      <c r="J234" s="723">
        <v>0.3</v>
      </c>
      <c r="K234" s="724">
        <v>0.35</v>
      </c>
      <c r="L234" s="835">
        <v>175</v>
      </c>
      <c r="M234" s="2289">
        <v>275</v>
      </c>
      <c r="N234" s="1035">
        <v>275</v>
      </c>
      <c r="O234" s="835">
        <v>62.5</v>
      </c>
      <c r="P234" s="1038">
        <v>3</v>
      </c>
    </row>
    <row r="235" spans="2:16" ht="15" customHeight="1" thickBot="1">
      <c r="B235" s="231"/>
      <c r="C235" s="894" t="s">
        <v>476</v>
      </c>
      <c r="D235" s="944"/>
      <c r="E235" s="920">
        <f t="shared" ref="E235:P235" si="37">(E233*100/E226)-25</f>
        <v>-6.6506493506493491</v>
      </c>
      <c r="F235" s="921">
        <f t="shared" si="37"/>
        <v>5.0898734177215239</v>
      </c>
      <c r="G235" s="921">
        <f t="shared" si="37"/>
        <v>-1.4437611940298467</v>
      </c>
      <c r="H235" s="921">
        <f t="shared" si="37"/>
        <v>-2.5123404255321446E-2</v>
      </c>
      <c r="I235" s="921">
        <f t="shared" si="37"/>
        <v>-5.2476666666666638</v>
      </c>
      <c r="J235" s="921">
        <f t="shared" si="37"/>
        <v>-10.066666666666668</v>
      </c>
      <c r="K235" s="921">
        <f t="shared" si="37"/>
        <v>-18.257142857142856</v>
      </c>
      <c r="L235" s="921">
        <f t="shared" si="37"/>
        <v>17.05714285714285</v>
      </c>
      <c r="M235" s="921">
        <f t="shared" si="37"/>
        <v>-18.339618181818182</v>
      </c>
      <c r="N235" s="921">
        <f t="shared" si="37"/>
        <v>-14.263463636363635</v>
      </c>
      <c r="O235" s="921">
        <f t="shared" si="37"/>
        <v>-14.718680000000001</v>
      </c>
      <c r="P235" s="934">
        <f t="shared" si="37"/>
        <v>-9.0891666666666655</v>
      </c>
    </row>
    <row r="236" spans="2:16">
      <c r="B236" s="2356"/>
      <c r="C236" s="2355" t="s">
        <v>123</v>
      </c>
      <c r="D236" s="54"/>
      <c r="E236" s="873"/>
      <c r="F236" s="806"/>
      <c r="G236" s="806"/>
      <c r="H236" s="806"/>
      <c r="I236" s="806"/>
      <c r="J236" s="806"/>
      <c r="K236" s="806"/>
      <c r="L236" s="806"/>
      <c r="M236" s="806"/>
      <c r="N236" s="806"/>
      <c r="O236" s="806"/>
      <c r="P236" s="2285"/>
    </row>
    <row r="237" spans="2:16">
      <c r="B237" s="2337" t="s">
        <v>639</v>
      </c>
      <c r="C237" s="256" t="s">
        <v>638</v>
      </c>
      <c r="D237" s="257">
        <v>60</v>
      </c>
      <c r="E237" s="2283">
        <v>0.82499999999999996</v>
      </c>
      <c r="F237" s="338">
        <v>1.95</v>
      </c>
      <c r="G237" s="347">
        <v>4.125</v>
      </c>
      <c r="H237" s="827">
        <v>37.575000000000003</v>
      </c>
      <c r="I237" s="235">
        <v>1.3125</v>
      </c>
      <c r="J237" s="235">
        <v>0.03</v>
      </c>
      <c r="K237" s="235">
        <v>0.04</v>
      </c>
      <c r="L237" s="235">
        <v>79.260000000000005</v>
      </c>
      <c r="M237" s="235">
        <v>16.350000000000001</v>
      </c>
      <c r="N237" s="235">
        <v>32.25</v>
      </c>
      <c r="O237" s="235">
        <v>21.75</v>
      </c>
      <c r="P237" s="997">
        <v>0.4</v>
      </c>
    </row>
    <row r="238" spans="2:16">
      <c r="B238" s="2726" t="s">
        <v>986</v>
      </c>
      <c r="C238" s="234" t="s">
        <v>849</v>
      </c>
      <c r="D238" s="257">
        <v>200</v>
      </c>
      <c r="E238" s="219">
        <v>2.62</v>
      </c>
      <c r="F238" s="338">
        <v>2.79</v>
      </c>
      <c r="G238" s="338">
        <v>13.65</v>
      </c>
      <c r="H238" s="827">
        <v>90.43</v>
      </c>
      <c r="I238" s="338">
        <v>3.76</v>
      </c>
      <c r="J238" s="338">
        <v>0.06</v>
      </c>
      <c r="K238" s="338">
        <v>0.06</v>
      </c>
      <c r="L238" s="815">
        <v>111.01</v>
      </c>
      <c r="M238" s="235">
        <v>28.81</v>
      </c>
      <c r="N238" s="235">
        <v>52.1</v>
      </c>
      <c r="O238" s="235">
        <v>15.06</v>
      </c>
      <c r="P238" s="997">
        <v>0.61</v>
      </c>
    </row>
    <row r="239" spans="2:16">
      <c r="B239" s="2324" t="s">
        <v>637</v>
      </c>
      <c r="C239" s="361" t="s">
        <v>634</v>
      </c>
      <c r="D239" s="257">
        <v>90</v>
      </c>
      <c r="E239" s="219">
        <v>14.4</v>
      </c>
      <c r="F239" s="338">
        <v>13.95</v>
      </c>
      <c r="G239" s="351">
        <v>10.8</v>
      </c>
      <c r="H239" s="827">
        <v>227.7</v>
      </c>
      <c r="I239" s="338">
        <v>0</v>
      </c>
      <c r="J239" s="338">
        <v>0.126</v>
      </c>
      <c r="K239" s="351">
        <v>0.15</v>
      </c>
      <c r="L239" s="814">
        <v>42.3</v>
      </c>
      <c r="M239" s="235">
        <v>45</v>
      </c>
      <c r="N239" s="235">
        <v>153</v>
      </c>
      <c r="O239" s="235">
        <v>20.7</v>
      </c>
      <c r="P239" s="997">
        <v>2.4</v>
      </c>
    </row>
    <row r="240" spans="2:16">
      <c r="B240" s="2324" t="s">
        <v>850</v>
      </c>
      <c r="C240" s="1919" t="s">
        <v>712</v>
      </c>
      <c r="D240" s="257">
        <v>150</v>
      </c>
      <c r="E240" s="219">
        <v>3.27</v>
      </c>
      <c r="F240" s="338">
        <v>5.78</v>
      </c>
      <c r="G240" s="351">
        <v>23</v>
      </c>
      <c r="H240" s="1960">
        <v>148.62</v>
      </c>
      <c r="I240" s="338">
        <v>8.51</v>
      </c>
      <c r="J240" s="338">
        <v>0.14000000000000001</v>
      </c>
      <c r="K240" s="338">
        <v>0.15</v>
      </c>
      <c r="L240" s="815">
        <v>33</v>
      </c>
      <c r="M240" s="235">
        <v>62.7</v>
      </c>
      <c r="N240" s="235">
        <v>92.7</v>
      </c>
      <c r="O240" s="338">
        <v>2.6</v>
      </c>
      <c r="P240" s="997">
        <v>0.33</v>
      </c>
    </row>
    <row r="241" spans="2:16">
      <c r="B241" s="2331" t="s">
        <v>463</v>
      </c>
      <c r="C241" s="234" t="s">
        <v>122</v>
      </c>
      <c r="D241" s="257">
        <v>200</v>
      </c>
      <c r="E241" s="348">
        <v>1</v>
      </c>
      <c r="F241" s="350">
        <v>0.2</v>
      </c>
      <c r="G241" s="350">
        <v>20.2</v>
      </c>
      <c r="H241" s="1960">
        <v>86</v>
      </c>
      <c r="I241" s="338">
        <v>4</v>
      </c>
      <c r="J241" s="338">
        <v>0.02</v>
      </c>
      <c r="K241" s="338">
        <v>0.02</v>
      </c>
      <c r="L241" s="611">
        <v>0</v>
      </c>
      <c r="M241" s="344">
        <v>14</v>
      </c>
      <c r="N241" s="235">
        <v>14</v>
      </c>
      <c r="O241" s="338">
        <v>8</v>
      </c>
      <c r="P241" s="235">
        <v>0.28000000000000003</v>
      </c>
    </row>
    <row r="242" spans="2:16">
      <c r="B242" s="1000" t="s">
        <v>9</v>
      </c>
      <c r="C242" s="234" t="s">
        <v>10</v>
      </c>
      <c r="D242" s="257">
        <v>50</v>
      </c>
      <c r="E242" s="2283">
        <v>1.925</v>
      </c>
      <c r="F242" s="347">
        <v>0.68799999999999994</v>
      </c>
      <c r="G242" s="338">
        <v>27.1</v>
      </c>
      <c r="H242" s="827">
        <v>122.292</v>
      </c>
      <c r="I242" s="235">
        <v>0</v>
      </c>
      <c r="J242" s="957">
        <v>0.06</v>
      </c>
      <c r="K242" s="652">
        <v>0.02</v>
      </c>
      <c r="L242" s="814">
        <v>0</v>
      </c>
      <c r="M242" s="344">
        <v>10</v>
      </c>
      <c r="N242" s="235">
        <v>32.5</v>
      </c>
      <c r="O242" s="235">
        <v>7</v>
      </c>
      <c r="P242" s="235">
        <v>5.5E-2</v>
      </c>
    </row>
    <row r="243" spans="2:16">
      <c r="B243" s="2332" t="s">
        <v>9</v>
      </c>
      <c r="C243" s="234" t="s">
        <v>427</v>
      </c>
      <c r="D243" s="259">
        <v>30</v>
      </c>
      <c r="E243" s="1843">
        <v>1.6950000000000001</v>
      </c>
      <c r="F243" s="235">
        <v>0.45</v>
      </c>
      <c r="G243" s="235">
        <v>12.56</v>
      </c>
      <c r="H243" s="814">
        <v>61.07</v>
      </c>
      <c r="I243" s="235">
        <v>0</v>
      </c>
      <c r="J243" s="235">
        <v>0.08</v>
      </c>
      <c r="K243" s="235">
        <v>0.08</v>
      </c>
      <c r="L243" s="611">
        <v>0</v>
      </c>
      <c r="M243" s="344">
        <v>9.9</v>
      </c>
      <c r="N243" s="235">
        <v>70.2</v>
      </c>
      <c r="O243" s="235">
        <v>1.98</v>
      </c>
      <c r="P243" s="235">
        <v>1.32E-2</v>
      </c>
    </row>
    <row r="244" spans="2:16" ht="15.75" thickBot="1">
      <c r="B244" s="2320" t="s">
        <v>644</v>
      </c>
      <c r="C244" s="2322" t="s">
        <v>632</v>
      </c>
      <c r="D244" s="378">
        <v>120</v>
      </c>
      <c r="E244" s="486">
        <v>0.48</v>
      </c>
      <c r="F244" s="487">
        <v>0.48</v>
      </c>
      <c r="G244" s="488">
        <v>11.76</v>
      </c>
      <c r="H244" s="999">
        <v>53.28</v>
      </c>
      <c r="I244" s="350">
        <v>12</v>
      </c>
      <c r="J244" s="993">
        <v>3.5999999999999997E-2</v>
      </c>
      <c r="K244" s="994">
        <v>2.4E-2</v>
      </c>
      <c r="L244" s="909">
        <v>0</v>
      </c>
      <c r="M244" s="2212">
        <v>19.2</v>
      </c>
      <c r="N244" s="335">
        <v>13.2</v>
      </c>
      <c r="O244" s="2608">
        <v>10.8</v>
      </c>
      <c r="P244" s="335">
        <v>2.64</v>
      </c>
    </row>
    <row r="245" spans="2:16">
      <c r="B245" s="1751" t="s">
        <v>198</v>
      </c>
      <c r="C245" s="1752"/>
      <c r="D245" s="171">
        <f>SUM(D237:D244)</f>
        <v>900</v>
      </c>
      <c r="E245" s="148">
        <f t="shared" ref="E245:P245" si="38">SUM(E237:E244)</f>
        <v>26.215</v>
      </c>
      <c r="F245" s="841">
        <f t="shared" si="38"/>
        <v>26.287999999999997</v>
      </c>
      <c r="G245" s="841">
        <f t="shared" si="38"/>
        <v>123.19500000000001</v>
      </c>
      <c r="H245" s="237">
        <f t="shared" si="38"/>
        <v>826.9670000000001</v>
      </c>
      <c r="I245" s="237">
        <f t="shared" si="38"/>
        <v>29.5825</v>
      </c>
      <c r="J245" s="237">
        <f t="shared" si="38"/>
        <v>0.55200000000000005</v>
      </c>
      <c r="K245" s="237">
        <f t="shared" si="38"/>
        <v>0.54400000000000004</v>
      </c>
      <c r="L245" s="237">
        <f t="shared" si="38"/>
        <v>265.57</v>
      </c>
      <c r="M245" s="823">
        <f t="shared" si="38"/>
        <v>205.96</v>
      </c>
      <c r="N245" s="823">
        <f t="shared" si="38"/>
        <v>459.95</v>
      </c>
      <c r="O245" s="237">
        <f t="shared" si="38"/>
        <v>87.890000000000015</v>
      </c>
      <c r="P245" s="633">
        <f t="shared" si="38"/>
        <v>6.7282000000000011</v>
      </c>
    </row>
    <row r="246" spans="2:16">
      <c r="B246" s="175"/>
      <c r="C246" s="2360" t="s">
        <v>11</v>
      </c>
      <c r="D246" s="1731">
        <v>0.35</v>
      </c>
      <c r="E246" s="781">
        <v>26.95</v>
      </c>
      <c r="F246" s="782">
        <v>27.65</v>
      </c>
      <c r="G246" s="783">
        <v>117.25</v>
      </c>
      <c r="H246" s="1047">
        <v>822.5</v>
      </c>
      <c r="I246" s="723">
        <v>21</v>
      </c>
      <c r="J246" s="723">
        <v>0.42</v>
      </c>
      <c r="K246" s="724">
        <v>0.49</v>
      </c>
      <c r="L246" s="835">
        <v>245</v>
      </c>
      <c r="M246" s="2289">
        <v>385</v>
      </c>
      <c r="N246" s="1035">
        <v>385</v>
      </c>
      <c r="O246" s="835">
        <v>87.5</v>
      </c>
      <c r="P246" s="1038">
        <v>4.2</v>
      </c>
    </row>
    <row r="247" spans="2:16" ht="15.75" thickBot="1">
      <c r="B247" s="231"/>
      <c r="C247" s="894" t="s">
        <v>476</v>
      </c>
      <c r="D247" s="944"/>
      <c r="E247" s="920">
        <f t="shared" ref="E247:P247" si="39">(E245*100/E226)-35</f>
        <v>-0.95454545454545325</v>
      </c>
      <c r="F247" s="921">
        <f t="shared" si="39"/>
        <v>-1.7240506329113927</v>
      </c>
      <c r="G247" s="921">
        <f t="shared" si="39"/>
        <v>1.7746268656716424</v>
      </c>
      <c r="H247" s="921">
        <f t="shared" si="39"/>
        <v>0.19008510638298048</v>
      </c>
      <c r="I247" s="921">
        <f t="shared" si="39"/>
        <v>14.304166666666667</v>
      </c>
      <c r="J247" s="921">
        <f t="shared" si="39"/>
        <v>11.000000000000007</v>
      </c>
      <c r="K247" s="921">
        <f t="shared" si="39"/>
        <v>3.8571428571428612</v>
      </c>
      <c r="L247" s="921">
        <f t="shared" si="39"/>
        <v>2.9385714285714286</v>
      </c>
      <c r="M247" s="921">
        <f t="shared" si="39"/>
        <v>-16.276363636363637</v>
      </c>
      <c r="N247" s="921">
        <f t="shared" si="39"/>
        <v>6.8136363636363626</v>
      </c>
      <c r="O247" s="921">
        <f t="shared" si="39"/>
        <v>0.15600000000000591</v>
      </c>
      <c r="P247" s="934">
        <f t="shared" si="39"/>
        <v>21.068333333333349</v>
      </c>
    </row>
    <row r="248" spans="2:16">
      <c r="B248" s="790"/>
      <c r="C248" s="601" t="s">
        <v>246</v>
      </c>
      <c r="D248" s="68"/>
      <c r="E248" s="937"/>
      <c r="F248" s="831"/>
      <c r="G248" s="831"/>
      <c r="H248" s="831"/>
      <c r="I248" s="831"/>
      <c r="J248" s="831"/>
      <c r="K248" s="831"/>
      <c r="L248" s="831"/>
      <c r="M248" s="831"/>
      <c r="N248" s="831"/>
      <c r="O248" s="831"/>
      <c r="P248" s="987"/>
    </row>
    <row r="249" spans="2:16" ht="18.75" customHeight="1">
      <c r="B249" s="1000" t="s">
        <v>524</v>
      </c>
      <c r="C249" s="234" t="s">
        <v>757</v>
      </c>
      <c r="D249" s="1498">
        <v>200</v>
      </c>
      <c r="E249" s="219">
        <v>0.3</v>
      </c>
      <c r="F249" s="338">
        <v>0</v>
      </c>
      <c r="G249" s="338">
        <v>6.7</v>
      </c>
      <c r="H249" s="814">
        <v>27.9</v>
      </c>
      <c r="I249" s="338">
        <v>1.1599999999999999</v>
      </c>
      <c r="J249" s="338">
        <v>0</v>
      </c>
      <c r="K249" s="338">
        <v>0.01</v>
      </c>
      <c r="L249" s="814">
        <v>0.38</v>
      </c>
      <c r="M249" s="235">
        <v>6.9</v>
      </c>
      <c r="N249" s="235">
        <v>8.5</v>
      </c>
      <c r="O249" s="235">
        <v>4.5999999999999996</v>
      </c>
      <c r="P249" s="975">
        <v>0.77</v>
      </c>
    </row>
    <row r="250" spans="2:16">
      <c r="B250" s="2332" t="s">
        <v>851</v>
      </c>
      <c r="C250" s="247" t="s">
        <v>788</v>
      </c>
      <c r="D250" s="274">
        <v>90</v>
      </c>
      <c r="E250" s="219">
        <v>0.63</v>
      </c>
      <c r="F250" s="338">
        <v>2.61</v>
      </c>
      <c r="G250" s="347">
        <v>7.65</v>
      </c>
      <c r="H250" s="814">
        <v>91.8</v>
      </c>
      <c r="I250" s="338">
        <v>0.81</v>
      </c>
      <c r="J250" s="338">
        <v>6.3E-2</v>
      </c>
      <c r="K250" s="351">
        <v>0.1</v>
      </c>
      <c r="L250" s="611">
        <v>29.61</v>
      </c>
      <c r="M250" s="235">
        <v>29.52</v>
      </c>
      <c r="N250" s="235">
        <v>124.83</v>
      </c>
      <c r="O250" s="979">
        <v>17.37</v>
      </c>
      <c r="P250" s="975">
        <v>0.78</v>
      </c>
    </row>
    <row r="251" spans="2:16">
      <c r="B251" s="1000" t="s">
        <v>9</v>
      </c>
      <c r="C251" s="1806" t="s">
        <v>913</v>
      </c>
      <c r="D251" s="1498">
        <v>15</v>
      </c>
      <c r="E251" s="2283">
        <v>1.0049999999999999</v>
      </c>
      <c r="F251" s="347">
        <v>2.4670000000000001</v>
      </c>
      <c r="G251" s="347">
        <v>10.16</v>
      </c>
      <c r="H251" s="814">
        <v>69.599000000000004</v>
      </c>
      <c r="I251" s="1843">
        <v>0</v>
      </c>
      <c r="J251" s="652">
        <v>1.4999999999999999E-2</v>
      </c>
      <c r="K251" s="652">
        <v>0.01</v>
      </c>
      <c r="L251" s="814">
        <v>1.5</v>
      </c>
      <c r="M251" s="1843">
        <v>4.3499999999999996</v>
      </c>
      <c r="N251" s="1843">
        <v>0</v>
      </c>
      <c r="O251" s="1843">
        <v>0.3</v>
      </c>
      <c r="P251" s="652">
        <v>3.15E-2</v>
      </c>
    </row>
    <row r="252" spans="2:16" ht="14.25" customHeight="1" thickBot="1">
      <c r="B252" s="1004" t="s">
        <v>9</v>
      </c>
      <c r="C252" s="192" t="s">
        <v>427</v>
      </c>
      <c r="D252" s="259">
        <v>20</v>
      </c>
      <c r="E252" s="348">
        <v>1.1299999999999999</v>
      </c>
      <c r="F252" s="350">
        <v>0.3</v>
      </c>
      <c r="G252" s="350">
        <v>8.3729999999999993</v>
      </c>
      <c r="H252" s="814">
        <v>40.712000000000003</v>
      </c>
      <c r="I252" s="349">
        <v>0</v>
      </c>
      <c r="J252" s="349">
        <v>0.05</v>
      </c>
      <c r="K252" s="349">
        <v>0.05</v>
      </c>
      <c r="L252" s="909">
        <v>0</v>
      </c>
      <c r="M252" s="2703">
        <v>6.6</v>
      </c>
      <c r="N252" s="935">
        <v>46.8</v>
      </c>
      <c r="O252" s="349">
        <v>1.32</v>
      </c>
      <c r="P252" s="935">
        <v>8.8000000000000005E-3</v>
      </c>
    </row>
    <row r="253" spans="2:16" ht="13.5" customHeight="1">
      <c r="B253" s="464" t="s">
        <v>258</v>
      </c>
      <c r="C253" s="629"/>
      <c r="D253" s="2364">
        <f>SUM(D249:D252)</f>
        <v>325</v>
      </c>
      <c r="E253" s="148">
        <f t="shared" ref="E253:P253" si="40">SUM(E249:E252)</f>
        <v>3.0649999999999995</v>
      </c>
      <c r="F253" s="841">
        <f t="shared" si="40"/>
        <v>5.3769999999999998</v>
      </c>
      <c r="G253" s="2362">
        <f t="shared" si="40"/>
        <v>32.883000000000003</v>
      </c>
      <c r="H253" s="2365">
        <f t="shared" si="40"/>
        <v>230.01099999999997</v>
      </c>
      <c r="I253" s="841">
        <f t="shared" si="40"/>
        <v>1.97</v>
      </c>
      <c r="J253" s="237">
        <f t="shared" si="40"/>
        <v>0.128</v>
      </c>
      <c r="K253" s="841">
        <f t="shared" si="40"/>
        <v>0.16999999999999998</v>
      </c>
      <c r="L253" s="841">
        <f t="shared" si="40"/>
        <v>31.49</v>
      </c>
      <c r="M253" s="237">
        <f t="shared" si="40"/>
        <v>47.370000000000005</v>
      </c>
      <c r="N253" s="823">
        <f t="shared" si="40"/>
        <v>180.13</v>
      </c>
      <c r="O253" s="237">
        <f t="shared" si="40"/>
        <v>23.59</v>
      </c>
      <c r="P253" s="633">
        <f t="shared" si="40"/>
        <v>1.5903</v>
      </c>
    </row>
    <row r="254" spans="2:16">
      <c r="B254" s="899"/>
      <c r="C254" s="900" t="s">
        <v>11</v>
      </c>
      <c r="D254" s="1731">
        <v>0.1</v>
      </c>
      <c r="E254" s="781">
        <v>7.7</v>
      </c>
      <c r="F254" s="782">
        <v>7.9</v>
      </c>
      <c r="G254" s="783">
        <v>33.5</v>
      </c>
      <c r="H254" s="1047">
        <v>235</v>
      </c>
      <c r="I254" s="917">
        <v>6</v>
      </c>
      <c r="J254" s="723">
        <v>0.12</v>
      </c>
      <c r="K254" s="724">
        <v>0.14000000000000001</v>
      </c>
      <c r="L254" s="835">
        <v>70</v>
      </c>
      <c r="M254" s="943">
        <v>110</v>
      </c>
      <c r="N254" s="1035">
        <v>110</v>
      </c>
      <c r="O254" s="835">
        <v>25</v>
      </c>
      <c r="P254" s="1038">
        <v>1.2</v>
      </c>
    </row>
    <row r="255" spans="2:16" ht="15.75" thickBot="1">
      <c r="B255" s="231"/>
      <c r="C255" s="894" t="s">
        <v>476</v>
      </c>
      <c r="D255" s="944"/>
      <c r="E255" s="920">
        <f t="shared" ref="E255:P255" si="41">(E253*100/E226)-10</f>
        <v>-6.0194805194805205</v>
      </c>
      <c r="F255" s="921">
        <f t="shared" si="41"/>
        <v>-3.1936708860759504</v>
      </c>
      <c r="G255" s="921">
        <f t="shared" si="41"/>
        <v>-0.18417910447761088</v>
      </c>
      <c r="H255" s="921">
        <f t="shared" si="41"/>
        <v>-0.21229787234042696</v>
      </c>
      <c r="I255" s="921">
        <f t="shared" si="41"/>
        <v>-6.7166666666666668</v>
      </c>
      <c r="J255" s="921">
        <f t="shared" si="41"/>
        <v>0.66666666666666785</v>
      </c>
      <c r="K255" s="921">
        <f t="shared" si="41"/>
        <v>2.1428571428571441</v>
      </c>
      <c r="L255" s="921">
        <f t="shared" si="41"/>
        <v>-5.5014285714285718</v>
      </c>
      <c r="M255" s="921">
        <f t="shared" si="41"/>
        <v>-5.6936363636363634</v>
      </c>
      <c r="N255" s="921">
        <f t="shared" si="41"/>
        <v>6.375454545454545</v>
      </c>
      <c r="O255" s="921">
        <f t="shared" si="41"/>
        <v>-0.56400000000000006</v>
      </c>
      <c r="P255" s="934">
        <f t="shared" si="41"/>
        <v>3.2524999999999995</v>
      </c>
    </row>
    <row r="257" spans="1:16" ht="15.75" thickBot="1">
      <c r="A257" s="9"/>
    </row>
    <row r="258" spans="1:16">
      <c r="B258" s="728"/>
      <c r="C258" s="36" t="s">
        <v>317</v>
      </c>
      <c r="D258" s="37"/>
      <c r="E258" s="148">
        <f t="shared" ref="E258:P258" si="42">E233+E245</f>
        <v>40.344000000000001</v>
      </c>
      <c r="F258" s="237">
        <f t="shared" si="42"/>
        <v>50.058999999999997</v>
      </c>
      <c r="G258" s="237">
        <f t="shared" si="42"/>
        <v>202.10840000000002</v>
      </c>
      <c r="H258" s="237">
        <f t="shared" si="42"/>
        <v>1413.8766000000001</v>
      </c>
      <c r="I258" s="237">
        <f t="shared" si="42"/>
        <v>41.433900000000001</v>
      </c>
      <c r="J258" s="237">
        <f t="shared" si="42"/>
        <v>0.73120000000000007</v>
      </c>
      <c r="K258" s="237">
        <f t="shared" si="42"/>
        <v>0.63840000000000008</v>
      </c>
      <c r="L258" s="823">
        <f t="shared" si="42"/>
        <v>559.97</v>
      </c>
      <c r="M258" s="823">
        <f t="shared" si="42"/>
        <v>279.2242</v>
      </c>
      <c r="N258" s="2317">
        <f t="shared" si="42"/>
        <v>578.05189999999993</v>
      </c>
      <c r="O258" s="823">
        <f t="shared" si="42"/>
        <v>113.59330000000001</v>
      </c>
      <c r="P258" s="730">
        <f t="shared" si="42"/>
        <v>8.6375000000000011</v>
      </c>
    </row>
    <row r="259" spans="1:16">
      <c r="B259" s="422"/>
      <c r="C259" s="786" t="s">
        <v>11</v>
      </c>
      <c r="D259" s="1731">
        <v>0.6</v>
      </c>
      <c r="E259" s="1037">
        <v>46.2</v>
      </c>
      <c r="F259" s="917">
        <v>47.4</v>
      </c>
      <c r="G259" s="916">
        <v>201</v>
      </c>
      <c r="H259" s="916">
        <v>1410</v>
      </c>
      <c r="I259" s="1036">
        <v>36</v>
      </c>
      <c r="J259" s="723">
        <v>0.72</v>
      </c>
      <c r="K259" s="724">
        <v>0.84</v>
      </c>
      <c r="L259" s="835">
        <v>420</v>
      </c>
      <c r="M259" s="943">
        <v>660</v>
      </c>
      <c r="N259" s="1035">
        <v>660</v>
      </c>
      <c r="O259" s="1035">
        <v>150</v>
      </c>
      <c r="P259" s="1038">
        <v>7.2</v>
      </c>
    </row>
    <row r="260" spans="1:16" ht="15.75" thickBot="1">
      <c r="B260" s="231"/>
      <c r="C260" s="894" t="s">
        <v>476</v>
      </c>
      <c r="D260" s="944"/>
      <c r="E260" s="920">
        <f>(E258*100/E226)-60</f>
        <v>-7.605194805194806</v>
      </c>
      <c r="F260" s="921">
        <f t="shared" ref="F260:O260" si="43">(F258*100/F226)-60</f>
        <v>3.3658227848101205</v>
      </c>
      <c r="G260" s="921">
        <f t="shared" si="43"/>
        <v>0.33086567164178859</v>
      </c>
      <c r="H260" s="921">
        <f t="shared" si="43"/>
        <v>0.16496170212766259</v>
      </c>
      <c r="I260" s="921">
        <f t="shared" si="43"/>
        <v>9.0564999999999998</v>
      </c>
      <c r="J260" s="921">
        <f t="shared" si="43"/>
        <v>0.93333333333333712</v>
      </c>
      <c r="K260" s="921">
        <f t="shared" si="43"/>
        <v>-14.399999999999991</v>
      </c>
      <c r="L260" s="921">
        <f t="shared" si="43"/>
        <v>19.995714285714286</v>
      </c>
      <c r="M260" s="921">
        <f t="shared" si="43"/>
        <v>-34.615981818181822</v>
      </c>
      <c r="N260" s="921">
        <f t="shared" si="43"/>
        <v>-7.4498272727272763</v>
      </c>
      <c r="O260" s="921">
        <f t="shared" si="43"/>
        <v>-14.562679999999993</v>
      </c>
      <c r="P260" s="934">
        <f>(P258*100/P226)-60</f>
        <v>11.979166666666671</v>
      </c>
    </row>
    <row r="261" spans="1:16" ht="15.75" thickBot="1"/>
    <row r="262" spans="1:16">
      <c r="B262" s="728"/>
      <c r="C262" s="36" t="s">
        <v>316</v>
      </c>
      <c r="D262" s="37"/>
      <c r="E262" s="148">
        <f t="shared" ref="E262:P262" si="44">E245+E253</f>
        <v>29.28</v>
      </c>
      <c r="F262" s="237">
        <f t="shared" si="44"/>
        <v>31.664999999999996</v>
      </c>
      <c r="G262" s="237">
        <f t="shared" si="44"/>
        <v>156.078</v>
      </c>
      <c r="H262" s="237">
        <f t="shared" si="44"/>
        <v>1056.9780000000001</v>
      </c>
      <c r="I262" s="237">
        <f t="shared" si="44"/>
        <v>31.552499999999998</v>
      </c>
      <c r="J262" s="237">
        <f t="shared" si="44"/>
        <v>0.68</v>
      </c>
      <c r="K262" s="237">
        <f t="shared" si="44"/>
        <v>0.71399999999999997</v>
      </c>
      <c r="L262" s="823">
        <f t="shared" si="44"/>
        <v>297.06</v>
      </c>
      <c r="M262" s="823">
        <f t="shared" si="44"/>
        <v>253.33</v>
      </c>
      <c r="N262" s="2317">
        <f t="shared" si="44"/>
        <v>640.07999999999993</v>
      </c>
      <c r="O262" s="823">
        <f t="shared" si="44"/>
        <v>111.48000000000002</v>
      </c>
      <c r="P262" s="730">
        <f t="shared" si="44"/>
        <v>8.3185000000000002</v>
      </c>
    </row>
    <row r="263" spans="1:16">
      <c r="B263" s="422"/>
      <c r="C263" s="786" t="s">
        <v>11</v>
      </c>
      <c r="D263" s="1731">
        <v>0.45</v>
      </c>
      <c r="E263" s="1037">
        <v>34.65</v>
      </c>
      <c r="F263" s="917">
        <v>35.549999999999997</v>
      </c>
      <c r="G263" s="916">
        <v>150.75</v>
      </c>
      <c r="H263" s="916">
        <v>1057.5</v>
      </c>
      <c r="I263" s="1036">
        <v>27</v>
      </c>
      <c r="J263" s="723">
        <v>0.54</v>
      </c>
      <c r="K263" s="724">
        <v>0.63</v>
      </c>
      <c r="L263" s="835">
        <v>315</v>
      </c>
      <c r="M263" s="943">
        <v>495</v>
      </c>
      <c r="N263" s="1035">
        <v>495</v>
      </c>
      <c r="O263" s="1035">
        <v>112.5</v>
      </c>
      <c r="P263" s="1038">
        <v>5.4</v>
      </c>
    </row>
    <row r="264" spans="1:16" ht="15.75" thickBot="1">
      <c r="B264" s="231"/>
      <c r="C264" s="894" t="s">
        <v>476</v>
      </c>
      <c r="D264" s="944"/>
      <c r="E264" s="920">
        <f>(E262*100/E226)-45</f>
        <v>-6.9740259740259773</v>
      </c>
      <c r="F264" s="921">
        <f t="shared" ref="F264:O264" si="45">(F262*100/F226)-45</f>
        <v>-4.9177215189873493</v>
      </c>
      <c r="G264" s="921">
        <f t="shared" si="45"/>
        <v>1.5904477611940351</v>
      </c>
      <c r="H264" s="921">
        <f t="shared" si="45"/>
        <v>-2.2212765957448255E-2</v>
      </c>
      <c r="I264" s="921">
        <f t="shared" si="45"/>
        <v>7.5874999999999986</v>
      </c>
      <c r="J264" s="921">
        <f t="shared" si="45"/>
        <v>11.666666666666671</v>
      </c>
      <c r="K264" s="921">
        <f t="shared" si="45"/>
        <v>6</v>
      </c>
      <c r="L264" s="921">
        <f t="shared" si="45"/>
        <v>-2.5628571428571405</v>
      </c>
      <c r="M264" s="921">
        <f t="shared" si="45"/>
        <v>-21.97</v>
      </c>
      <c r="N264" s="921">
        <f t="shared" si="45"/>
        <v>13.189090909090901</v>
      </c>
      <c r="O264" s="921">
        <f t="shared" si="45"/>
        <v>-0.40799999999999415</v>
      </c>
      <c r="P264" s="934">
        <f>(P262*100/P226)-45</f>
        <v>24.32083333333334</v>
      </c>
    </row>
    <row r="265" spans="1:16" ht="15.75" thickBot="1">
      <c r="K265"/>
      <c r="P265"/>
    </row>
    <row r="266" spans="1:16" ht="15.75" thickBot="1">
      <c r="B266" s="824" t="s">
        <v>350</v>
      </c>
      <c r="C266" s="36"/>
      <c r="D266" s="37"/>
      <c r="E266" s="939">
        <f t="shared" ref="E266:P266" si="46">E233+E245+E253</f>
        <v>43.408999999999999</v>
      </c>
      <c r="F266" s="847">
        <f t="shared" si="46"/>
        <v>55.436</v>
      </c>
      <c r="G266" s="847">
        <f t="shared" si="46"/>
        <v>234.99140000000003</v>
      </c>
      <c r="H266" s="847">
        <f t="shared" si="46"/>
        <v>1643.8876</v>
      </c>
      <c r="I266" s="847">
        <f t="shared" si="46"/>
        <v>43.4039</v>
      </c>
      <c r="J266" s="847">
        <f t="shared" si="46"/>
        <v>0.85920000000000007</v>
      </c>
      <c r="K266" s="847">
        <f t="shared" si="46"/>
        <v>0.80840000000000001</v>
      </c>
      <c r="L266" s="2406">
        <f t="shared" si="46"/>
        <v>591.46</v>
      </c>
      <c r="M266" s="2613">
        <f t="shared" si="46"/>
        <v>326.5942</v>
      </c>
      <c r="N266" s="2613">
        <f t="shared" si="46"/>
        <v>758.18189999999993</v>
      </c>
      <c r="O266" s="2406">
        <f t="shared" si="46"/>
        <v>137.1833</v>
      </c>
      <c r="P266" s="940">
        <f t="shared" si="46"/>
        <v>10.227800000000002</v>
      </c>
    </row>
    <row r="267" spans="1:16">
      <c r="B267" s="85"/>
      <c r="C267" s="780" t="s">
        <v>11</v>
      </c>
      <c r="D267" s="1731">
        <v>0.7</v>
      </c>
      <c r="E267" s="1041">
        <v>53.9</v>
      </c>
      <c r="F267" s="1039">
        <v>55.3</v>
      </c>
      <c r="G267" s="1040">
        <v>234.5</v>
      </c>
      <c r="H267" s="1040">
        <v>1645</v>
      </c>
      <c r="I267" s="1036">
        <v>42</v>
      </c>
      <c r="J267" s="723">
        <v>0.84</v>
      </c>
      <c r="K267" s="724">
        <v>0.98</v>
      </c>
      <c r="L267" s="835">
        <v>490</v>
      </c>
      <c r="M267" s="943">
        <v>770</v>
      </c>
      <c r="N267" s="1035">
        <v>770</v>
      </c>
      <c r="O267" s="1035">
        <v>175</v>
      </c>
      <c r="P267" s="1038">
        <v>8.4</v>
      </c>
    </row>
    <row r="268" spans="1:16" ht="15.75" thickBot="1">
      <c r="B268" s="231"/>
      <c r="C268" s="894" t="s">
        <v>476</v>
      </c>
      <c r="D268" s="944"/>
      <c r="E268" s="920">
        <f>(E266*100/E226)-70</f>
        <v>-13.62467532467533</v>
      </c>
      <c r="F268" s="921">
        <f t="shared" ref="F268:P268" si="47">(F266*100/F226)-70</f>
        <v>0.17215189873418524</v>
      </c>
      <c r="G268" s="921">
        <f t="shared" si="47"/>
        <v>0.14668656716418127</v>
      </c>
      <c r="H268" s="921">
        <f t="shared" si="47"/>
        <v>-4.7336170212759043E-2</v>
      </c>
      <c r="I268" s="921">
        <f t="shared" si="47"/>
        <v>2.3398333333333454</v>
      </c>
      <c r="J268" s="921">
        <f t="shared" si="47"/>
        <v>1.6000000000000085</v>
      </c>
      <c r="K268" s="921">
        <f t="shared" si="47"/>
        <v>-12.257142857142853</v>
      </c>
      <c r="L268" s="921">
        <f t="shared" si="47"/>
        <v>14.494285714285709</v>
      </c>
      <c r="M268" s="921">
        <f t="shared" si="47"/>
        <v>-40.30961818181818</v>
      </c>
      <c r="N268" s="921">
        <f t="shared" si="47"/>
        <v>-1.0743727272727455</v>
      </c>
      <c r="O268" s="921">
        <f t="shared" si="47"/>
        <v>-15.12668</v>
      </c>
      <c r="P268" s="934">
        <f t="shared" si="47"/>
        <v>15.231666666666683</v>
      </c>
    </row>
    <row r="270" spans="1:16">
      <c r="E270" s="932"/>
      <c r="F270" s="932"/>
      <c r="G270" s="932"/>
      <c r="H270" s="932"/>
      <c r="I270" s="932"/>
      <c r="J270" s="932"/>
      <c r="K270" s="932"/>
      <c r="L270" s="932"/>
      <c r="M270" s="933"/>
      <c r="N270" s="932"/>
      <c r="O270" s="932"/>
      <c r="P270" s="932"/>
    </row>
    <row r="271" spans="1:16">
      <c r="C271" s="788"/>
      <c r="D271" s="10" t="s">
        <v>214</v>
      </c>
      <c r="E271" s="305"/>
    </row>
    <row r="272" spans="1:16">
      <c r="C272" s="11" t="s">
        <v>892</v>
      </c>
      <c r="D272" s="150"/>
      <c r="E272" s="2"/>
      <c r="F272"/>
      <c r="I272"/>
      <c r="J272"/>
      <c r="K272" s="20"/>
      <c r="L272" s="20"/>
      <c r="M272"/>
      <c r="N272"/>
      <c r="O272"/>
      <c r="P272"/>
    </row>
    <row r="273" spans="2:16">
      <c r="C273" s="19" t="s">
        <v>362</v>
      </c>
      <c r="I273" s="973" t="s">
        <v>381</v>
      </c>
      <c r="N273" s="5"/>
    </row>
    <row r="274" spans="2:16">
      <c r="C274" s="788" t="s">
        <v>893</v>
      </c>
    </row>
    <row r="275" spans="2:16" ht="21.75" thickBot="1">
      <c r="B275" s="22" t="s">
        <v>356</v>
      </c>
      <c r="C275" s="20"/>
      <c r="D275"/>
      <c r="F275" s="25" t="s">
        <v>891</v>
      </c>
      <c r="I275" s="23" t="s">
        <v>0</v>
      </c>
      <c r="J275"/>
      <c r="K275" s="79" t="s">
        <v>474</v>
      </c>
      <c r="L275" s="20"/>
      <c r="M275" s="20"/>
      <c r="N275" s="26"/>
      <c r="P275" s="121"/>
    </row>
    <row r="276" spans="2:16" ht="15.75" thickBot="1">
      <c r="B276" s="1013" t="s">
        <v>358</v>
      </c>
      <c r="C276" s="1051" t="s">
        <v>914</v>
      </c>
      <c r="D276" s="1010" t="s">
        <v>182</v>
      </c>
      <c r="E276" s="1018" t="s">
        <v>183</v>
      </c>
      <c r="F276" s="360"/>
      <c r="G276" s="360"/>
      <c r="H276" s="33"/>
      <c r="I276" s="602" t="s">
        <v>334</v>
      </c>
      <c r="J276" s="33"/>
      <c r="K276" s="799"/>
      <c r="L276" s="508"/>
      <c r="M276" s="1020" t="s">
        <v>376</v>
      </c>
      <c r="N276" s="33"/>
      <c r="O276" s="33"/>
      <c r="P276" s="68"/>
    </row>
    <row r="277" spans="2:16" ht="15.75" thickBot="1">
      <c r="B277" s="1014" t="s">
        <v>336</v>
      </c>
      <c r="C277" s="430"/>
      <c r="D277" s="1015" t="s">
        <v>189</v>
      </c>
      <c r="E277" s="637"/>
      <c r="F277" s="1017"/>
      <c r="G277" s="2427" t="s">
        <v>930</v>
      </c>
      <c r="H277" s="2278" t="s">
        <v>758</v>
      </c>
      <c r="I277" s="1021"/>
      <c r="J277" s="1021"/>
      <c r="K277" s="1021"/>
      <c r="L277" s="1023"/>
      <c r="M277" s="1024" t="s">
        <v>375</v>
      </c>
      <c r="N277" s="1021"/>
      <c r="O277" s="1021"/>
      <c r="P277" s="1023"/>
    </row>
    <row r="278" spans="2:16">
      <c r="B278" s="1014" t="s">
        <v>345</v>
      </c>
      <c r="C278" s="430" t="s">
        <v>188</v>
      </c>
      <c r="D278" s="736"/>
      <c r="E278" s="1015" t="s">
        <v>190</v>
      </c>
      <c r="F278" s="1011" t="s">
        <v>56</v>
      </c>
      <c r="G278" s="2427" t="s">
        <v>931</v>
      </c>
      <c r="H278" s="2280" t="s">
        <v>193</v>
      </c>
      <c r="I278" s="637"/>
      <c r="J278" s="2307"/>
      <c r="K278" s="33"/>
      <c r="L278" s="2307"/>
      <c r="M278" s="2308" t="s">
        <v>346</v>
      </c>
      <c r="N278" s="2309" t="s">
        <v>347</v>
      </c>
      <c r="O278" s="2310" t="s">
        <v>348</v>
      </c>
      <c r="P278" s="2311" t="s">
        <v>349</v>
      </c>
    </row>
    <row r="279" spans="2:16" ht="15.75" thickBot="1">
      <c r="B279" s="57"/>
      <c r="C279" s="789"/>
      <c r="D279" s="468"/>
      <c r="E279" s="1016" t="s">
        <v>6</v>
      </c>
      <c r="F279" s="438" t="s">
        <v>7</v>
      </c>
      <c r="G279" s="2076" t="s">
        <v>8</v>
      </c>
      <c r="H279" s="2279" t="s">
        <v>467</v>
      </c>
      <c r="I279" s="2312" t="s">
        <v>337</v>
      </c>
      <c r="J279" s="2313" t="s">
        <v>338</v>
      </c>
      <c r="K279" s="2314" t="s">
        <v>339</v>
      </c>
      <c r="L279" s="2313" t="s">
        <v>340</v>
      </c>
      <c r="M279" s="2315" t="s">
        <v>341</v>
      </c>
      <c r="N279" s="2313" t="s">
        <v>342</v>
      </c>
      <c r="O279" s="2314" t="s">
        <v>343</v>
      </c>
      <c r="P279" s="2316" t="s">
        <v>344</v>
      </c>
    </row>
    <row r="280" spans="2:16" ht="16.5" customHeight="1" thickBot="1">
      <c r="B280" s="2271" t="s">
        <v>890</v>
      </c>
      <c r="C280" s="1708"/>
      <c r="D280" s="2270">
        <v>1</v>
      </c>
      <c r="E280" s="1709">
        <v>77</v>
      </c>
      <c r="F280" s="1710">
        <v>79</v>
      </c>
      <c r="G280" s="2269">
        <v>335</v>
      </c>
      <c r="H280" s="2269">
        <v>2350</v>
      </c>
      <c r="I280" s="1709">
        <v>60</v>
      </c>
      <c r="J280" s="1710">
        <v>1.2</v>
      </c>
      <c r="K280" s="1710">
        <v>1.4</v>
      </c>
      <c r="L280" s="1711">
        <v>700</v>
      </c>
      <c r="M280" s="1712">
        <v>1100</v>
      </c>
      <c r="N280" s="1712">
        <v>1100</v>
      </c>
      <c r="O280" s="1712">
        <v>250</v>
      </c>
      <c r="P280" s="1712">
        <v>12</v>
      </c>
    </row>
    <row r="281" spans="2:16" ht="14.25" customHeight="1">
      <c r="B281" s="85"/>
      <c r="C281" s="2321" t="s">
        <v>159</v>
      </c>
      <c r="D281" s="380"/>
      <c r="E281" s="868"/>
      <c r="F281" s="869"/>
      <c r="G281" s="869"/>
      <c r="H281" s="632"/>
      <c r="I281" s="834"/>
      <c r="J281" s="834"/>
      <c r="K281" s="2366"/>
      <c r="L281" s="834"/>
      <c r="M281" s="834"/>
      <c r="N281" s="834"/>
      <c r="O281" s="834"/>
      <c r="P281" s="771"/>
    </row>
    <row r="282" spans="2:16" ht="15.75" customHeight="1">
      <c r="B282" s="2332" t="s">
        <v>971</v>
      </c>
      <c r="C282" s="248" t="s">
        <v>970</v>
      </c>
      <c r="D282" s="259">
        <v>60</v>
      </c>
      <c r="E282" s="1794">
        <v>0.9</v>
      </c>
      <c r="F282" s="389">
        <v>7.4999999999999997E-2</v>
      </c>
      <c r="G282" s="350">
        <v>5.1749999999999998</v>
      </c>
      <c r="H282" s="1827">
        <v>25.2</v>
      </c>
      <c r="I282" s="350">
        <v>2.67</v>
      </c>
      <c r="J282" s="350">
        <v>8.0000000000000002E-3</v>
      </c>
      <c r="K282" s="350">
        <v>0.02</v>
      </c>
      <c r="L282" s="604">
        <v>0.78</v>
      </c>
      <c r="M282" s="235">
        <v>21.15</v>
      </c>
      <c r="N282" s="235">
        <v>24.75</v>
      </c>
      <c r="O282" s="338">
        <v>12.75</v>
      </c>
      <c r="P282" s="235">
        <v>0.8</v>
      </c>
    </row>
    <row r="283" spans="2:16" ht="13.5" customHeight="1">
      <c r="B283" s="1002" t="s">
        <v>915</v>
      </c>
      <c r="C283" s="234" t="s">
        <v>510</v>
      </c>
      <c r="D283" s="259">
        <v>90</v>
      </c>
      <c r="E283" s="828">
        <v>9.4450000000000003</v>
      </c>
      <c r="F283" s="935">
        <v>10.183</v>
      </c>
      <c r="G283" s="1801">
        <v>6.1829999999999998</v>
      </c>
      <c r="H283" s="814">
        <v>140.16200000000001</v>
      </c>
      <c r="I283" s="2367">
        <v>1.9319999999999999</v>
      </c>
      <c r="J283" s="347">
        <v>7.0000000000000007E-2</v>
      </c>
      <c r="K283" s="355">
        <v>0.11</v>
      </c>
      <c r="L283" s="827">
        <v>21.507999999999999</v>
      </c>
      <c r="M283" s="2428">
        <v>250.15799999999999</v>
      </c>
      <c r="N283" s="2751">
        <v>19.679500000000001</v>
      </c>
      <c r="O283" s="1843">
        <v>4.6376999999999997</v>
      </c>
      <c r="P283" s="1843">
        <v>0.6</v>
      </c>
    </row>
    <row r="284" spans="2:16">
      <c r="B284" s="2368" t="s">
        <v>507</v>
      </c>
      <c r="C284" s="844" t="s">
        <v>916</v>
      </c>
      <c r="D284" s="259">
        <v>180</v>
      </c>
      <c r="E284" s="585">
        <v>6.5780000000000003</v>
      </c>
      <c r="F284" s="350">
        <v>12.006</v>
      </c>
      <c r="G284" s="638">
        <v>26.658000000000001</v>
      </c>
      <c r="H284" s="830">
        <v>216.006</v>
      </c>
      <c r="I284" s="235">
        <v>3.6</v>
      </c>
      <c r="J284" s="235">
        <v>0.12</v>
      </c>
      <c r="K284" s="652">
        <v>0.16500000000000001</v>
      </c>
      <c r="L284" s="814">
        <v>54</v>
      </c>
      <c r="M284" s="235">
        <v>78</v>
      </c>
      <c r="N284" s="235">
        <v>10.199999999999999</v>
      </c>
      <c r="O284" s="235">
        <v>2.76</v>
      </c>
      <c r="P284" s="235">
        <v>0.85199999999999998</v>
      </c>
    </row>
    <row r="285" spans="2:16">
      <c r="B285" s="2688" t="s">
        <v>975</v>
      </c>
      <c r="C285" s="2689" t="s">
        <v>972</v>
      </c>
      <c r="D285" s="257">
        <v>200</v>
      </c>
      <c r="E285" s="219">
        <v>0.55000000000000004</v>
      </c>
      <c r="F285" s="347">
        <v>0.10199999999999999</v>
      </c>
      <c r="G285" s="347">
        <v>22.856000000000002</v>
      </c>
      <c r="H285" s="827">
        <v>94.539000000000001</v>
      </c>
      <c r="I285" s="338">
        <v>2.02</v>
      </c>
      <c r="J285" s="338">
        <v>0.01</v>
      </c>
      <c r="K285" s="351">
        <v>0.01</v>
      </c>
      <c r="L285" s="605">
        <v>0</v>
      </c>
      <c r="M285" s="235">
        <v>13.28</v>
      </c>
      <c r="N285" s="235">
        <v>15.45</v>
      </c>
      <c r="O285" s="235">
        <v>4.7169999999999996</v>
      </c>
      <c r="P285" s="235">
        <v>1.5580000000000001</v>
      </c>
    </row>
    <row r="286" spans="2:16">
      <c r="B286" s="1000" t="s">
        <v>9</v>
      </c>
      <c r="C286" s="234" t="s">
        <v>10</v>
      </c>
      <c r="D286" s="257">
        <v>30</v>
      </c>
      <c r="E286" s="2283">
        <v>1.155</v>
      </c>
      <c r="F286" s="347">
        <v>0.41299999999999998</v>
      </c>
      <c r="G286" s="347">
        <v>16.260000000000002</v>
      </c>
      <c r="H286" s="827">
        <v>73.376999999999995</v>
      </c>
      <c r="I286" s="235">
        <v>0</v>
      </c>
      <c r="J286" s="235">
        <v>3.6999999999999998E-2</v>
      </c>
      <c r="K286" s="235">
        <v>1.2E-2</v>
      </c>
      <c r="L286" s="611">
        <v>0</v>
      </c>
      <c r="M286" s="235">
        <v>6</v>
      </c>
      <c r="N286" s="235">
        <v>20</v>
      </c>
      <c r="O286" s="235">
        <v>4.2</v>
      </c>
      <c r="P286" s="235">
        <v>0.03</v>
      </c>
    </row>
    <row r="287" spans="2:16" ht="14.25" customHeight="1" thickBot="1">
      <c r="B287" s="1004" t="s">
        <v>9</v>
      </c>
      <c r="C287" s="192" t="s">
        <v>427</v>
      </c>
      <c r="D287" s="259">
        <v>20</v>
      </c>
      <c r="E287" s="348">
        <v>1.1299999999999999</v>
      </c>
      <c r="F287" s="350">
        <v>0.3</v>
      </c>
      <c r="G287" s="350">
        <v>8.3729999999999993</v>
      </c>
      <c r="H287" s="814">
        <v>40.712000000000003</v>
      </c>
      <c r="I287" s="349">
        <v>0</v>
      </c>
      <c r="J287" s="349">
        <v>0.04</v>
      </c>
      <c r="K287" s="349">
        <v>0.04</v>
      </c>
      <c r="L287" s="909">
        <v>0</v>
      </c>
      <c r="M287" s="2703">
        <v>6.6</v>
      </c>
      <c r="N287" s="935">
        <v>46.8</v>
      </c>
      <c r="O287" s="349">
        <v>1.32</v>
      </c>
      <c r="P287" s="935">
        <v>8.8000000000000005E-3</v>
      </c>
    </row>
    <row r="288" spans="2:16" ht="12.75" customHeight="1">
      <c r="B288" s="931" t="s">
        <v>212</v>
      </c>
      <c r="C288" s="68"/>
      <c r="D288" s="1020">
        <f>SUM(D282:D287)</f>
        <v>580</v>
      </c>
      <c r="E288" s="465">
        <f t="shared" ref="E288:K288" si="48">SUM(E282:E287)</f>
        <v>19.758000000000003</v>
      </c>
      <c r="F288" s="816">
        <f t="shared" si="48"/>
        <v>23.079000000000001</v>
      </c>
      <c r="G288" s="467">
        <f t="shared" si="48"/>
        <v>85.50500000000001</v>
      </c>
      <c r="H288" s="2209">
        <f t="shared" si="48"/>
        <v>589.99599999999998</v>
      </c>
      <c r="I288" s="237">
        <f t="shared" si="48"/>
        <v>10.222</v>
      </c>
      <c r="J288" s="816">
        <f t="shared" si="48"/>
        <v>0.28500000000000003</v>
      </c>
      <c r="K288" s="816">
        <f t="shared" si="48"/>
        <v>0.35700000000000004</v>
      </c>
      <c r="L288" s="816">
        <f t="shared" ref="L288:O288" si="49">SUM(L282:L287)</f>
        <v>76.287999999999997</v>
      </c>
      <c r="M288" s="918">
        <f t="shared" si="49"/>
        <v>375.18799999999999</v>
      </c>
      <c r="N288" s="918">
        <f>SUM(N282:N287)</f>
        <v>136.87950000000001</v>
      </c>
      <c r="O288" s="918">
        <f t="shared" si="49"/>
        <v>30.384699999999999</v>
      </c>
      <c r="P288" s="919">
        <f>SUM(P282:P287)</f>
        <v>3.8487999999999993</v>
      </c>
    </row>
    <row r="289" spans="2:16" ht="17.25" customHeight="1">
      <c r="B289" s="899"/>
      <c r="C289" s="900" t="s">
        <v>11</v>
      </c>
      <c r="D289" s="1731">
        <v>0.25</v>
      </c>
      <c r="E289" s="781">
        <v>19.25</v>
      </c>
      <c r="F289" s="782">
        <v>19.75</v>
      </c>
      <c r="G289" s="783">
        <v>83.75</v>
      </c>
      <c r="H289" s="1047">
        <v>587.5</v>
      </c>
      <c r="I289" s="723">
        <v>15</v>
      </c>
      <c r="J289" s="723">
        <v>0.3</v>
      </c>
      <c r="K289" s="724">
        <v>0.35</v>
      </c>
      <c r="L289" s="835">
        <v>175</v>
      </c>
      <c r="M289" s="2289">
        <v>275</v>
      </c>
      <c r="N289" s="1035">
        <v>275</v>
      </c>
      <c r="O289" s="835">
        <v>62.5</v>
      </c>
      <c r="P289" s="1038">
        <v>3</v>
      </c>
    </row>
    <row r="290" spans="2:16" ht="15.75" customHeight="1" thickBot="1">
      <c r="B290" s="231"/>
      <c r="C290" s="894" t="s">
        <v>476</v>
      </c>
      <c r="D290" s="944"/>
      <c r="E290" s="920">
        <f>(E288*100/E280)-25</f>
        <v>0.65974025974026063</v>
      </c>
      <c r="F290" s="921">
        <f t="shared" ref="F290:N290" si="50">(F288*100/F280)-25</f>
        <v>4.2139240506329116</v>
      </c>
      <c r="G290" s="921">
        <f t="shared" si="50"/>
        <v>0.52388059701493006</v>
      </c>
      <c r="H290" s="921">
        <f t="shared" si="50"/>
        <v>0.10621276595744789</v>
      </c>
      <c r="I290" s="921">
        <f t="shared" si="50"/>
        <v>-7.9633333333333347</v>
      </c>
      <c r="J290" s="921">
        <f t="shared" si="50"/>
        <v>-1.2499999999999964</v>
      </c>
      <c r="K290" s="921">
        <f t="shared" si="50"/>
        <v>0.50000000000000355</v>
      </c>
      <c r="L290" s="921">
        <f t="shared" si="50"/>
        <v>-14.101714285714287</v>
      </c>
      <c r="M290" s="921">
        <f t="shared" si="50"/>
        <v>9.107999999999997</v>
      </c>
      <c r="N290" s="921">
        <f t="shared" si="50"/>
        <v>-12.55640909090909</v>
      </c>
      <c r="O290" s="921">
        <f>(O288*100/O280)-25</f>
        <v>-12.846120000000001</v>
      </c>
      <c r="P290" s="934">
        <f>(P288*100/P280)-25</f>
        <v>7.0733333333333306</v>
      </c>
    </row>
    <row r="291" spans="2:16" ht="15" customHeight="1">
      <c r="B291" s="85"/>
      <c r="C291" s="2321" t="s">
        <v>123</v>
      </c>
      <c r="D291" s="54"/>
      <c r="E291" s="820"/>
      <c r="F291" s="821"/>
      <c r="G291" s="821"/>
      <c r="H291" s="821"/>
      <c r="I291" s="806"/>
      <c r="J291" s="806"/>
      <c r="K291" s="806"/>
      <c r="L291" s="806"/>
      <c r="M291" s="806"/>
      <c r="N291" s="806"/>
      <c r="O291" s="806"/>
      <c r="P291" s="974"/>
    </row>
    <row r="292" spans="2:16" ht="15" customHeight="1">
      <c r="B292" s="1477" t="s">
        <v>854</v>
      </c>
      <c r="C292" s="234" t="s">
        <v>608</v>
      </c>
      <c r="D292" s="233">
        <v>60</v>
      </c>
      <c r="E292" s="980">
        <v>1.98</v>
      </c>
      <c r="F292" s="981">
        <v>3.84</v>
      </c>
      <c r="G292" s="981">
        <v>1.32</v>
      </c>
      <c r="H292" s="2234">
        <v>48</v>
      </c>
      <c r="I292" s="981">
        <v>3.06</v>
      </c>
      <c r="J292" s="981">
        <v>1.7999999999999999E-2</v>
      </c>
      <c r="K292" s="981">
        <v>3.4000000000000002E-2</v>
      </c>
      <c r="L292" s="981">
        <v>15.12</v>
      </c>
      <c r="M292" s="981">
        <v>14.7</v>
      </c>
      <c r="N292" s="981">
        <v>15.24</v>
      </c>
      <c r="O292" s="981">
        <v>15.24</v>
      </c>
      <c r="P292" s="2611">
        <v>1.242</v>
      </c>
    </row>
    <row r="293" spans="2:16">
      <c r="B293" s="1477" t="s">
        <v>856</v>
      </c>
      <c r="C293" s="336" t="s">
        <v>855</v>
      </c>
      <c r="D293" s="257">
        <v>200</v>
      </c>
      <c r="E293" s="754">
        <v>6.8</v>
      </c>
      <c r="F293" s="755">
        <v>7.06</v>
      </c>
      <c r="G293" s="756">
        <v>7.9</v>
      </c>
      <c r="H293" s="757">
        <v>122.2</v>
      </c>
      <c r="I293" s="337">
        <v>0.4</v>
      </c>
      <c r="J293" s="337">
        <v>2.5999999999999999E-2</v>
      </c>
      <c r="K293" s="353">
        <v>6.1899999999999997E-2</v>
      </c>
      <c r="L293" s="827">
        <v>6.4</v>
      </c>
      <c r="M293" s="235">
        <v>13.4</v>
      </c>
      <c r="N293" s="235">
        <v>72</v>
      </c>
      <c r="O293" s="235">
        <v>15.2</v>
      </c>
      <c r="P293" s="235">
        <v>0.92200000000000004</v>
      </c>
    </row>
    <row r="294" spans="2:16" ht="15.75" customHeight="1">
      <c r="B294" s="1002" t="s">
        <v>857</v>
      </c>
      <c r="C294" s="248" t="s">
        <v>653</v>
      </c>
      <c r="D294" s="257">
        <v>150</v>
      </c>
      <c r="E294" s="754">
        <v>7.9</v>
      </c>
      <c r="F294" s="755">
        <v>6.8</v>
      </c>
      <c r="G294" s="756">
        <v>22.986999999999998</v>
      </c>
      <c r="H294" s="814">
        <v>184.74799999999999</v>
      </c>
      <c r="I294" s="337">
        <v>0.06</v>
      </c>
      <c r="J294" s="337">
        <v>4.8000000000000001E-2</v>
      </c>
      <c r="K294" s="353">
        <v>7.0000000000000007E-2</v>
      </c>
      <c r="L294" s="605">
        <v>51.518999999999998</v>
      </c>
      <c r="M294" s="235">
        <v>183.82300000000001</v>
      </c>
      <c r="N294" s="960">
        <v>13.202999999999999</v>
      </c>
      <c r="O294" s="235">
        <v>1.2878000000000001</v>
      </c>
      <c r="P294" s="975">
        <v>0.8</v>
      </c>
    </row>
    <row r="295" spans="2:16" ht="13.5" customHeight="1">
      <c r="B295" s="1477" t="s">
        <v>858</v>
      </c>
      <c r="C295" s="1967" t="s">
        <v>1018</v>
      </c>
      <c r="D295" s="257">
        <v>120</v>
      </c>
      <c r="E295" s="354">
        <v>7.3760000000000003</v>
      </c>
      <c r="F295" s="338">
        <v>4.3040000000000003</v>
      </c>
      <c r="G295" s="355">
        <v>21.48</v>
      </c>
      <c r="H295" s="984">
        <v>154.16</v>
      </c>
      <c r="I295" s="337">
        <v>0.24</v>
      </c>
      <c r="J295" s="337">
        <v>0.06</v>
      </c>
      <c r="K295" s="353">
        <v>7.0000000000000007E-2</v>
      </c>
      <c r="L295" s="827">
        <v>49.2</v>
      </c>
      <c r="M295" s="235">
        <v>174</v>
      </c>
      <c r="N295" s="235">
        <v>24.96</v>
      </c>
      <c r="O295" s="235">
        <v>2.52</v>
      </c>
      <c r="P295" s="975">
        <v>0.78</v>
      </c>
    </row>
    <row r="296" spans="2:16" ht="12.75" customHeight="1">
      <c r="B296" s="1477" t="s">
        <v>860</v>
      </c>
      <c r="C296" s="256" t="s">
        <v>859</v>
      </c>
      <c r="D296" s="257">
        <v>200</v>
      </c>
      <c r="E296" s="1719">
        <v>6.2649999999999997</v>
      </c>
      <c r="F296" s="1720">
        <v>5.0220000000000002</v>
      </c>
      <c r="G296" s="1755">
        <v>18.312000000000001</v>
      </c>
      <c r="H296" s="961">
        <v>142.51300000000001</v>
      </c>
      <c r="I296" s="337">
        <v>1.046</v>
      </c>
      <c r="J296" s="337">
        <v>6.2E-2</v>
      </c>
      <c r="K296" s="353">
        <v>0.25</v>
      </c>
      <c r="L296" s="827">
        <v>26.533999999999999</v>
      </c>
      <c r="M296" s="235">
        <v>215.392</v>
      </c>
      <c r="N296" s="235">
        <v>17.931999999999999</v>
      </c>
      <c r="O296" s="235">
        <v>39.015000000000001</v>
      </c>
      <c r="P296" s="975">
        <v>0.96599999999999997</v>
      </c>
    </row>
    <row r="297" spans="2:16" ht="13.5" customHeight="1">
      <c r="B297" s="1000" t="s">
        <v>9</v>
      </c>
      <c r="C297" s="234" t="s">
        <v>10</v>
      </c>
      <c r="D297" s="257">
        <v>30</v>
      </c>
      <c r="E297" s="2283">
        <v>1.155</v>
      </c>
      <c r="F297" s="347">
        <v>0.41299999999999998</v>
      </c>
      <c r="G297" s="338">
        <v>16.260000000000002</v>
      </c>
      <c r="H297" s="814">
        <v>73.376999999999995</v>
      </c>
      <c r="I297" s="235">
        <v>0</v>
      </c>
      <c r="J297" s="235">
        <v>3.6999999999999998E-2</v>
      </c>
      <c r="K297" s="235">
        <v>1.2E-2</v>
      </c>
      <c r="L297" s="611">
        <v>0</v>
      </c>
      <c r="M297" s="235">
        <v>6</v>
      </c>
      <c r="N297" s="235">
        <v>20</v>
      </c>
      <c r="O297" s="235">
        <v>4.2</v>
      </c>
      <c r="P297" s="235">
        <v>0.03</v>
      </c>
    </row>
    <row r="298" spans="2:16" ht="14.25" customHeight="1">
      <c r="B298" s="2332" t="s">
        <v>9</v>
      </c>
      <c r="C298" s="256" t="s">
        <v>427</v>
      </c>
      <c r="D298" s="259">
        <v>20</v>
      </c>
      <c r="E298" s="348">
        <v>1.1299999999999999</v>
      </c>
      <c r="F298" s="350">
        <v>0.3</v>
      </c>
      <c r="G298" s="350">
        <v>8.3729999999999993</v>
      </c>
      <c r="H298" s="814">
        <v>40.712000000000003</v>
      </c>
      <c r="I298" s="349">
        <v>0</v>
      </c>
      <c r="J298" s="349">
        <v>0.05</v>
      </c>
      <c r="K298" s="349">
        <v>0.05</v>
      </c>
      <c r="L298" s="909">
        <v>0</v>
      </c>
      <c r="M298" s="2703">
        <v>6.6</v>
      </c>
      <c r="N298" s="935">
        <v>46.8</v>
      </c>
      <c r="O298" s="349">
        <v>1.32</v>
      </c>
      <c r="P298" s="935">
        <v>8.8000000000000005E-3</v>
      </c>
    </row>
    <row r="299" spans="2:16" ht="16.5" customHeight="1" thickBot="1">
      <c r="B299" s="2371" t="s">
        <v>841</v>
      </c>
      <c r="C299" s="2345" t="s">
        <v>325</v>
      </c>
      <c r="D299" s="378">
        <v>105</v>
      </c>
      <c r="E299" s="486">
        <v>0.95</v>
      </c>
      <c r="F299" s="487">
        <v>0.21</v>
      </c>
      <c r="G299" s="488">
        <v>12.82</v>
      </c>
      <c r="H299" s="814">
        <v>56.97</v>
      </c>
      <c r="I299" s="808">
        <v>14</v>
      </c>
      <c r="J299" s="808">
        <v>4.2000000000000003E-2</v>
      </c>
      <c r="K299" s="808">
        <v>3.15E-2</v>
      </c>
      <c r="L299" s="808">
        <v>0</v>
      </c>
      <c r="M299" s="344">
        <v>35.700000000000003</v>
      </c>
      <c r="N299" s="888">
        <v>17.850000000000001</v>
      </c>
      <c r="O299" s="235">
        <v>1.365</v>
      </c>
      <c r="P299" s="975">
        <v>0.315</v>
      </c>
    </row>
    <row r="300" spans="2:16" ht="12.75" customHeight="1">
      <c r="B300" s="931" t="s">
        <v>198</v>
      </c>
      <c r="C300" s="629"/>
      <c r="D300" s="161">
        <f>D292+D293+D294+D296+D297+D298+D299+120</f>
        <v>885</v>
      </c>
      <c r="E300" s="475">
        <f t="shared" ref="E300:P300" si="51">SUM(E292:E299)</f>
        <v>33.556000000000004</v>
      </c>
      <c r="F300" s="816">
        <f t="shared" si="51"/>
        <v>27.948999999999998</v>
      </c>
      <c r="G300" s="816">
        <f t="shared" si="51"/>
        <v>109.452</v>
      </c>
      <c r="H300" s="912">
        <f t="shared" si="51"/>
        <v>822.68</v>
      </c>
      <c r="I300" s="816">
        <f t="shared" si="51"/>
        <v>18.806000000000001</v>
      </c>
      <c r="J300" s="816">
        <f t="shared" si="51"/>
        <v>0.34299999999999997</v>
      </c>
      <c r="K300" s="816">
        <f t="shared" si="51"/>
        <v>0.57940000000000003</v>
      </c>
      <c r="L300" s="816">
        <f t="shared" si="51"/>
        <v>148.773</v>
      </c>
      <c r="M300" s="918">
        <f t="shared" si="51"/>
        <v>649.61500000000012</v>
      </c>
      <c r="N300" s="918">
        <f t="shared" si="51"/>
        <v>227.98499999999999</v>
      </c>
      <c r="O300" s="918">
        <f t="shared" si="51"/>
        <v>80.147799999999989</v>
      </c>
      <c r="P300" s="919">
        <f t="shared" si="51"/>
        <v>5.0638000000000014</v>
      </c>
    </row>
    <row r="301" spans="2:16">
      <c r="B301" s="899"/>
      <c r="C301" s="900" t="s">
        <v>11</v>
      </c>
      <c r="D301" s="1731">
        <v>0.35</v>
      </c>
      <c r="E301" s="781">
        <v>26.95</v>
      </c>
      <c r="F301" s="782">
        <v>27.65</v>
      </c>
      <c r="G301" s="783">
        <v>117.25</v>
      </c>
      <c r="H301" s="1047">
        <v>822.5</v>
      </c>
      <c r="I301" s="723">
        <v>21</v>
      </c>
      <c r="J301" s="723">
        <v>0.42</v>
      </c>
      <c r="K301" s="724">
        <v>0.49</v>
      </c>
      <c r="L301" s="835">
        <v>245</v>
      </c>
      <c r="M301" s="2289">
        <v>385</v>
      </c>
      <c r="N301" s="1035">
        <v>385</v>
      </c>
      <c r="O301" s="835">
        <v>87.5</v>
      </c>
      <c r="P301" s="1038">
        <v>4.2</v>
      </c>
    </row>
    <row r="302" spans="2:16" ht="15.75" thickBot="1">
      <c r="B302" s="231"/>
      <c r="C302" s="894" t="s">
        <v>476</v>
      </c>
      <c r="D302" s="944"/>
      <c r="E302" s="920">
        <f>(E300*100/E280)-35</f>
        <v>8.5792207792207833</v>
      </c>
      <c r="F302" s="921">
        <f t="shared" ref="F302:O302" si="52">(F300*100/F280)-35</f>
        <v>0.3784810126582201</v>
      </c>
      <c r="G302" s="921">
        <f t="shared" si="52"/>
        <v>-2.327761194029847</v>
      </c>
      <c r="H302" s="921">
        <f t="shared" si="52"/>
        <v>7.6595744680858502E-3</v>
      </c>
      <c r="I302" s="921">
        <f t="shared" si="52"/>
        <v>-3.6566666666666627</v>
      </c>
      <c r="J302" s="921">
        <f t="shared" si="52"/>
        <v>-6.4166666666666679</v>
      </c>
      <c r="K302" s="921">
        <f t="shared" si="52"/>
        <v>6.3857142857142932</v>
      </c>
      <c r="L302" s="921">
        <f t="shared" si="52"/>
        <v>-13.746714285714287</v>
      </c>
      <c r="M302" s="921">
        <f t="shared" si="52"/>
        <v>24.055909090909104</v>
      </c>
      <c r="N302" s="921">
        <f t="shared" si="52"/>
        <v>-14.274090909090908</v>
      </c>
      <c r="O302" s="921">
        <f t="shared" si="52"/>
        <v>-2.940880000000007</v>
      </c>
      <c r="P302" s="934">
        <f>(P300*100/P280)-35</f>
        <v>7.1983333333333448</v>
      </c>
    </row>
    <row r="303" spans="2:16" ht="13.5" customHeight="1">
      <c r="B303" s="790"/>
      <c r="C303" s="601" t="s">
        <v>246</v>
      </c>
      <c r="D303" s="68"/>
      <c r="E303" s="637"/>
      <c r="F303" s="178"/>
      <c r="G303" s="178"/>
      <c r="H303" s="178"/>
      <c r="I303" s="831"/>
      <c r="J303" s="831"/>
      <c r="K303" s="837"/>
      <c r="L303" s="831"/>
      <c r="M303" s="831"/>
      <c r="N303" s="831"/>
      <c r="O303" s="831"/>
      <c r="P303" s="2363"/>
    </row>
    <row r="304" spans="2:16" ht="13.5" customHeight="1">
      <c r="B304" s="1477" t="s">
        <v>760</v>
      </c>
      <c r="C304" s="273" t="s">
        <v>247</v>
      </c>
      <c r="D304" s="1498">
        <v>200</v>
      </c>
      <c r="E304" s="219">
        <v>5.8</v>
      </c>
      <c r="F304" s="338">
        <v>5</v>
      </c>
      <c r="G304" s="338">
        <v>8</v>
      </c>
      <c r="H304" s="2226">
        <v>101</v>
      </c>
      <c r="I304" s="350">
        <v>1.4</v>
      </c>
      <c r="J304" s="350">
        <v>0.08</v>
      </c>
      <c r="K304" s="350">
        <v>2.3E-2</v>
      </c>
      <c r="L304" s="924">
        <v>40.1</v>
      </c>
      <c r="M304" s="335">
        <v>240.8</v>
      </c>
      <c r="N304" s="335">
        <v>180.6</v>
      </c>
      <c r="O304" s="335">
        <v>28.1</v>
      </c>
      <c r="P304" s="976">
        <v>0.2</v>
      </c>
    </row>
    <row r="305" spans="2:16" ht="14.25" customHeight="1">
      <c r="B305" s="1003" t="s">
        <v>861</v>
      </c>
      <c r="C305" s="1956" t="s">
        <v>918</v>
      </c>
      <c r="D305" s="274" t="s">
        <v>270</v>
      </c>
      <c r="E305" s="585">
        <v>1.2450000000000001</v>
      </c>
      <c r="F305" s="350">
        <v>5.1070000000000002</v>
      </c>
      <c r="G305" s="994">
        <v>7.3159999999999998</v>
      </c>
      <c r="H305" s="909">
        <v>80.206999999999994</v>
      </c>
      <c r="I305" s="350">
        <v>0.4</v>
      </c>
      <c r="J305" s="350">
        <v>0.09</v>
      </c>
      <c r="K305" s="638">
        <v>0.12</v>
      </c>
      <c r="L305" s="840">
        <v>68</v>
      </c>
      <c r="M305" s="335">
        <v>25.8</v>
      </c>
      <c r="N305" s="334">
        <v>22.8</v>
      </c>
      <c r="O305" s="335">
        <v>15.8</v>
      </c>
      <c r="P305" s="2361">
        <v>0.84</v>
      </c>
    </row>
    <row r="306" spans="2:16" ht="9.75" customHeight="1">
      <c r="B306" s="61"/>
      <c r="C306" s="1957" t="s">
        <v>917</v>
      </c>
      <c r="E306" s="1022"/>
      <c r="F306" s="834"/>
      <c r="G306" s="834"/>
      <c r="H306" s="834"/>
      <c r="I306" s="834"/>
      <c r="J306" s="834"/>
      <c r="K306" s="1021"/>
      <c r="L306" s="834"/>
      <c r="M306" s="834"/>
      <c r="N306" s="1021"/>
      <c r="O306" s="834"/>
      <c r="P306" s="2376"/>
    </row>
    <row r="307" spans="2:16" ht="14.25" customHeight="1" thickBot="1">
      <c r="B307" s="1004" t="s">
        <v>9</v>
      </c>
      <c r="C307" s="2322" t="s">
        <v>10</v>
      </c>
      <c r="D307" s="1498">
        <v>20</v>
      </c>
      <c r="E307" s="928">
        <v>0.77</v>
      </c>
      <c r="F307" s="929">
        <v>0.27500000000000002</v>
      </c>
      <c r="G307" s="929">
        <v>10.84</v>
      </c>
      <c r="H307" s="2344">
        <v>48.914999999999999</v>
      </c>
      <c r="I307" s="877">
        <v>0</v>
      </c>
      <c r="J307" s="877">
        <v>2.5000000000000001E-2</v>
      </c>
      <c r="K307" s="877">
        <v>8.0000000000000002E-3</v>
      </c>
      <c r="L307" s="938">
        <v>0</v>
      </c>
      <c r="M307" s="877">
        <v>4</v>
      </c>
      <c r="N307" s="877">
        <v>13</v>
      </c>
      <c r="O307" s="877">
        <v>2.8</v>
      </c>
      <c r="P307" s="2607">
        <v>0.02</v>
      </c>
    </row>
    <row r="308" spans="2:16" ht="12.75" customHeight="1">
      <c r="B308" s="464" t="s">
        <v>258</v>
      </c>
      <c r="C308" s="36"/>
      <c r="D308" s="2364">
        <f>D304+90+20+D307</f>
        <v>330</v>
      </c>
      <c r="E308" s="2374">
        <f t="shared" ref="E308:P308" si="53">SUM(E304:E307)</f>
        <v>7.8149999999999995</v>
      </c>
      <c r="F308" s="841">
        <f t="shared" si="53"/>
        <v>10.382</v>
      </c>
      <c r="G308" s="810">
        <f t="shared" si="53"/>
        <v>26.155999999999999</v>
      </c>
      <c r="H308" s="886">
        <f t="shared" si="53"/>
        <v>230.12199999999999</v>
      </c>
      <c r="I308" s="841">
        <f t="shared" si="53"/>
        <v>1.7999999999999998</v>
      </c>
      <c r="J308" s="237">
        <f t="shared" si="53"/>
        <v>0.19499999999999998</v>
      </c>
      <c r="K308" s="841">
        <f t="shared" si="53"/>
        <v>0.151</v>
      </c>
      <c r="L308" s="237">
        <f t="shared" si="53"/>
        <v>108.1</v>
      </c>
      <c r="M308" s="903">
        <f t="shared" si="53"/>
        <v>270.60000000000002</v>
      </c>
      <c r="N308" s="903">
        <f t="shared" si="53"/>
        <v>216.4</v>
      </c>
      <c r="O308" s="903">
        <f t="shared" si="53"/>
        <v>46.7</v>
      </c>
      <c r="P308" s="633">
        <f t="shared" si="53"/>
        <v>1.06</v>
      </c>
    </row>
    <row r="309" spans="2:16" ht="15.75" customHeight="1">
      <c r="B309" s="899"/>
      <c r="C309" s="900" t="s">
        <v>11</v>
      </c>
      <c r="D309" s="1731">
        <v>0.1</v>
      </c>
      <c r="E309" s="1041">
        <v>7.7</v>
      </c>
      <c r="F309" s="1039">
        <v>7.9</v>
      </c>
      <c r="G309" s="1040">
        <v>33.5</v>
      </c>
      <c r="H309" s="1040">
        <v>235</v>
      </c>
      <c r="I309" s="917">
        <v>6</v>
      </c>
      <c r="J309" s="917">
        <v>0.12</v>
      </c>
      <c r="K309" s="916">
        <v>0.14000000000000001</v>
      </c>
      <c r="L309" s="1756">
        <v>70</v>
      </c>
      <c r="M309" s="2372">
        <v>110</v>
      </c>
      <c r="N309" s="2373">
        <v>110</v>
      </c>
      <c r="O309" s="1756">
        <v>25</v>
      </c>
      <c r="P309" s="2375">
        <v>1.2</v>
      </c>
    </row>
    <row r="310" spans="2:16" ht="14.25" customHeight="1" thickBot="1">
      <c r="B310" s="231"/>
      <c r="C310" s="894" t="s">
        <v>476</v>
      </c>
      <c r="D310" s="944"/>
      <c r="E310" s="920">
        <f t="shared" ref="E310:P310" si="54">(E308*100/E280)-10</f>
        <v>0.14935064935064979</v>
      </c>
      <c r="F310" s="921">
        <f t="shared" si="54"/>
        <v>3.1417721518987349</v>
      </c>
      <c r="G310" s="921">
        <f t="shared" si="54"/>
        <v>-2.1922388059701499</v>
      </c>
      <c r="H310" s="921">
        <f t="shared" si="54"/>
        <v>-0.20757446808510771</v>
      </c>
      <c r="I310" s="921">
        <f t="shared" si="54"/>
        <v>-7</v>
      </c>
      <c r="J310" s="921">
        <f t="shared" si="54"/>
        <v>6.2499999999999964</v>
      </c>
      <c r="K310" s="921">
        <f t="shared" si="54"/>
        <v>0.78571428571428648</v>
      </c>
      <c r="L310" s="921">
        <f t="shared" si="54"/>
        <v>5.4428571428571431</v>
      </c>
      <c r="M310" s="921">
        <f t="shared" si="54"/>
        <v>14.600000000000005</v>
      </c>
      <c r="N310" s="921">
        <f t="shared" si="54"/>
        <v>9.672727272727272</v>
      </c>
      <c r="O310" s="921">
        <f t="shared" si="54"/>
        <v>8.68</v>
      </c>
      <c r="P310" s="934">
        <f t="shared" si="54"/>
        <v>-1.1666666666666661</v>
      </c>
    </row>
    <row r="312" spans="2:16" ht="15.75" thickBot="1"/>
    <row r="313" spans="2:16">
      <c r="B313" s="728"/>
      <c r="C313" s="36" t="s">
        <v>317</v>
      </c>
      <c r="D313" s="37"/>
      <c r="E313" s="148">
        <f t="shared" ref="E313:P313" si="55">E288+E300</f>
        <v>53.314000000000007</v>
      </c>
      <c r="F313" s="237">
        <f t="shared" si="55"/>
        <v>51.027999999999999</v>
      </c>
      <c r="G313" s="237">
        <f t="shared" si="55"/>
        <v>194.95699999999999</v>
      </c>
      <c r="H313" s="237">
        <f t="shared" si="55"/>
        <v>1412.6759999999999</v>
      </c>
      <c r="I313" s="237">
        <f t="shared" si="55"/>
        <v>29.027999999999999</v>
      </c>
      <c r="J313" s="237">
        <f t="shared" si="55"/>
        <v>0.628</v>
      </c>
      <c r="K313" s="237">
        <f t="shared" si="55"/>
        <v>0.93640000000000012</v>
      </c>
      <c r="L313" s="237">
        <f t="shared" si="55"/>
        <v>225.06099999999998</v>
      </c>
      <c r="M313" s="817">
        <f t="shared" si="55"/>
        <v>1024.8030000000001</v>
      </c>
      <c r="N313" s="2317">
        <f t="shared" si="55"/>
        <v>364.86450000000002</v>
      </c>
      <c r="O313" s="823">
        <f t="shared" si="55"/>
        <v>110.53249999999998</v>
      </c>
      <c r="P313" s="730">
        <f t="shared" si="55"/>
        <v>8.9126000000000012</v>
      </c>
    </row>
    <row r="314" spans="2:16" ht="16.5" customHeight="1">
      <c r="B314" s="422"/>
      <c r="C314" s="786" t="s">
        <v>11</v>
      </c>
      <c r="D314" s="1731">
        <v>0.6</v>
      </c>
      <c r="E314" s="1037">
        <v>46.2</v>
      </c>
      <c r="F314" s="917">
        <v>47.4</v>
      </c>
      <c r="G314" s="916">
        <v>201</v>
      </c>
      <c r="H314" s="916">
        <v>1410</v>
      </c>
      <c r="I314" s="1036">
        <v>36</v>
      </c>
      <c r="J314" s="723">
        <v>0.72</v>
      </c>
      <c r="K314" s="724">
        <v>0.84</v>
      </c>
      <c r="L314" s="835">
        <v>420</v>
      </c>
      <c r="M314" s="943">
        <v>660</v>
      </c>
      <c r="N314" s="1035">
        <v>660</v>
      </c>
      <c r="O314" s="1035">
        <v>150</v>
      </c>
      <c r="P314" s="1038">
        <v>7.2</v>
      </c>
    </row>
    <row r="315" spans="2:16" ht="16.5" customHeight="1" thickBot="1">
      <c r="B315" s="231"/>
      <c r="C315" s="894" t="s">
        <v>476</v>
      </c>
      <c r="D315" s="944"/>
      <c r="E315" s="920">
        <f>(E313*100/E280)-60</f>
        <v>9.238961038961051</v>
      </c>
      <c r="F315" s="921">
        <f t="shared" ref="F315:O315" si="56">(F313*100/F280)-60</f>
        <v>4.5924050632911388</v>
      </c>
      <c r="G315" s="921">
        <f t="shared" si="56"/>
        <v>-1.8038805970149241</v>
      </c>
      <c r="H315" s="921">
        <f t="shared" si="56"/>
        <v>0.11387234042553729</v>
      </c>
      <c r="I315" s="921">
        <f t="shared" si="56"/>
        <v>-11.620000000000005</v>
      </c>
      <c r="J315" s="921">
        <f t="shared" si="56"/>
        <v>-7.6666666666666643</v>
      </c>
      <c r="K315" s="921">
        <f t="shared" si="56"/>
        <v>6.8857142857143003</v>
      </c>
      <c r="L315" s="921">
        <f t="shared" si="56"/>
        <v>-27.84842857142857</v>
      </c>
      <c r="M315" s="921">
        <f t="shared" si="56"/>
        <v>33.163909090909101</v>
      </c>
      <c r="N315" s="921">
        <f t="shared" si="56"/>
        <v>-26.830499999999994</v>
      </c>
      <c r="O315" s="921">
        <f t="shared" si="56"/>
        <v>-15.787000000000006</v>
      </c>
      <c r="P315" s="934">
        <f>(P313*100/P280)-60</f>
        <v>14.271666666666675</v>
      </c>
    </row>
    <row r="316" spans="2:16" ht="15.75" customHeight="1"/>
    <row r="317" spans="2:16" ht="14.25" customHeight="1" thickBot="1"/>
    <row r="318" spans="2:16">
      <c r="B318" s="728"/>
      <c r="C318" s="36" t="s">
        <v>316</v>
      </c>
      <c r="D318" s="37"/>
      <c r="E318" s="148">
        <f t="shared" ref="E318:P318" si="57">E300+E308</f>
        <v>41.371000000000002</v>
      </c>
      <c r="F318" s="237">
        <f t="shared" si="57"/>
        <v>38.330999999999996</v>
      </c>
      <c r="G318" s="237">
        <f t="shared" si="57"/>
        <v>135.608</v>
      </c>
      <c r="H318" s="237">
        <f t="shared" si="57"/>
        <v>1052.8019999999999</v>
      </c>
      <c r="I318" s="237">
        <f t="shared" si="57"/>
        <v>20.606000000000002</v>
      </c>
      <c r="J318" s="237">
        <f t="shared" si="57"/>
        <v>0.53799999999999992</v>
      </c>
      <c r="K318" s="237">
        <f t="shared" si="57"/>
        <v>0.73040000000000005</v>
      </c>
      <c r="L318" s="237">
        <f t="shared" si="57"/>
        <v>256.87299999999999</v>
      </c>
      <c r="M318" s="903">
        <f t="shared" si="57"/>
        <v>920.21500000000015</v>
      </c>
      <c r="N318" s="903">
        <f t="shared" si="57"/>
        <v>444.38499999999999</v>
      </c>
      <c r="O318" s="823">
        <f t="shared" si="57"/>
        <v>126.84779999999999</v>
      </c>
      <c r="P318" s="730">
        <f t="shared" si="57"/>
        <v>6.123800000000001</v>
      </c>
    </row>
    <row r="319" spans="2:16" ht="13.5" customHeight="1">
      <c r="B319" s="422"/>
      <c r="C319" s="786" t="s">
        <v>11</v>
      </c>
      <c r="D319" s="1731">
        <v>0.45</v>
      </c>
      <c r="E319" s="1037">
        <v>34.65</v>
      </c>
      <c r="F319" s="917">
        <v>35.549999999999997</v>
      </c>
      <c r="G319" s="916">
        <v>150.75</v>
      </c>
      <c r="H319" s="916">
        <v>1057.5</v>
      </c>
      <c r="I319" s="1036">
        <v>27</v>
      </c>
      <c r="J319" s="723">
        <v>0.54</v>
      </c>
      <c r="K319" s="724">
        <v>0.63</v>
      </c>
      <c r="L319" s="835">
        <v>315</v>
      </c>
      <c r="M319" s="943">
        <v>495</v>
      </c>
      <c r="N319" s="1035">
        <v>495</v>
      </c>
      <c r="O319" s="1035">
        <v>112.5</v>
      </c>
      <c r="P319" s="1038">
        <v>5.4</v>
      </c>
    </row>
    <row r="320" spans="2:16" ht="13.5" customHeight="1" thickBot="1">
      <c r="B320" s="231"/>
      <c r="C320" s="894" t="s">
        <v>476</v>
      </c>
      <c r="D320" s="944"/>
      <c r="E320" s="1843">
        <f>(E318*100/E280)-45</f>
        <v>8.7285714285714349</v>
      </c>
      <c r="F320" s="1843">
        <f t="shared" ref="F320:O320" si="58">(F318*100/F280)-45</f>
        <v>3.520253164556955</v>
      </c>
      <c r="G320" s="1843">
        <f t="shared" si="58"/>
        <v>-4.519999999999996</v>
      </c>
      <c r="H320" s="1843">
        <f t="shared" si="58"/>
        <v>-0.19991489361702008</v>
      </c>
      <c r="I320" s="1843">
        <f t="shared" si="58"/>
        <v>-10.656666666666659</v>
      </c>
      <c r="J320" s="1843">
        <f t="shared" si="58"/>
        <v>-0.1666666666666714</v>
      </c>
      <c r="K320" s="1843">
        <f t="shared" si="58"/>
        <v>7.1714285714285779</v>
      </c>
      <c r="L320" s="1843">
        <f t="shared" si="58"/>
        <v>-8.3038571428571473</v>
      </c>
      <c r="M320" s="1843">
        <f t="shared" si="58"/>
        <v>38.655909090909105</v>
      </c>
      <c r="N320" s="1843">
        <f t="shared" si="58"/>
        <v>-4.6013636363636365</v>
      </c>
      <c r="O320" s="1843">
        <f t="shared" si="58"/>
        <v>5.7391199999999927</v>
      </c>
      <c r="P320" s="1843">
        <f>(P318*100/P280)-45</f>
        <v>6.0316666666666734</v>
      </c>
    </row>
    <row r="321" spans="2:16" ht="15" customHeight="1" thickBot="1">
      <c r="P321"/>
    </row>
    <row r="322" spans="2:16" ht="14.25" customHeight="1">
      <c r="B322" s="898" t="s">
        <v>350</v>
      </c>
      <c r="C322" s="36"/>
      <c r="D322" s="37"/>
      <c r="E322" s="846">
        <f t="shared" ref="E322:P322" si="59">E288+E300+E308</f>
        <v>61.129000000000005</v>
      </c>
      <c r="F322" s="847">
        <f t="shared" si="59"/>
        <v>61.41</v>
      </c>
      <c r="G322" s="847">
        <f t="shared" si="59"/>
        <v>221.113</v>
      </c>
      <c r="H322" s="847">
        <f t="shared" si="59"/>
        <v>1642.798</v>
      </c>
      <c r="I322" s="847">
        <f t="shared" si="59"/>
        <v>30.827999999999999</v>
      </c>
      <c r="J322" s="847">
        <f t="shared" si="59"/>
        <v>0.82299999999999995</v>
      </c>
      <c r="K322" s="847">
        <f t="shared" si="59"/>
        <v>1.0874000000000001</v>
      </c>
      <c r="L322" s="847">
        <f t="shared" si="59"/>
        <v>333.16099999999994</v>
      </c>
      <c r="M322" s="2377">
        <f t="shared" si="59"/>
        <v>1295.4030000000002</v>
      </c>
      <c r="N322" s="2610">
        <f t="shared" si="59"/>
        <v>581.2645</v>
      </c>
      <c r="O322" s="2406">
        <f t="shared" si="59"/>
        <v>157.23249999999999</v>
      </c>
      <c r="P322" s="940">
        <f t="shared" si="59"/>
        <v>9.9726000000000017</v>
      </c>
    </row>
    <row r="323" spans="2:16">
      <c r="B323" s="899"/>
      <c r="C323" s="900" t="s">
        <v>11</v>
      </c>
      <c r="D323" s="1731">
        <v>0.7</v>
      </c>
      <c r="E323" s="1041">
        <v>53.9</v>
      </c>
      <c r="F323" s="1039">
        <v>55.3</v>
      </c>
      <c r="G323" s="1040">
        <v>234.5</v>
      </c>
      <c r="H323" s="1040">
        <v>1645</v>
      </c>
      <c r="I323" s="1036">
        <v>42</v>
      </c>
      <c r="J323" s="723">
        <v>0.84</v>
      </c>
      <c r="K323" s="724">
        <v>0.98</v>
      </c>
      <c r="L323" s="835">
        <v>490</v>
      </c>
      <c r="M323" s="943">
        <v>770</v>
      </c>
      <c r="N323" s="1035">
        <v>770</v>
      </c>
      <c r="O323" s="1035">
        <v>175</v>
      </c>
      <c r="P323" s="1038">
        <v>8.4</v>
      </c>
    </row>
    <row r="324" spans="2:16" ht="15.75" thickBot="1">
      <c r="B324" s="231"/>
      <c r="C324" s="894" t="s">
        <v>476</v>
      </c>
      <c r="D324" s="944"/>
      <c r="E324" s="920">
        <f>(E322*100/E280)-70</f>
        <v>9.3883116883116884</v>
      </c>
      <c r="F324" s="921">
        <f t="shared" ref="F324:O324" si="60">(F322*100/F280)-70</f>
        <v>7.7341772151898738</v>
      </c>
      <c r="G324" s="921">
        <f t="shared" si="60"/>
        <v>-3.9961194029850731</v>
      </c>
      <c r="H324" s="921">
        <f t="shared" si="60"/>
        <v>-9.3702127659582857E-2</v>
      </c>
      <c r="I324" s="921">
        <f t="shared" si="60"/>
        <v>-18.620000000000005</v>
      </c>
      <c r="J324" s="921">
        <f t="shared" si="60"/>
        <v>-1.4166666666666714</v>
      </c>
      <c r="K324" s="921">
        <f t="shared" si="60"/>
        <v>7.6714285714285779</v>
      </c>
      <c r="L324" s="921">
        <f t="shared" si="60"/>
        <v>-22.405571428571442</v>
      </c>
      <c r="M324" s="921">
        <f t="shared" si="60"/>
        <v>47.76390909090911</v>
      </c>
      <c r="N324" s="921">
        <f t="shared" si="60"/>
        <v>-17.157772727272729</v>
      </c>
      <c r="O324" s="921">
        <f t="shared" si="60"/>
        <v>-7.1070000000000064</v>
      </c>
      <c r="P324" s="934">
        <f>(P322*100/P280)-70</f>
        <v>13.105000000000018</v>
      </c>
    </row>
    <row r="325" spans="2:16" ht="13.5" customHeight="1">
      <c r="C325" s="788"/>
      <c r="D325" s="10" t="s">
        <v>214</v>
      </c>
      <c r="E325" s="305"/>
    </row>
    <row r="326" spans="2:16" ht="13.5" customHeight="1">
      <c r="C326" s="11" t="s">
        <v>892</v>
      </c>
      <c r="D326" s="150"/>
      <c r="E326" s="2"/>
      <c r="F326"/>
      <c r="I326"/>
      <c r="J326"/>
      <c r="K326" s="20"/>
      <c r="L326" s="20"/>
      <c r="M326"/>
      <c r="N326"/>
      <c r="O326"/>
      <c r="P326"/>
    </row>
    <row r="327" spans="2:16" ht="12.75" customHeight="1">
      <c r="C327" s="19" t="s">
        <v>362</v>
      </c>
      <c r="I327" s="973" t="s">
        <v>381</v>
      </c>
      <c r="N327" s="5"/>
    </row>
    <row r="328" spans="2:16" ht="12.75" customHeight="1">
      <c r="C328" s="788" t="s">
        <v>893</v>
      </c>
    </row>
    <row r="329" spans="2:16" ht="16.5" customHeight="1" thickBot="1">
      <c r="B329" s="22" t="s">
        <v>356</v>
      </c>
      <c r="C329" s="20"/>
      <c r="D329"/>
      <c r="F329" s="25" t="s">
        <v>891</v>
      </c>
      <c r="I329" s="23" t="s">
        <v>0</v>
      </c>
      <c r="J329"/>
      <c r="K329" s="79" t="s">
        <v>474</v>
      </c>
      <c r="L329" s="20"/>
      <c r="M329" s="20"/>
      <c r="N329" s="26"/>
      <c r="P329" s="121"/>
    </row>
    <row r="330" spans="2:16" ht="14.25" customHeight="1" thickBot="1">
      <c r="B330" s="884" t="s">
        <v>355</v>
      </c>
      <c r="C330" s="58"/>
      <c r="D330" s="506"/>
      <c r="E330" s="1045" t="s">
        <v>935</v>
      </c>
      <c r="F330" s="360"/>
      <c r="G330" s="360"/>
      <c r="H330" s="2278" t="s">
        <v>758</v>
      </c>
      <c r="I330" s="602" t="s">
        <v>334</v>
      </c>
      <c r="J330" s="2380"/>
      <c r="K330" s="2380"/>
      <c r="L330" s="2381"/>
      <c r="M330" s="798" t="s">
        <v>335</v>
      </c>
      <c r="N330" s="33"/>
      <c r="O330" s="799"/>
      <c r="P330" s="508"/>
    </row>
    <row r="331" spans="2:16">
      <c r="B331" s="61"/>
      <c r="C331" s="848" t="s">
        <v>309</v>
      </c>
      <c r="D331" s="509"/>
      <c r="E331" s="1028" t="s">
        <v>190</v>
      </c>
      <c r="F331" s="1028" t="s">
        <v>56</v>
      </c>
      <c r="G331" s="2378" t="s">
        <v>57</v>
      </c>
      <c r="H331" s="2379" t="s">
        <v>193</v>
      </c>
      <c r="I331" s="637"/>
      <c r="J331" s="2307"/>
      <c r="K331" s="33"/>
      <c r="L331" s="2307"/>
      <c r="M331" s="2382" t="s">
        <v>346</v>
      </c>
      <c r="N331" s="2383" t="s">
        <v>347</v>
      </c>
      <c r="O331" s="2382" t="s">
        <v>348</v>
      </c>
      <c r="P331" s="2384" t="s">
        <v>349</v>
      </c>
    </row>
    <row r="332" spans="2:16" ht="16.5" thickBot="1">
      <c r="B332" s="57"/>
      <c r="C332" s="635" t="s">
        <v>243</v>
      </c>
      <c r="D332" s="478"/>
      <c r="E332" s="438" t="s">
        <v>6</v>
      </c>
      <c r="F332" s="438" t="s">
        <v>7</v>
      </c>
      <c r="G332" s="438" t="s">
        <v>8</v>
      </c>
      <c r="H332" s="2312" t="s">
        <v>467</v>
      </c>
      <c r="I332" s="1016" t="s">
        <v>337</v>
      </c>
      <c r="J332" s="2385" t="s">
        <v>338</v>
      </c>
      <c r="K332" s="2076" t="s">
        <v>339</v>
      </c>
      <c r="L332" s="2313" t="s">
        <v>340</v>
      </c>
      <c r="M332" s="2314" t="s">
        <v>341</v>
      </c>
      <c r="N332" s="2313" t="s">
        <v>342</v>
      </c>
      <c r="O332" s="2314" t="s">
        <v>343</v>
      </c>
      <c r="P332" s="2316" t="s">
        <v>344</v>
      </c>
    </row>
    <row r="333" spans="2:16" ht="14.25" customHeight="1">
      <c r="B333" s="85"/>
      <c r="C333" s="714" t="s">
        <v>106</v>
      </c>
      <c r="D333" s="715">
        <v>1</v>
      </c>
      <c r="E333" s="385">
        <v>77</v>
      </c>
      <c r="F333" s="59">
        <v>79</v>
      </c>
      <c r="G333" s="60">
        <v>335</v>
      </c>
      <c r="H333" s="1029">
        <v>2350</v>
      </c>
      <c r="I333" s="385">
        <v>60</v>
      </c>
      <c r="J333" s="59">
        <v>1.2</v>
      </c>
      <c r="K333" s="59">
        <v>1.4</v>
      </c>
      <c r="L333" s="60">
        <v>700</v>
      </c>
      <c r="M333" s="853">
        <v>1100</v>
      </c>
      <c r="N333" s="853">
        <v>1100</v>
      </c>
      <c r="O333" s="853">
        <v>250</v>
      </c>
      <c r="P333" s="854">
        <v>12</v>
      </c>
    </row>
    <row r="334" spans="2:16" ht="11.25" customHeight="1">
      <c r="B334" s="175"/>
      <c r="C334" s="589" t="s">
        <v>118</v>
      </c>
      <c r="D334" s="716"/>
      <c r="E334" s="607"/>
      <c r="F334" s="386"/>
      <c r="G334" s="386"/>
      <c r="H334" s="386"/>
      <c r="I334" s="386"/>
      <c r="J334" s="386"/>
      <c r="K334" s="386"/>
      <c r="L334" s="386"/>
      <c r="M334" s="386"/>
      <c r="N334" s="386"/>
      <c r="O334" s="386"/>
      <c r="P334" s="608"/>
    </row>
    <row r="335" spans="2:16" ht="12" customHeight="1">
      <c r="B335" s="855" t="s">
        <v>351</v>
      </c>
      <c r="C335" s="520" t="s">
        <v>307</v>
      </c>
      <c r="D335" s="357">
        <v>0.25</v>
      </c>
      <c r="E335" s="1026">
        <f>(E333/100)*25</f>
        <v>19.25</v>
      </c>
      <c r="F335" s="1026">
        <f t="shared" ref="F335:H335" si="61">(F333/100)*25</f>
        <v>19.75</v>
      </c>
      <c r="G335" s="1026">
        <f t="shared" si="61"/>
        <v>83.75</v>
      </c>
      <c r="H335" s="1026">
        <f t="shared" si="61"/>
        <v>587.5</v>
      </c>
      <c r="I335" s="1026">
        <f>(I333/100)*25</f>
        <v>15</v>
      </c>
      <c r="J335" s="1026">
        <f t="shared" ref="J335:L335" si="62">(J333/100)*25</f>
        <v>0.3</v>
      </c>
      <c r="K335" s="1026">
        <f t="shared" si="62"/>
        <v>0.35</v>
      </c>
      <c r="L335" s="2817">
        <f t="shared" si="62"/>
        <v>175</v>
      </c>
      <c r="M335" s="2818">
        <f>(M333/100)*25</f>
        <v>275</v>
      </c>
      <c r="N335" s="2818">
        <f t="shared" ref="N335" si="63">(N333/100)*25</f>
        <v>275</v>
      </c>
      <c r="O335" s="2817">
        <f>(O333/100)*25</f>
        <v>62.5</v>
      </c>
      <c r="P335" s="1026">
        <f t="shared" ref="P335" si="64">(P333/100)*25</f>
        <v>3</v>
      </c>
    </row>
    <row r="336" spans="2:16" ht="9.75" customHeight="1">
      <c r="B336" s="61"/>
      <c r="C336" s="948"/>
      <c r="D336" s="521"/>
      <c r="E336" s="220"/>
      <c r="F336" s="856"/>
      <c r="G336" s="856"/>
      <c r="H336" s="856"/>
      <c r="I336" s="856"/>
      <c r="J336" s="856"/>
      <c r="K336" s="856"/>
      <c r="L336" s="856"/>
      <c r="M336" s="856"/>
      <c r="N336" s="856"/>
      <c r="O336" s="856"/>
      <c r="P336" s="857"/>
    </row>
    <row r="337" spans="2:16" ht="14.25" customHeight="1" thickBot="1">
      <c r="B337" s="523"/>
      <c r="C337" s="524" t="s">
        <v>306</v>
      </c>
      <c r="D337" s="525"/>
      <c r="E337" s="221">
        <f t="shared" ref="E337:P337" si="65">(E74+E125+E181+E233+E288)/5</f>
        <v>19.25</v>
      </c>
      <c r="F337" s="222">
        <f t="shared" si="65"/>
        <v>19.75</v>
      </c>
      <c r="G337" s="222">
        <f t="shared" si="65"/>
        <v>83.75</v>
      </c>
      <c r="H337" s="222">
        <f t="shared" si="65"/>
        <v>587.50080000000003</v>
      </c>
      <c r="I337" s="222">
        <f t="shared" si="65"/>
        <v>13.137279999999999</v>
      </c>
      <c r="J337" s="222">
        <f t="shared" si="65"/>
        <v>0.24146000000000001</v>
      </c>
      <c r="K337" s="222">
        <f t="shared" si="65"/>
        <v>0.30420000000000003</v>
      </c>
      <c r="L337" s="2700">
        <f t="shared" si="65"/>
        <v>243.83029999999999</v>
      </c>
      <c r="M337" s="2386">
        <f t="shared" si="65"/>
        <v>268.03404</v>
      </c>
      <c r="N337" s="2386">
        <f t="shared" si="65"/>
        <v>148.40853999999999</v>
      </c>
      <c r="O337" s="860">
        <f t="shared" si="65"/>
        <v>37.322199999999995</v>
      </c>
      <c r="P337" s="533">
        <f t="shared" si="65"/>
        <v>2.76044</v>
      </c>
    </row>
    <row r="338" spans="2:16" ht="15.75" thickBot="1">
      <c r="B338" s="231"/>
      <c r="C338" s="894" t="s">
        <v>476</v>
      </c>
      <c r="D338" s="944"/>
      <c r="E338" s="949">
        <f>(E337*100/E333)-25</f>
        <v>0</v>
      </c>
      <c r="F338" s="950">
        <f t="shared" ref="F338:O338" si="66">(F337*100/F333)-25</f>
        <v>0</v>
      </c>
      <c r="G338" s="950">
        <f t="shared" si="66"/>
        <v>0</v>
      </c>
      <c r="H338" s="950">
        <f t="shared" si="66"/>
        <v>3.4042553192392688E-5</v>
      </c>
      <c r="I338" s="950">
        <f t="shared" si="66"/>
        <v>-3.104533333333336</v>
      </c>
      <c r="J338" s="950">
        <f t="shared" si="66"/>
        <v>-4.8783333333333303</v>
      </c>
      <c r="K338" s="950">
        <f t="shared" si="66"/>
        <v>-3.2714285714285687</v>
      </c>
      <c r="L338" s="950">
        <f t="shared" si="66"/>
        <v>9.8328999999999951</v>
      </c>
      <c r="M338" s="950">
        <f t="shared" si="66"/>
        <v>-0.63326909090908856</v>
      </c>
      <c r="N338" s="950">
        <f>(N337*100/N333)-25</f>
        <v>-11.508314545454546</v>
      </c>
      <c r="O338" s="950">
        <f t="shared" si="66"/>
        <v>-10.071120000000002</v>
      </c>
      <c r="P338" s="951">
        <f>(P337*100/P333)-25</f>
        <v>-1.996333333333336</v>
      </c>
    </row>
    <row r="339" spans="2:16" ht="13.5" customHeight="1" thickBot="1"/>
    <row r="340" spans="2:16" ht="15.75" thickBot="1">
      <c r="B340" s="884" t="s">
        <v>355</v>
      </c>
      <c r="C340" s="58"/>
      <c r="D340" s="1044"/>
      <c r="E340" s="1045" t="s">
        <v>935</v>
      </c>
      <c r="F340" s="360"/>
      <c r="G340" s="360"/>
      <c r="H340" s="2278" t="s">
        <v>758</v>
      </c>
      <c r="I340" s="602" t="s">
        <v>334</v>
      </c>
      <c r="J340" s="2380"/>
      <c r="K340" s="2380"/>
      <c r="L340" s="2381"/>
      <c r="M340" s="798" t="s">
        <v>335</v>
      </c>
      <c r="N340" s="33"/>
      <c r="O340" s="799"/>
      <c r="P340" s="508"/>
    </row>
    <row r="341" spans="2:16">
      <c r="B341" s="61"/>
      <c r="C341" s="848" t="s">
        <v>310</v>
      </c>
      <c r="D341" s="716"/>
      <c r="E341" s="1028" t="s">
        <v>190</v>
      </c>
      <c r="F341" s="1028" t="s">
        <v>56</v>
      </c>
      <c r="G341" s="2378" t="s">
        <v>57</v>
      </c>
      <c r="H341" s="2379" t="s">
        <v>193</v>
      </c>
      <c r="I341" s="637"/>
      <c r="J341" s="2307"/>
      <c r="K341" s="33"/>
      <c r="L341" s="2307"/>
      <c r="M341" s="2382" t="s">
        <v>346</v>
      </c>
      <c r="N341" s="2383" t="s">
        <v>347</v>
      </c>
      <c r="O341" s="2382" t="s">
        <v>348</v>
      </c>
      <c r="P341" s="2384" t="s">
        <v>349</v>
      </c>
    </row>
    <row r="342" spans="2:16" ht="14.25" customHeight="1" thickBot="1">
      <c r="B342" s="57"/>
      <c r="C342" s="635" t="s">
        <v>243</v>
      </c>
      <c r="D342" s="803"/>
      <c r="E342" s="438" t="s">
        <v>6</v>
      </c>
      <c r="F342" s="438" t="s">
        <v>7</v>
      </c>
      <c r="G342" s="438" t="s">
        <v>8</v>
      </c>
      <c r="H342" s="2312" t="s">
        <v>467</v>
      </c>
      <c r="I342" s="1016" t="s">
        <v>337</v>
      </c>
      <c r="J342" s="2385" t="s">
        <v>338</v>
      </c>
      <c r="K342" s="2076" t="s">
        <v>339</v>
      </c>
      <c r="L342" s="2313" t="s">
        <v>340</v>
      </c>
      <c r="M342" s="2314" t="s">
        <v>341</v>
      </c>
      <c r="N342" s="2313" t="s">
        <v>342</v>
      </c>
      <c r="O342" s="2314" t="s">
        <v>343</v>
      </c>
      <c r="P342" s="2316" t="s">
        <v>344</v>
      </c>
    </row>
    <row r="343" spans="2:16" ht="13.5" customHeight="1">
      <c r="B343" s="85"/>
      <c r="C343" s="714" t="s">
        <v>106</v>
      </c>
      <c r="D343" s="715">
        <v>1</v>
      </c>
      <c r="E343" s="385">
        <v>77</v>
      </c>
      <c r="F343" s="59">
        <v>79</v>
      </c>
      <c r="G343" s="60">
        <v>335</v>
      </c>
      <c r="H343" s="1029">
        <v>2350</v>
      </c>
      <c r="I343" s="2392">
        <v>60</v>
      </c>
      <c r="J343" s="59">
        <v>1.2</v>
      </c>
      <c r="K343" s="59">
        <v>1.4</v>
      </c>
      <c r="L343" s="60">
        <v>700</v>
      </c>
      <c r="M343" s="853">
        <v>1100</v>
      </c>
      <c r="N343" s="853">
        <v>1100</v>
      </c>
      <c r="O343" s="853">
        <v>250</v>
      </c>
      <c r="P343" s="854">
        <v>12</v>
      </c>
    </row>
    <row r="344" spans="2:16" ht="12.75" customHeight="1">
      <c r="B344" s="175"/>
      <c r="C344" s="589" t="s">
        <v>118</v>
      </c>
      <c r="D344" s="716"/>
      <c r="E344" s="607"/>
      <c r="F344" s="386"/>
      <c r="G344" s="386"/>
      <c r="H344" s="386"/>
      <c r="I344" s="386"/>
      <c r="J344" s="386"/>
      <c r="K344" s="386"/>
      <c r="L344" s="386"/>
      <c r="M344" s="386"/>
      <c r="N344" s="386"/>
      <c r="O344" s="386"/>
      <c r="P344" s="608"/>
    </row>
    <row r="345" spans="2:16" ht="13.5" customHeight="1">
      <c r="B345" s="855" t="s">
        <v>351</v>
      </c>
      <c r="C345" s="520" t="s">
        <v>308</v>
      </c>
      <c r="D345" s="357">
        <v>0.35</v>
      </c>
      <c r="E345" s="2816">
        <f>(E343/100)*35</f>
        <v>26.95</v>
      </c>
      <c r="F345" s="2819">
        <f t="shared" ref="F345:P345" si="67">(F343/100)*35</f>
        <v>27.650000000000002</v>
      </c>
      <c r="G345" s="2819">
        <f t="shared" si="67"/>
        <v>117.25</v>
      </c>
      <c r="H345" s="2819">
        <f t="shared" si="67"/>
        <v>822.5</v>
      </c>
      <c r="I345" s="2819">
        <f t="shared" si="67"/>
        <v>21</v>
      </c>
      <c r="J345" s="2819">
        <f t="shared" si="67"/>
        <v>0.42</v>
      </c>
      <c r="K345" s="2819">
        <f t="shared" si="67"/>
        <v>0.48999999999999994</v>
      </c>
      <c r="L345" s="2817">
        <f t="shared" si="67"/>
        <v>245</v>
      </c>
      <c r="M345" s="2818">
        <f t="shared" si="67"/>
        <v>385</v>
      </c>
      <c r="N345" s="2818">
        <f t="shared" si="67"/>
        <v>385</v>
      </c>
      <c r="O345" s="2817">
        <f t="shared" si="67"/>
        <v>87.5</v>
      </c>
      <c r="P345" s="2820">
        <f t="shared" si="67"/>
        <v>4.2</v>
      </c>
    </row>
    <row r="346" spans="2:16">
      <c r="B346" s="952"/>
      <c r="C346" s="953" t="s">
        <v>306</v>
      </c>
      <c r="D346" s="954"/>
      <c r="E346" s="1763">
        <f t="shared" ref="E346:P346" si="68">(E85+E136+E193+E245+E300)/5</f>
        <v>26.950000000000006</v>
      </c>
      <c r="F346" s="1764">
        <f t="shared" si="68"/>
        <v>27.65</v>
      </c>
      <c r="G346" s="1764">
        <f t="shared" si="68"/>
        <v>117.25</v>
      </c>
      <c r="H346" s="1764">
        <f t="shared" si="68"/>
        <v>822.5</v>
      </c>
      <c r="I346" s="1764">
        <f t="shared" si="68"/>
        <v>24.23236</v>
      </c>
      <c r="J346" s="1764">
        <f t="shared" si="68"/>
        <v>0.43599999999999994</v>
      </c>
      <c r="K346" s="1764">
        <f t="shared" si="68"/>
        <v>0.5492800000000001</v>
      </c>
      <c r="L346" s="2387">
        <f t="shared" si="68"/>
        <v>260.51900000000001</v>
      </c>
      <c r="M346" s="2387">
        <f t="shared" si="68"/>
        <v>339.30293799999998</v>
      </c>
      <c r="N346" s="2387">
        <f t="shared" si="68"/>
        <v>395.16393600000004</v>
      </c>
      <c r="O346" s="1764">
        <f t="shared" si="68"/>
        <v>88.731507999999991</v>
      </c>
      <c r="P346" s="1765">
        <f t="shared" si="68"/>
        <v>5.031060000000001</v>
      </c>
    </row>
    <row r="347" spans="2:16" ht="15.75" thickBot="1">
      <c r="B347" s="231"/>
      <c r="C347" s="894" t="s">
        <v>476</v>
      </c>
      <c r="D347" s="944"/>
      <c r="E347" s="920">
        <f>(E346*100/E343)-35</f>
        <v>0</v>
      </c>
      <c r="F347" s="921">
        <f t="shared" ref="F347:P347" si="69">(F346*100/F343)-35</f>
        <v>0</v>
      </c>
      <c r="G347" s="921">
        <f t="shared" si="69"/>
        <v>0</v>
      </c>
      <c r="H347" s="921">
        <f t="shared" si="69"/>
        <v>0</v>
      </c>
      <c r="I347" s="921">
        <f t="shared" si="69"/>
        <v>5.3872666666666618</v>
      </c>
      <c r="J347" s="921">
        <f t="shared" si="69"/>
        <v>1.3333333333333286</v>
      </c>
      <c r="K347" s="921">
        <f t="shared" si="69"/>
        <v>4.2342857142857255</v>
      </c>
      <c r="L347" s="921">
        <f t="shared" si="69"/>
        <v>2.2169999999999987</v>
      </c>
      <c r="M347" s="921">
        <f t="shared" si="69"/>
        <v>-4.1542783636363652</v>
      </c>
      <c r="N347" s="921">
        <f t="shared" si="69"/>
        <v>0.9239941818181876</v>
      </c>
      <c r="O347" s="921">
        <f t="shared" si="69"/>
        <v>0.4926031999999978</v>
      </c>
      <c r="P347" s="934">
        <f t="shared" si="69"/>
        <v>6.9255000000000067</v>
      </c>
    </row>
    <row r="348" spans="2:16" ht="15.75" customHeight="1" thickBot="1"/>
    <row r="349" spans="2:16" ht="12.75" customHeight="1" thickBot="1">
      <c r="B349" s="884" t="s">
        <v>355</v>
      </c>
      <c r="C349" s="58"/>
      <c r="D349" s="1044"/>
      <c r="E349" s="1045" t="s">
        <v>935</v>
      </c>
      <c r="F349" s="360"/>
      <c r="G349" s="360"/>
      <c r="H349" s="2278" t="s">
        <v>758</v>
      </c>
      <c r="I349" s="602" t="s">
        <v>334</v>
      </c>
      <c r="J349" s="2380"/>
      <c r="K349" s="2380"/>
      <c r="L349" s="2381"/>
      <c r="M349" s="798" t="s">
        <v>335</v>
      </c>
      <c r="N349" s="33"/>
      <c r="O349" s="799"/>
      <c r="P349" s="508"/>
    </row>
    <row r="350" spans="2:16">
      <c r="B350" s="61"/>
      <c r="C350" s="848" t="s">
        <v>311</v>
      </c>
      <c r="D350" s="716"/>
      <c r="E350" s="1028" t="s">
        <v>190</v>
      </c>
      <c r="F350" s="1028" t="s">
        <v>56</v>
      </c>
      <c r="G350" s="2378" t="s">
        <v>57</v>
      </c>
      <c r="H350" s="2379" t="s">
        <v>193</v>
      </c>
      <c r="I350" s="637"/>
      <c r="J350" s="2307"/>
      <c r="K350" s="33"/>
      <c r="L350" s="2307"/>
      <c r="M350" s="2382" t="s">
        <v>346</v>
      </c>
      <c r="N350" s="2383" t="s">
        <v>347</v>
      </c>
      <c r="O350" s="2382" t="s">
        <v>348</v>
      </c>
      <c r="P350" s="2384" t="s">
        <v>349</v>
      </c>
    </row>
    <row r="351" spans="2:16" ht="15" customHeight="1" thickBot="1">
      <c r="B351" s="57"/>
      <c r="C351" s="635" t="s">
        <v>243</v>
      </c>
      <c r="D351" s="803"/>
      <c r="E351" s="438" t="s">
        <v>6</v>
      </c>
      <c r="F351" s="438" t="s">
        <v>7</v>
      </c>
      <c r="G351" s="438" t="s">
        <v>8</v>
      </c>
      <c r="H351" s="2312" t="s">
        <v>467</v>
      </c>
      <c r="I351" s="1016" t="s">
        <v>337</v>
      </c>
      <c r="J351" s="2385" t="s">
        <v>338</v>
      </c>
      <c r="K351" s="2076" t="s">
        <v>339</v>
      </c>
      <c r="L351" s="2313" t="s">
        <v>340</v>
      </c>
      <c r="M351" s="2314" t="s">
        <v>341</v>
      </c>
      <c r="N351" s="2313" t="s">
        <v>342</v>
      </c>
      <c r="O351" s="2314" t="s">
        <v>343</v>
      </c>
      <c r="P351" s="2316" t="s">
        <v>344</v>
      </c>
    </row>
    <row r="352" spans="2:16" ht="12" customHeight="1">
      <c r="B352" s="61"/>
      <c r="C352" s="851" t="s">
        <v>106</v>
      </c>
      <c r="D352" s="852">
        <v>1</v>
      </c>
      <c r="E352" s="385">
        <v>77</v>
      </c>
      <c r="F352" s="59">
        <v>79</v>
      </c>
      <c r="G352" s="60">
        <v>335</v>
      </c>
      <c r="H352" s="1029">
        <v>2350</v>
      </c>
      <c r="I352" s="385">
        <v>60</v>
      </c>
      <c r="J352" s="59">
        <v>1.2</v>
      </c>
      <c r="K352" s="59">
        <v>1.4</v>
      </c>
      <c r="L352" s="60">
        <v>700</v>
      </c>
      <c r="M352" s="853">
        <v>1100</v>
      </c>
      <c r="N352" s="853">
        <v>1100</v>
      </c>
      <c r="O352" s="853">
        <v>250</v>
      </c>
      <c r="P352" s="854">
        <v>12</v>
      </c>
    </row>
    <row r="353" spans="2:16" ht="13.5" customHeight="1">
      <c r="B353" s="175"/>
      <c r="C353" s="154" t="s">
        <v>118</v>
      </c>
      <c r="D353" s="518"/>
      <c r="E353" s="607"/>
      <c r="F353" s="386"/>
      <c r="G353" s="386"/>
      <c r="H353" s="386"/>
      <c r="I353" s="386"/>
      <c r="J353" s="386"/>
      <c r="K353" s="386"/>
      <c r="L353" s="386"/>
      <c r="M353" s="386"/>
      <c r="N353" s="386"/>
      <c r="O353" s="386"/>
      <c r="P353" s="608"/>
    </row>
    <row r="354" spans="2:16" ht="14.25" customHeight="1">
      <c r="B354" s="855" t="s">
        <v>351</v>
      </c>
      <c r="C354" s="520" t="s">
        <v>303</v>
      </c>
      <c r="D354" s="357">
        <v>0.1</v>
      </c>
      <c r="E354" s="2816">
        <f>(E352/100)*10</f>
        <v>7.7</v>
      </c>
      <c r="F354" s="2819">
        <f t="shared" ref="F354:N354" si="70">(F352/100)*10</f>
        <v>7.9</v>
      </c>
      <c r="G354" s="2819">
        <f t="shared" si="70"/>
        <v>33.5</v>
      </c>
      <c r="H354" s="2819">
        <f t="shared" si="70"/>
        <v>235</v>
      </c>
      <c r="I354" s="2819">
        <f t="shared" si="70"/>
        <v>6</v>
      </c>
      <c r="J354" s="2819">
        <f t="shared" si="70"/>
        <v>0.12</v>
      </c>
      <c r="K354" s="2819">
        <f t="shared" si="70"/>
        <v>0.13999999999999999</v>
      </c>
      <c r="L354" s="2819">
        <f t="shared" si="70"/>
        <v>70</v>
      </c>
      <c r="M354" s="2818">
        <f t="shared" si="70"/>
        <v>110</v>
      </c>
      <c r="N354" s="2818">
        <f t="shared" si="70"/>
        <v>110</v>
      </c>
      <c r="O354" s="2817">
        <f>(O352/100)*10</f>
        <v>25</v>
      </c>
      <c r="P354" s="2821">
        <f t="shared" ref="P354" si="71">(P352/100)*10</f>
        <v>1.2</v>
      </c>
    </row>
    <row r="355" spans="2:16" ht="15.75" customHeight="1">
      <c r="B355" s="2389"/>
      <c r="C355" s="2390" t="s">
        <v>306</v>
      </c>
      <c r="D355" s="2391"/>
      <c r="E355" s="970">
        <f t="shared" ref="E355:P355" si="72">(E92+E144+E201+E253+E308)/5</f>
        <v>7.7001999999999997</v>
      </c>
      <c r="F355" s="1764">
        <f t="shared" si="72"/>
        <v>7.9</v>
      </c>
      <c r="G355" s="1764">
        <f t="shared" si="72"/>
        <v>33.499600000000001</v>
      </c>
      <c r="H355" s="1764">
        <f t="shared" si="72"/>
        <v>235</v>
      </c>
      <c r="I355" s="1764">
        <f t="shared" si="72"/>
        <v>5.7602799999999998</v>
      </c>
      <c r="J355" s="1764">
        <f t="shared" si="72"/>
        <v>0.14397339999999997</v>
      </c>
      <c r="K355" s="1764">
        <f t="shared" si="72"/>
        <v>0.217</v>
      </c>
      <c r="L355" s="1764">
        <f t="shared" si="72"/>
        <v>70.588220000000007</v>
      </c>
      <c r="M355" s="2387">
        <f t="shared" si="72"/>
        <v>200.28960000000001</v>
      </c>
      <c r="N355" s="2387">
        <f t="shared" si="72"/>
        <v>210.80160000000001</v>
      </c>
      <c r="O355" s="1764">
        <f t="shared" si="72"/>
        <v>44.977499999999999</v>
      </c>
      <c r="P355" s="1765">
        <f t="shared" si="72"/>
        <v>1.4326000000000001</v>
      </c>
    </row>
    <row r="356" spans="2:16" ht="15.75" thickBot="1">
      <c r="B356" s="57"/>
      <c r="C356" s="2388" t="s">
        <v>476</v>
      </c>
      <c r="D356" s="1706"/>
      <c r="E356" s="920">
        <f>(E355*100/E352)-10</f>
        <v>2.5974025973951598E-4</v>
      </c>
      <c r="F356" s="921">
        <f t="shared" ref="F356:P356" si="73">(F355*100/F352)-10</f>
        <v>0</v>
      </c>
      <c r="G356" s="921">
        <f t="shared" si="73"/>
        <v>-1.1940298507440161E-4</v>
      </c>
      <c r="H356" s="921">
        <f t="shared" si="73"/>
        <v>0</v>
      </c>
      <c r="I356" s="921">
        <f t="shared" si="73"/>
        <v>-0.39953333333333241</v>
      </c>
      <c r="J356" s="921">
        <f t="shared" si="73"/>
        <v>1.9977833333333326</v>
      </c>
      <c r="K356" s="921">
        <f t="shared" si="73"/>
        <v>5.5</v>
      </c>
      <c r="L356" s="921">
        <f t="shared" si="73"/>
        <v>8.4031428571430311E-2</v>
      </c>
      <c r="M356" s="921">
        <f t="shared" si="73"/>
        <v>8.2081454545454555</v>
      </c>
      <c r="N356" s="921">
        <f t="shared" si="73"/>
        <v>9.1637818181818176</v>
      </c>
      <c r="O356" s="921">
        <f t="shared" si="73"/>
        <v>7.9909999999999997</v>
      </c>
      <c r="P356" s="934">
        <f t="shared" si="73"/>
        <v>1.9383333333333344</v>
      </c>
    </row>
    <row r="357" spans="2:16" ht="14.25" customHeight="1" thickBot="1"/>
    <row r="358" spans="2:16" ht="15.75" thickBot="1">
      <c r="B358" s="884" t="s">
        <v>355</v>
      </c>
      <c r="C358" s="58"/>
      <c r="D358" s="1044"/>
      <c r="E358" s="1045" t="s">
        <v>935</v>
      </c>
      <c r="F358" s="360"/>
      <c r="G358" s="360"/>
      <c r="H358" s="2278" t="s">
        <v>758</v>
      </c>
      <c r="I358" s="602" t="s">
        <v>334</v>
      </c>
      <c r="J358" s="2380"/>
      <c r="K358" s="2380"/>
      <c r="L358" s="2381"/>
      <c r="M358" s="798" t="s">
        <v>335</v>
      </c>
      <c r="N358" s="33"/>
      <c r="O358" s="799"/>
      <c r="P358" s="508"/>
    </row>
    <row r="359" spans="2:16">
      <c r="B359" s="61"/>
      <c r="C359" s="882" t="s">
        <v>312</v>
      </c>
      <c r="D359" s="716"/>
      <c r="E359" s="1028" t="s">
        <v>190</v>
      </c>
      <c r="F359" s="1028" t="s">
        <v>56</v>
      </c>
      <c r="G359" s="2378" t="s">
        <v>57</v>
      </c>
      <c r="H359" s="2379" t="s">
        <v>193</v>
      </c>
      <c r="I359" s="637"/>
      <c r="J359" s="2307"/>
      <c r="K359" s="33"/>
      <c r="L359" s="2307"/>
      <c r="M359" s="2382" t="s">
        <v>346</v>
      </c>
      <c r="N359" s="2383" t="s">
        <v>347</v>
      </c>
      <c r="O359" s="2382" t="s">
        <v>348</v>
      </c>
      <c r="P359" s="2384" t="s">
        <v>349</v>
      </c>
    </row>
    <row r="360" spans="2:16" ht="14.25" customHeight="1" thickBot="1">
      <c r="B360" s="57"/>
      <c r="C360" s="635" t="s">
        <v>243</v>
      </c>
      <c r="D360" s="803"/>
      <c r="E360" s="438" t="s">
        <v>6</v>
      </c>
      <c r="F360" s="438" t="s">
        <v>7</v>
      </c>
      <c r="G360" s="438" t="s">
        <v>8</v>
      </c>
      <c r="H360" s="2312" t="s">
        <v>467</v>
      </c>
      <c r="I360" s="1016" t="s">
        <v>337</v>
      </c>
      <c r="J360" s="2385" t="s">
        <v>338</v>
      </c>
      <c r="K360" s="2076" t="s">
        <v>339</v>
      </c>
      <c r="L360" s="2313" t="s">
        <v>340</v>
      </c>
      <c r="M360" s="2314" t="s">
        <v>341</v>
      </c>
      <c r="N360" s="2313" t="s">
        <v>342</v>
      </c>
      <c r="O360" s="2314" t="s">
        <v>343</v>
      </c>
      <c r="P360" s="2316" t="s">
        <v>344</v>
      </c>
    </row>
    <row r="361" spans="2:16" ht="12.75" customHeight="1">
      <c r="B361" s="85"/>
      <c r="C361" s="714" t="s">
        <v>106</v>
      </c>
      <c r="D361" s="715">
        <v>1</v>
      </c>
      <c r="E361" s="385">
        <v>77</v>
      </c>
      <c r="F361" s="59">
        <v>79</v>
      </c>
      <c r="G361" s="60">
        <v>335</v>
      </c>
      <c r="H361" s="1029">
        <v>2350</v>
      </c>
      <c r="I361" s="2392">
        <v>60</v>
      </c>
      <c r="J361" s="59">
        <v>1.2</v>
      </c>
      <c r="K361" s="59">
        <v>1.4</v>
      </c>
      <c r="L361" s="60">
        <v>700</v>
      </c>
      <c r="M361" s="853">
        <v>1100</v>
      </c>
      <c r="N361" s="853">
        <v>1100</v>
      </c>
      <c r="O361" s="853">
        <v>250</v>
      </c>
      <c r="P361" s="854">
        <v>12</v>
      </c>
    </row>
    <row r="362" spans="2:16" ht="12" customHeight="1">
      <c r="B362" s="175"/>
      <c r="C362" s="589" t="s">
        <v>118</v>
      </c>
      <c r="D362" s="716"/>
      <c r="E362" s="607"/>
      <c r="F362" s="386"/>
      <c r="G362" s="386"/>
      <c r="H362" s="386"/>
      <c r="I362" s="386"/>
      <c r="J362" s="386"/>
      <c r="K362" s="386"/>
      <c r="L362" s="386"/>
      <c r="M362" s="386"/>
      <c r="N362" s="386"/>
      <c r="O362" s="386"/>
      <c r="P362" s="608"/>
    </row>
    <row r="363" spans="2:16" ht="12.75" customHeight="1">
      <c r="B363" s="855" t="s">
        <v>351</v>
      </c>
      <c r="C363" s="520" t="s">
        <v>213</v>
      </c>
      <c r="D363" s="357">
        <v>0.6</v>
      </c>
      <c r="E363" s="2816">
        <f>(E361/100)*60</f>
        <v>46.2</v>
      </c>
      <c r="F363" s="2819">
        <f t="shared" ref="F363:P363" si="74">(F361/100)*60</f>
        <v>47.400000000000006</v>
      </c>
      <c r="G363" s="2819">
        <f t="shared" si="74"/>
        <v>201</v>
      </c>
      <c r="H363" s="2819">
        <f t="shared" si="74"/>
        <v>1410</v>
      </c>
      <c r="I363" s="2819">
        <f t="shared" si="74"/>
        <v>36</v>
      </c>
      <c r="J363" s="2819">
        <f t="shared" si="74"/>
        <v>0.72</v>
      </c>
      <c r="K363" s="2819">
        <f t="shared" si="74"/>
        <v>0.83999999999999986</v>
      </c>
      <c r="L363" s="2817">
        <f t="shared" si="74"/>
        <v>420</v>
      </c>
      <c r="M363" s="2818">
        <f t="shared" si="74"/>
        <v>660</v>
      </c>
      <c r="N363" s="2818">
        <f t="shared" si="74"/>
        <v>660</v>
      </c>
      <c r="O363" s="2818">
        <f t="shared" si="74"/>
        <v>150</v>
      </c>
      <c r="P363" s="2821">
        <f t="shared" si="74"/>
        <v>7.1999999999999993</v>
      </c>
    </row>
    <row r="364" spans="2:16" ht="12.75" customHeight="1" thickBot="1">
      <c r="B364" s="523"/>
      <c r="C364" s="524" t="s">
        <v>306</v>
      </c>
      <c r="D364" s="525"/>
      <c r="E364" s="970">
        <f t="shared" ref="E364:P364" si="75">(E97+E148+E205+E258+E313)/5</f>
        <v>46.2</v>
      </c>
      <c r="F364" s="968">
        <f t="shared" si="75"/>
        <v>47.4</v>
      </c>
      <c r="G364" s="968">
        <f t="shared" si="75"/>
        <v>201.00000000000003</v>
      </c>
      <c r="H364" s="972">
        <f t="shared" si="75"/>
        <v>1410.0007999999998</v>
      </c>
      <c r="I364" s="968">
        <f t="shared" si="75"/>
        <v>37.369639999999997</v>
      </c>
      <c r="J364" s="968">
        <f t="shared" si="75"/>
        <v>0.67745999999999995</v>
      </c>
      <c r="K364" s="968">
        <f t="shared" si="75"/>
        <v>0.85348000000000002</v>
      </c>
      <c r="L364" s="972">
        <f t="shared" si="75"/>
        <v>504.34930000000003</v>
      </c>
      <c r="M364" s="972">
        <f t="shared" si="75"/>
        <v>607.33697800000004</v>
      </c>
      <c r="N364" s="972">
        <f t="shared" si="75"/>
        <v>543.57247600000005</v>
      </c>
      <c r="O364" s="972">
        <f t="shared" si="75"/>
        <v>126.053708</v>
      </c>
      <c r="P364" s="969">
        <f t="shared" si="75"/>
        <v>7.7915000000000019</v>
      </c>
    </row>
    <row r="365" spans="2:16" ht="15" customHeight="1" thickBot="1">
      <c r="B365" s="231"/>
      <c r="C365" s="2388" t="s">
        <v>476</v>
      </c>
      <c r="D365" s="944"/>
      <c r="E365" s="949">
        <f>(E364*100/E361)-60</f>
        <v>0</v>
      </c>
      <c r="F365" s="950">
        <f t="shared" ref="F365:O365" si="76">(F364*100/F361)-60</f>
        <v>0</v>
      </c>
      <c r="G365" s="950">
        <f t="shared" si="76"/>
        <v>0</v>
      </c>
      <c r="H365" s="950">
        <f t="shared" si="76"/>
        <v>3.4042553188839975E-5</v>
      </c>
      <c r="I365" s="950">
        <f t="shared" si="76"/>
        <v>2.2827333333333257</v>
      </c>
      <c r="J365" s="950">
        <f t="shared" si="76"/>
        <v>-3.5450000000000017</v>
      </c>
      <c r="K365" s="950">
        <f t="shared" si="76"/>
        <v>0.96285714285714619</v>
      </c>
      <c r="L365" s="950">
        <f t="shared" si="76"/>
        <v>12.049899999999994</v>
      </c>
      <c r="M365" s="950">
        <f t="shared" si="76"/>
        <v>-4.7875474545454537</v>
      </c>
      <c r="N365" s="950">
        <f t="shared" si="76"/>
        <v>-10.584320363636358</v>
      </c>
      <c r="O365" s="950">
        <f t="shared" si="76"/>
        <v>-9.5785167999999956</v>
      </c>
      <c r="P365" s="951">
        <f>(P364*100/P361)-60</f>
        <v>4.9291666666666885</v>
      </c>
    </row>
    <row r="366" spans="2:16" ht="14.25" customHeight="1" thickBot="1"/>
    <row r="367" spans="2:16" ht="12.75" customHeight="1" thickBot="1">
      <c r="B367" s="884" t="s">
        <v>355</v>
      </c>
      <c r="C367" s="58"/>
      <c r="D367" s="506"/>
      <c r="E367" s="1045" t="s">
        <v>935</v>
      </c>
      <c r="F367" s="360"/>
      <c r="G367" s="360"/>
      <c r="H367" s="2278" t="s">
        <v>758</v>
      </c>
      <c r="I367" s="602" t="s">
        <v>334</v>
      </c>
      <c r="J367" s="2380"/>
      <c r="K367" s="2380"/>
      <c r="L367" s="2381"/>
      <c r="M367" s="798" t="s">
        <v>335</v>
      </c>
      <c r="N367" s="33"/>
      <c r="O367" s="799"/>
      <c r="P367" s="508"/>
    </row>
    <row r="368" spans="2:16">
      <c r="B368" s="61"/>
      <c r="C368" s="883" t="s">
        <v>313</v>
      </c>
      <c r="D368" s="509"/>
      <c r="E368" s="1028" t="s">
        <v>190</v>
      </c>
      <c r="F368" s="1028" t="s">
        <v>56</v>
      </c>
      <c r="G368" s="2378" t="s">
        <v>57</v>
      </c>
      <c r="H368" s="2379" t="s">
        <v>193</v>
      </c>
      <c r="I368" s="637"/>
      <c r="J368" s="2307"/>
      <c r="K368" s="33"/>
      <c r="L368" s="2307"/>
      <c r="M368" s="2382" t="s">
        <v>346</v>
      </c>
      <c r="N368" s="2383" t="s">
        <v>347</v>
      </c>
      <c r="O368" s="2382" t="s">
        <v>348</v>
      </c>
      <c r="P368" s="2384" t="s">
        <v>349</v>
      </c>
    </row>
    <row r="369" spans="2:16" ht="13.5" customHeight="1" thickBot="1">
      <c r="B369" s="57"/>
      <c r="C369" s="635" t="s">
        <v>243</v>
      </c>
      <c r="D369" s="478"/>
      <c r="E369" s="438" t="s">
        <v>6</v>
      </c>
      <c r="F369" s="438" t="s">
        <v>7</v>
      </c>
      <c r="G369" s="438" t="s">
        <v>8</v>
      </c>
      <c r="H369" s="2312" t="s">
        <v>467</v>
      </c>
      <c r="I369" s="1016" t="s">
        <v>337</v>
      </c>
      <c r="J369" s="2385" t="s">
        <v>338</v>
      </c>
      <c r="K369" s="2076" t="s">
        <v>339</v>
      </c>
      <c r="L369" s="2313" t="s">
        <v>340</v>
      </c>
      <c r="M369" s="2314" t="s">
        <v>341</v>
      </c>
      <c r="N369" s="2313" t="s">
        <v>342</v>
      </c>
      <c r="O369" s="2314" t="s">
        <v>343</v>
      </c>
      <c r="P369" s="2316" t="s">
        <v>344</v>
      </c>
    </row>
    <row r="370" spans="2:16" ht="13.5" customHeight="1">
      <c r="B370" s="85"/>
      <c r="C370" s="714" t="s">
        <v>106</v>
      </c>
      <c r="D370" s="715">
        <v>1</v>
      </c>
      <c r="E370" s="385">
        <v>77</v>
      </c>
      <c r="F370" s="59">
        <v>79</v>
      </c>
      <c r="G370" s="60">
        <v>335</v>
      </c>
      <c r="H370" s="1029">
        <v>2350</v>
      </c>
      <c r="I370" s="385">
        <v>60</v>
      </c>
      <c r="J370" s="59">
        <v>1.2</v>
      </c>
      <c r="K370" s="59">
        <v>1.4</v>
      </c>
      <c r="L370" s="60">
        <v>700</v>
      </c>
      <c r="M370" s="853">
        <v>1100</v>
      </c>
      <c r="N370" s="853">
        <v>1100</v>
      </c>
      <c r="O370" s="853">
        <v>250</v>
      </c>
      <c r="P370" s="854">
        <v>12</v>
      </c>
    </row>
    <row r="371" spans="2:16" ht="11.25" customHeight="1">
      <c r="B371" s="175"/>
      <c r="C371" s="589" t="s">
        <v>118</v>
      </c>
      <c r="D371" s="716"/>
      <c r="E371" s="607"/>
      <c r="F371" s="386"/>
      <c r="G371" s="386"/>
      <c r="H371" s="386"/>
      <c r="I371" s="386"/>
      <c r="J371" s="386"/>
      <c r="K371" s="386"/>
      <c r="L371" s="386"/>
      <c r="M371" s="386"/>
      <c r="N371" s="386"/>
      <c r="O371" s="386"/>
      <c r="P371" s="608"/>
    </row>
    <row r="372" spans="2:16" ht="12.75" customHeight="1">
      <c r="B372" s="855" t="s">
        <v>351</v>
      </c>
      <c r="C372" s="520" t="s">
        <v>304</v>
      </c>
      <c r="D372" s="357">
        <v>0.45</v>
      </c>
      <c r="E372" s="2816">
        <f>(E370/100)*45</f>
        <v>34.65</v>
      </c>
      <c r="F372" s="2819">
        <f t="shared" ref="F372:P372" si="77">(F370/100)*45</f>
        <v>35.550000000000004</v>
      </c>
      <c r="G372" s="2819">
        <f t="shared" si="77"/>
        <v>150.75</v>
      </c>
      <c r="H372" s="2819">
        <f t="shared" si="77"/>
        <v>1057.5</v>
      </c>
      <c r="I372" s="2819">
        <f t="shared" si="77"/>
        <v>27</v>
      </c>
      <c r="J372" s="2819">
        <f t="shared" si="77"/>
        <v>0.54</v>
      </c>
      <c r="K372" s="2819">
        <f t="shared" si="77"/>
        <v>0.62999999999999989</v>
      </c>
      <c r="L372" s="2817">
        <f t="shared" si="77"/>
        <v>315</v>
      </c>
      <c r="M372" s="2818">
        <f t="shared" si="77"/>
        <v>495</v>
      </c>
      <c r="N372" s="2818">
        <f t="shared" si="77"/>
        <v>495</v>
      </c>
      <c r="O372" s="2818">
        <f t="shared" si="77"/>
        <v>112.5</v>
      </c>
      <c r="P372" s="2821">
        <f t="shared" si="77"/>
        <v>5.3999999999999995</v>
      </c>
    </row>
    <row r="373" spans="2:16" ht="13.5" customHeight="1" thickBot="1">
      <c r="B373" s="523"/>
      <c r="C373" s="524" t="s">
        <v>306</v>
      </c>
      <c r="D373" s="525"/>
      <c r="E373" s="859">
        <f t="shared" ref="E373:P373" si="78">(E101+E152+E209+E262+E318)/5</f>
        <v>34.650199999999998</v>
      </c>
      <c r="F373" s="860">
        <f t="shared" si="78"/>
        <v>35.549999999999997</v>
      </c>
      <c r="G373" s="860">
        <f t="shared" si="78"/>
        <v>150.74960000000002</v>
      </c>
      <c r="H373" s="860">
        <f t="shared" si="78"/>
        <v>1057.5</v>
      </c>
      <c r="I373" s="860">
        <f t="shared" si="78"/>
        <v>29.992640000000002</v>
      </c>
      <c r="J373" s="860">
        <f t="shared" si="78"/>
        <v>0.57997339999999997</v>
      </c>
      <c r="K373" s="860">
        <f t="shared" si="78"/>
        <v>0.76628000000000007</v>
      </c>
      <c r="L373" s="862">
        <f t="shared" si="78"/>
        <v>331.10721999999998</v>
      </c>
      <c r="M373" s="862">
        <f t="shared" si="78"/>
        <v>539.59253799999999</v>
      </c>
      <c r="N373" s="862">
        <f t="shared" si="78"/>
        <v>605.96553600000004</v>
      </c>
      <c r="O373" s="862">
        <f t="shared" si="78"/>
        <v>133.70900799999998</v>
      </c>
      <c r="P373" s="861">
        <f t="shared" si="78"/>
        <v>6.46366</v>
      </c>
    </row>
    <row r="374" spans="2:16" ht="15.75" thickBot="1">
      <c r="B374" s="231"/>
      <c r="C374" s="2388" t="s">
        <v>476</v>
      </c>
      <c r="D374" s="944"/>
      <c r="E374" s="949">
        <f>(E373*100/E370)-45</f>
        <v>2.5974025974306869E-4</v>
      </c>
      <c r="F374" s="950">
        <f t="shared" ref="F374:O374" si="79">(F373*100/F370)-45</f>
        <v>0</v>
      </c>
      <c r="G374" s="950">
        <f t="shared" si="79"/>
        <v>-1.194029850708489E-4</v>
      </c>
      <c r="H374" s="950">
        <f t="shared" si="79"/>
        <v>0</v>
      </c>
      <c r="I374" s="950">
        <f t="shared" si="79"/>
        <v>4.9877333333333382</v>
      </c>
      <c r="J374" s="950">
        <f t="shared" si="79"/>
        <v>3.3311166666666665</v>
      </c>
      <c r="K374" s="950">
        <f t="shared" si="79"/>
        <v>9.7342857142857255</v>
      </c>
      <c r="L374" s="950">
        <f t="shared" si="79"/>
        <v>2.3010314285714273</v>
      </c>
      <c r="M374" s="950">
        <f t="shared" si="79"/>
        <v>4.0538670909090868</v>
      </c>
      <c r="N374" s="950">
        <f t="shared" si="79"/>
        <v>10.087776000000005</v>
      </c>
      <c r="O374" s="950">
        <f t="shared" si="79"/>
        <v>8.4836031999999904</v>
      </c>
      <c r="P374" s="951">
        <f>(P373*100/P370)-45</f>
        <v>8.8638333333333321</v>
      </c>
    </row>
    <row r="375" spans="2:16" ht="15.75" thickBot="1">
      <c r="B375" s="82" t="s">
        <v>353</v>
      </c>
      <c r="C375" s="58"/>
      <c r="D375" s="879" t="s">
        <v>315</v>
      </c>
      <c r="E375" s="1045" t="s">
        <v>935</v>
      </c>
      <c r="F375" s="360"/>
      <c r="G375" s="360"/>
      <c r="H375" s="2278" t="s">
        <v>758</v>
      </c>
      <c r="I375" s="602" t="s">
        <v>334</v>
      </c>
      <c r="J375" s="2380"/>
      <c r="K375" s="2380"/>
      <c r="L375" s="2381"/>
      <c r="M375" s="798" t="s">
        <v>335</v>
      </c>
      <c r="N375" s="33"/>
      <c r="O375" s="799"/>
      <c r="P375" s="508"/>
    </row>
    <row r="376" spans="2:16">
      <c r="B376" s="880" t="s">
        <v>263</v>
      </c>
      <c r="D376" s="509"/>
      <c r="E376" s="1028" t="s">
        <v>190</v>
      </c>
      <c r="F376" s="1028" t="s">
        <v>56</v>
      </c>
      <c r="G376" s="2378" t="s">
        <v>57</v>
      </c>
      <c r="H376" s="2379" t="s">
        <v>193</v>
      </c>
      <c r="I376" s="637"/>
      <c r="J376" s="2307"/>
      <c r="K376" s="33"/>
      <c r="L376" s="2307"/>
      <c r="M376" s="2382" t="s">
        <v>346</v>
      </c>
      <c r="N376" s="2383" t="s">
        <v>347</v>
      </c>
      <c r="O376" s="2382" t="s">
        <v>348</v>
      </c>
      <c r="P376" s="2384" t="s">
        <v>349</v>
      </c>
    </row>
    <row r="377" spans="2:16" ht="14.25" customHeight="1" thickBot="1">
      <c r="B377" s="57"/>
      <c r="C377" s="635" t="s">
        <v>314</v>
      </c>
      <c r="D377" s="478"/>
      <c r="E377" s="438" t="s">
        <v>6</v>
      </c>
      <c r="F377" s="438" t="s">
        <v>7</v>
      </c>
      <c r="G377" s="438" t="s">
        <v>8</v>
      </c>
      <c r="H377" s="2312" t="s">
        <v>467</v>
      </c>
      <c r="I377" s="1016" t="s">
        <v>337</v>
      </c>
      <c r="J377" s="2385" t="s">
        <v>338</v>
      </c>
      <c r="K377" s="2076" t="s">
        <v>339</v>
      </c>
      <c r="L377" s="2313" t="s">
        <v>340</v>
      </c>
      <c r="M377" s="2314" t="s">
        <v>341</v>
      </c>
      <c r="N377" s="2313" t="s">
        <v>342</v>
      </c>
      <c r="O377" s="2314" t="s">
        <v>343</v>
      </c>
      <c r="P377" s="2316" t="s">
        <v>344</v>
      </c>
    </row>
    <row r="378" spans="2:16" ht="14.25" customHeight="1">
      <c r="B378" s="85"/>
      <c r="C378" s="714" t="s">
        <v>106</v>
      </c>
      <c r="D378" s="715">
        <v>1</v>
      </c>
      <c r="E378" s="385">
        <v>77</v>
      </c>
      <c r="F378" s="59">
        <v>79</v>
      </c>
      <c r="G378" s="60">
        <v>335</v>
      </c>
      <c r="H378" s="1029">
        <v>2350</v>
      </c>
      <c r="I378" s="2392">
        <v>60</v>
      </c>
      <c r="J378" s="59">
        <v>1.2</v>
      </c>
      <c r="K378" s="59">
        <v>1.4</v>
      </c>
      <c r="L378" s="60">
        <v>700</v>
      </c>
      <c r="M378" s="853">
        <v>1100</v>
      </c>
      <c r="N378" s="853">
        <v>1100</v>
      </c>
      <c r="O378" s="853">
        <v>250</v>
      </c>
      <c r="P378" s="854">
        <v>12</v>
      </c>
    </row>
    <row r="379" spans="2:16" ht="12" customHeight="1">
      <c r="B379" s="175"/>
      <c r="C379" s="154" t="s">
        <v>118</v>
      </c>
      <c r="D379" s="518"/>
      <c r="E379" s="607"/>
      <c r="F379" s="386"/>
      <c r="G379" s="386"/>
      <c r="H379" s="386"/>
      <c r="I379" s="386"/>
      <c r="J379" s="386"/>
      <c r="K379" s="386"/>
      <c r="L379" s="386"/>
      <c r="M379" s="386"/>
      <c r="N379" s="386"/>
      <c r="O379" s="386"/>
      <c r="P379" s="608"/>
    </row>
    <row r="380" spans="2:16" ht="12.75" customHeight="1">
      <c r="B380" s="855" t="s">
        <v>351</v>
      </c>
      <c r="C380" s="2850" t="s">
        <v>305</v>
      </c>
      <c r="D380" s="357">
        <v>0.7</v>
      </c>
      <c r="E380" s="2816">
        <f>(E378/100)*70</f>
        <v>53.9</v>
      </c>
      <c r="F380" s="2819">
        <f t="shared" ref="F380:P380" si="80">(F378/100)*70</f>
        <v>55.300000000000004</v>
      </c>
      <c r="G380" s="2819">
        <f t="shared" si="80"/>
        <v>234.5</v>
      </c>
      <c r="H380" s="2819">
        <f t="shared" si="80"/>
        <v>1645</v>
      </c>
      <c r="I380" s="2819">
        <f t="shared" si="80"/>
        <v>42</v>
      </c>
      <c r="J380" s="2819">
        <f t="shared" si="80"/>
        <v>0.84</v>
      </c>
      <c r="K380" s="2819">
        <f t="shared" si="80"/>
        <v>0.97999999999999987</v>
      </c>
      <c r="L380" s="2817">
        <f t="shared" si="80"/>
        <v>490</v>
      </c>
      <c r="M380" s="2818">
        <f t="shared" si="80"/>
        <v>770</v>
      </c>
      <c r="N380" s="2818">
        <f t="shared" si="80"/>
        <v>770</v>
      </c>
      <c r="O380" s="2818">
        <f t="shared" si="80"/>
        <v>175</v>
      </c>
      <c r="P380" s="2821">
        <f t="shared" si="80"/>
        <v>8.4</v>
      </c>
    </row>
    <row r="381" spans="2:16">
      <c r="B381" s="2449"/>
      <c r="C381" s="2450" t="s">
        <v>306</v>
      </c>
      <c r="D381" s="2451"/>
      <c r="E381" s="2845">
        <f t="shared" ref="E381:P381" si="81">(E105+E156+E213+E266+E322)/5</f>
        <v>53.900199999999998</v>
      </c>
      <c r="F381" s="2846">
        <f t="shared" si="81"/>
        <v>55.3</v>
      </c>
      <c r="G381" s="2846">
        <f t="shared" si="81"/>
        <v>234.49960000000002</v>
      </c>
      <c r="H381" s="2847">
        <f t="shared" si="81"/>
        <v>1645.0008000000003</v>
      </c>
      <c r="I381" s="2846">
        <f t="shared" si="81"/>
        <v>43.129919999999998</v>
      </c>
      <c r="J381" s="2846">
        <f t="shared" si="81"/>
        <v>0.82143339999999987</v>
      </c>
      <c r="K381" s="2846">
        <f t="shared" si="81"/>
        <v>1.0704799999999999</v>
      </c>
      <c r="L381" s="2847">
        <f t="shared" si="81"/>
        <v>574.93752000000006</v>
      </c>
      <c r="M381" s="2847">
        <f t="shared" si="81"/>
        <v>807.62657800000011</v>
      </c>
      <c r="N381" s="2848">
        <f t="shared" si="81"/>
        <v>754.37407599999983</v>
      </c>
      <c r="O381" s="2848">
        <f t="shared" si="81"/>
        <v>171.03120799999999</v>
      </c>
      <c r="P381" s="2849">
        <f t="shared" si="81"/>
        <v>9.2241</v>
      </c>
    </row>
    <row r="382" spans="2:16" ht="15.75" thickBot="1">
      <c r="B382" s="231"/>
      <c r="C382" s="894" t="s">
        <v>476</v>
      </c>
      <c r="D382" s="944"/>
      <c r="E382" s="920">
        <f>(E381*100/E378)-70</f>
        <v>2.5974025973596326E-4</v>
      </c>
      <c r="F382" s="921">
        <f t="shared" ref="F382:P382" si="82">(F381*100/F378)-70</f>
        <v>0</v>
      </c>
      <c r="G382" s="921">
        <f t="shared" si="82"/>
        <v>-1.1940298506374347E-4</v>
      </c>
      <c r="H382" s="921">
        <f t="shared" si="82"/>
        <v>3.4042553195945402E-5</v>
      </c>
      <c r="I382" s="921">
        <f t="shared" si="82"/>
        <v>1.8832000000000022</v>
      </c>
      <c r="J382" s="921">
        <f t="shared" si="82"/>
        <v>-1.5472166666666851</v>
      </c>
      <c r="K382" s="921">
        <f t="shared" si="82"/>
        <v>6.462857142857132</v>
      </c>
      <c r="L382" s="921">
        <f t="shared" si="82"/>
        <v>12.133931428571444</v>
      </c>
      <c r="M382" s="921">
        <f t="shared" si="82"/>
        <v>3.4205980000000125</v>
      </c>
      <c r="N382" s="921">
        <f t="shared" si="82"/>
        <v>-1.420538545454562</v>
      </c>
      <c r="O382" s="921">
        <f t="shared" si="82"/>
        <v>-1.5875168000000031</v>
      </c>
      <c r="P382" s="934">
        <f t="shared" si="82"/>
        <v>6.8674999999999926</v>
      </c>
    </row>
    <row r="384" spans="2:16">
      <c r="C384" s="788"/>
      <c r="D384" s="10" t="s">
        <v>214</v>
      </c>
      <c r="E384" s="305"/>
    </row>
    <row r="385" spans="2:16">
      <c r="C385" s="11" t="s">
        <v>892</v>
      </c>
      <c r="D385" s="150"/>
      <c r="E385" s="2"/>
      <c r="F385"/>
      <c r="I385"/>
      <c r="J385"/>
      <c r="K385" s="20"/>
      <c r="L385" s="20"/>
      <c r="M385"/>
      <c r="N385"/>
      <c r="O385"/>
      <c r="P385"/>
    </row>
    <row r="386" spans="2:16" s="63" customFormat="1" ht="12">
      <c r="C386" s="19" t="s">
        <v>362</v>
      </c>
      <c r="D386" s="330"/>
      <c r="E386" s="330"/>
      <c r="F386" s="330"/>
      <c r="G386" s="330"/>
      <c r="H386" s="330"/>
      <c r="I386" s="330" t="s">
        <v>381</v>
      </c>
      <c r="J386" s="330"/>
      <c r="K386" s="330"/>
      <c r="L386" s="330"/>
      <c r="M386" s="330"/>
      <c r="N386" s="339"/>
      <c r="O386" s="330"/>
      <c r="P386" s="330"/>
    </row>
    <row r="387" spans="2:16">
      <c r="C387" s="788" t="s">
        <v>893</v>
      </c>
    </row>
    <row r="388" spans="2:16" ht="21.75" thickBot="1">
      <c r="B388" s="22" t="s">
        <v>356</v>
      </c>
      <c r="C388" s="20"/>
      <c r="D388"/>
      <c r="F388" s="25" t="s">
        <v>924</v>
      </c>
      <c r="I388" s="23" t="s">
        <v>0</v>
      </c>
      <c r="J388"/>
      <c r="K388" s="79" t="s">
        <v>474</v>
      </c>
      <c r="L388" s="20"/>
      <c r="M388" s="20"/>
      <c r="N388" s="26"/>
      <c r="P388" s="121"/>
    </row>
    <row r="389" spans="2:16" ht="15.75" thickBot="1">
      <c r="B389" s="1013" t="s">
        <v>358</v>
      </c>
      <c r="C389" s="1051" t="s">
        <v>921</v>
      </c>
      <c r="D389" s="1010" t="s">
        <v>182</v>
      </c>
      <c r="E389" s="1018" t="s">
        <v>183</v>
      </c>
      <c r="F389" s="360"/>
      <c r="G389" s="360"/>
      <c r="H389" s="33"/>
      <c r="I389" s="602" t="s">
        <v>334</v>
      </c>
      <c r="J389" s="33"/>
      <c r="K389" s="799"/>
      <c r="L389" s="508"/>
      <c r="M389" s="1020" t="s">
        <v>376</v>
      </c>
      <c r="N389" s="33"/>
      <c r="O389" s="33"/>
      <c r="P389" s="68"/>
    </row>
    <row r="390" spans="2:16" ht="15.75" thickBot="1">
      <c r="B390" s="1014" t="s">
        <v>336</v>
      </c>
      <c r="C390" s="430"/>
      <c r="D390" s="1015" t="s">
        <v>189</v>
      </c>
      <c r="E390" s="637"/>
      <c r="F390" s="1017"/>
      <c r="G390" s="2427" t="s">
        <v>930</v>
      </c>
      <c r="H390" s="2278" t="s">
        <v>758</v>
      </c>
      <c r="I390" s="1021"/>
      <c r="J390" s="1021"/>
      <c r="K390" s="1021"/>
      <c r="L390" s="1023"/>
      <c r="M390" s="1024" t="s">
        <v>375</v>
      </c>
      <c r="N390" s="1021"/>
      <c r="O390" s="1021"/>
      <c r="P390" s="1023"/>
    </row>
    <row r="391" spans="2:16">
      <c r="B391" s="1014" t="s">
        <v>345</v>
      </c>
      <c r="C391" s="430" t="s">
        <v>188</v>
      </c>
      <c r="D391" s="736"/>
      <c r="E391" s="1015" t="s">
        <v>190</v>
      </c>
      <c r="F391" s="1011" t="s">
        <v>56</v>
      </c>
      <c r="G391" s="2427" t="s">
        <v>931</v>
      </c>
      <c r="H391" s="2280" t="s">
        <v>193</v>
      </c>
      <c r="I391" s="637"/>
      <c r="J391" s="2307"/>
      <c r="K391" s="33"/>
      <c r="L391" s="2307"/>
      <c r="M391" s="2308" t="s">
        <v>346</v>
      </c>
      <c r="N391" s="2309" t="s">
        <v>347</v>
      </c>
      <c r="O391" s="2310" t="s">
        <v>348</v>
      </c>
      <c r="P391" s="2311" t="s">
        <v>349</v>
      </c>
    </row>
    <row r="392" spans="2:16" ht="15.75" thickBot="1">
      <c r="B392" s="57"/>
      <c r="C392" s="789"/>
      <c r="D392" s="468"/>
      <c r="E392" s="1016" t="s">
        <v>6</v>
      </c>
      <c r="F392" s="438" t="s">
        <v>7</v>
      </c>
      <c r="G392" s="2076" t="s">
        <v>8</v>
      </c>
      <c r="H392" s="2279" t="s">
        <v>467</v>
      </c>
      <c r="I392" s="2312" t="s">
        <v>337</v>
      </c>
      <c r="J392" s="2313" t="s">
        <v>338</v>
      </c>
      <c r="K392" s="2314" t="s">
        <v>339</v>
      </c>
      <c r="L392" s="2313" t="s">
        <v>340</v>
      </c>
      <c r="M392" s="2315" t="s">
        <v>341</v>
      </c>
      <c r="N392" s="2313" t="s">
        <v>342</v>
      </c>
      <c r="O392" s="2314" t="s">
        <v>343</v>
      </c>
      <c r="P392" s="2316" t="s">
        <v>344</v>
      </c>
    </row>
    <row r="393" spans="2:16" ht="15.75" thickBot="1">
      <c r="B393" s="2271" t="s">
        <v>890</v>
      </c>
      <c r="C393" s="1708"/>
      <c r="D393" s="2270">
        <v>1</v>
      </c>
      <c r="E393" s="1709">
        <v>77</v>
      </c>
      <c r="F393" s="1710">
        <v>79</v>
      </c>
      <c r="G393" s="2269">
        <v>335</v>
      </c>
      <c r="H393" s="2269">
        <v>2350</v>
      </c>
      <c r="I393" s="1709">
        <v>60</v>
      </c>
      <c r="J393" s="1710">
        <v>1.2</v>
      </c>
      <c r="K393" s="1710">
        <v>1.4</v>
      </c>
      <c r="L393" s="1711">
        <v>700</v>
      </c>
      <c r="M393" s="1712">
        <v>1100</v>
      </c>
      <c r="N393" s="1712">
        <v>1100</v>
      </c>
      <c r="O393" s="1712">
        <v>250</v>
      </c>
      <c r="P393" s="1712">
        <v>12</v>
      </c>
    </row>
    <row r="394" spans="2:16">
      <c r="B394" s="61"/>
      <c r="C394" s="2321" t="s">
        <v>159</v>
      </c>
      <c r="D394" s="380"/>
      <c r="E394" s="868"/>
      <c r="F394" s="869"/>
      <c r="G394" s="869"/>
      <c r="H394" s="867"/>
      <c r="I394" s="842"/>
      <c r="J394" s="842"/>
      <c r="K394" s="2393"/>
      <c r="L394" s="842"/>
      <c r="M394" s="842"/>
      <c r="N394" s="842"/>
      <c r="O394" s="842"/>
      <c r="P394" s="989"/>
    </row>
    <row r="395" spans="2:16">
      <c r="B395" s="2337" t="s">
        <v>919</v>
      </c>
      <c r="C395" s="361" t="s">
        <v>369</v>
      </c>
      <c r="D395" s="259">
        <v>60</v>
      </c>
      <c r="E395" s="348">
        <v>1.7</v>
      </c>
      <c r="F395" s="350">
        <v>0.1</v>
      </c>
      <c r="G395" s="350">
        <v>3.5</v>
      </c>
      <c r="H395" s="909">
        <v>22.1</v>
      </c>
      <c r="I395" s="350">
        <v>2.4</v>
      </c>
      <c r="J395" s="350">
        <v>0.05</v>
      </c>
      <c r="K395" s="350">
        <v>0.02</v>
      </c>
      <c r="L395" s="604">
        <v>18</v>
      </c>
      <c r="M395" s="335">
        <v>11</v>
      </c>
      <c r="N395" s="335">
        <v>32</v>
      </c>
      <c r="O395" s="335">
        <v>11</v>
      </c>
      <c r="P395" s="976">
        <v>0.37</v>
      </c>
    </row>
    <row r="396" spans="2:16" ht="14.25" customHeight="1">
      <c r="B396" s="2400" t="s">
        <v>553</v>
      </c>
      <c r="C396" s="256" t="s">
        <v>948</v>
      </c>
      <c r="D396" s="259" t="s">
        <v>641</v>
      </c>
      <c r="E396" s="2730">
        <v>3.9790000000000001</v>
      </c>
      <c r="F396" s="349">
        <v>7.532</v>
      </c>
      <c r="G396" s="2213">
        <v>15.161</v>
      </c>
      <c r="H396" s="830">
        <v>143.48599999999999</v>
      </c>
      <c r="I396" s="935">
        <v>0.17599999999999999</v>
      </c>
      <c r="J396" s="829">
        <v>6.0999999999999999E-2</v>
      </c>
      <c r="K396" s="333">
        <v>0.26</v>
      </c>
      <c r="L396" s="1827">
        <v>157.5</v>
      </c>
      <c r="M396" s="335">
        <v>182.16300000000001</v>
      </c>
      <c r="N396" s="2615">
        <v>17.961200000000002</v>
      </c>
      <c r="O396" s="335">
        <v>1.3655999999999999</v>
      </c>
      <c r="P396" s="334">
        <v>0.2</v>
      </c>
    </row>
    <row r="397" spans="2:16" ht="11.25" customHeight="1">
      <c r="B397" s="2339" t="s">
        <v>550</v>
      </c>
      <c r="C397" s="336" t="s">
        <v>554</v>
      </c>
      <c r="D397" s="1023"/>
      <c r="E397" s="2783">
        <v>7.2</v>
      </c>
      <c r="F397" s="2784">
        <v>5.32</v>
      </c>
      <c r="G397" s="2785">
        <v>2.08</v>
      </c>
      <c r="H397" s="961">
        <v>85.2</v>
      </c>
      <c r="I397" s="869">
        <v>6.2</v>
      </c>
      <c r="J397" s="925">
        <v>3.2000000000000001E-2</v>
      </c>
      <c r="K397" s="869">
        <v>7.0000000000000007E-2</v>
      </c>
      <c r="L397" s="2351">
        <v>0</v>
      </c>
      <c r="M397" s="842">
        <v>33.6</v>
      </c>
      <c r="N397" s="866">
        <v>82.8</v>
      </c>
      <c r="O397" s="842">
        <v>15.6</v>
      </c>
      <c r="P397" s="866">
        <v>1.3</v>
      </c>
    </row>
    <row r="398" spans="2:16">
      <c r="B398" s="2401" t="s">
        <v>500</v>
      </c>
      <c r="C398" s="336" t="s">
        <v>252</v>
      </c>
      <c r="D398" s="380">
        <v>200</v>
      </c>
      <c r="E398" s="2786">
        <v>5.6440000000000001</v>
      </c>
      <c r="F398" s="2787">
        <v>5.0279999999999996</v>
      </c>
      <c r="G398" s="2787">
        <v>15.334</v>
      </c>
      <c r="H398" s="961">
        <v>129.32400000000001</v>
      </c>
      <c r="I398" s="869">
        <v>1.04</v>
      </c>
      <c r="J398" s="869">
        <v>0.06</v>
      </c>
      <c r="K398" s="869">
        <v>0.25</v>
      </c>
      <c r="L398" s="867">
        <v>26.49</v>
      </c>
      <c r="M398" s="842">
        <v>217.7</v>
      </c>
      <c r="N398" s="842">
        <v>184</v>
      </c>
      <c r="O398" s="869">
        <v>42</v>
      </c>
      <c r="P398" s="989">
        <v>1.1599999999999999</v>
      </c>
    </row>
    <row r="399" spans="2:16">
      <c r="B399" s="1000" t="s">
        <v>9</v>
      </c>
      <c r="C399" s="234" t="s">
        <v>10</v>
      </c>
      <c r="D399" s="257">
        <v>40</v>
      </c>
      <c r="E399" s="219">
        <v>1.54</v>
      </c>
      <c r="F399" s="338">
        <v>0.55000000000000004</v>
      </c>
      <c r="G399" s="338">
        <v>21.68</v>
      </c>
      <c r="H399" s="814">
        <v>97.83</v>
      </c>
      <c r="I399" s="235">
        <v>0</v>
      </c>
      <c r="J399" s="957">
        <v>4.8000000000000001E-2</v>
      </c>
      <c r="K399" s="652">
        <v>1.6E-2</v>
      </c>
      <c r="L399" s="814">
        <v>0</v>
      </c>
      <c r="M399" s="235">
        <v>8</v>
      </c>
      <c r="N399" s="235">
        <v>26</v>
      </c>
      <c r="O399" s="235">
        <v>5.6</v>
      </c>
      <c r="P399" s="652">
        <v>0.04</v>
      </c>
    </row>
    <row r="400" spans="2:16">
      <c r="B400" s="2332" t="s">
        <v>9</v>
      </c>
      <c r="C400" s="256" t="s">
        <v>427</v>
      </c>
      <c r="D400" s="259">
        <v>30</v>
      </c>
      <c r="E400" s="1843">
        <v>1.6950000000000001</v>
      </c>
      <c r="F400" s="235">
        <v>0.45</v>
      </c>
      <c r="G400" s="235">
        <v>12.56</v>
      </c>
      <c r="H400" s="814">
        <v>61.07</v>
      </c>
      <c r="I400" s="235">
        <v>0</v>
      </c>
      <c r="J400" s="235">
        <v>0.08</v>
      </c>
      <c r="K400" s="235">
        <v>0.08</v>
      </c>
      <c r="L400" s="611">
        <v>0</v>
      </c>
      <c r="M400" s="344">
        <v>9.9</v>
      </c>
      <c r="N400" s="235">
        <v>70.2</v>
      </c>
      <c r="O400" s="235">
        <v>1.98</v>
      </c>
      <c r="P400" s="235">
        <v>1.32E-2</v>
      </c>
    </row>
    <row r="401" spans="2:16" ht="15.75" thickBot="1">
      <c r="B401" s="2402" t="s">
        <v>644</v>
      </c>
      <c r="C401" s="192" t="s">
        <v>488</v>
      </c>
      <c r="D401" s="378">
        <v>100</v>
      </c>
      <c r="E401" s="348">
        <v>0.4</v>
      </c>
      <c r="F401" s="349">
        <v>0.4</v>
      </c>
      <c r="G401" s="350">
        <v>9.8000000000000007</v>
      </c>
      <c r="H401" s="830">
        <v>47</v>
      </c>
      <c r="I401" s="488">
        <v>10</v>
      </c>
      <c r="J401" s="488">
        <v>0.03</v>
      </c>
      <c r="K401" s="488">
        <v>0.02</v>
      </c>
      <c r="L401" s="807">
        <v>0</v>
      </c>
      <c r="M401" s="2212">
        <v>16</v>
      </c>
      <c r="N401" s="335">
        <v>11</v>
      </c>
      <c r="O401" s="350">
        <v>9</v>
      </c>
      <c r="P401" s="335">
        <v>2.2000000000000002</v>
      </c>
    </row>
    <row r="402" spans="2:16">
      <c r="B402" s="931" t="s">
        <v>212</v>
      </c>
      <c r="D402" s="2233">
        <f>D395+D398+D399+D400+D401+120+80</f>
        <v>630</v>
      </c>
      <c r="E402" s="465">
        <f t="shared" ref="E402:P402" si="83">SUM(E395:E401)</f>
        <v>22.158000000000001</v>
      </c>
      <c r="F402" s="466">
        <f t="shared" si="83"/>
        <v>19.38</v>
      </c>
      <c r="G402" s="2394">
        <f t="shared" si="83"/>
        <v>80.114999999999995</v>
      </c>
      <c r="H402" s="911">
        <f t="shared" si="83"/>
        <v>586.01</v>
      </c>
      <c r="I402" s="237">
        <f t="shared" si="83"/>
        <v>19.815999999999999</v>
      </c>
      <c r="J402" s="816">
        <f t="shared" si="83"/>
        <v>0.36099999999999999</v>
      </c>
      <c r="K402" s="816">
        <f t="shared" si="83"/>
        <v>0.71600000000000008</v>
      </c>
      <c r="L402" s="816">
        <f t="shared" si="83"/>
        <v>201.99</v>
      </c>
      <c r="M402" s="918">
        <f t="shared" si="83"/>
        <v>478.36299999999994</v>
      </c>
      <c r="N402" s="918">
        <f t="shared" si="83"/>
        <v>423.96120000000002</v>
      </c>
      <c r="O402" s="816">
        <f t="shared" si="83"/>
        <v>86.545599999999993</v>
      </c>
      <c r="P402" s="919">
        <f t="shared" si="83"/>
        <v>5.2832000000000008</v>
      </c>
    </row>
    <row r="403" spans="2:16">
      <c r="B403" s="422"/>
      <c r="C403" s="786" t="s">
        <v>11</v>
      </c>
      <c r="D403" s="1731">
        <v>0.25</v>
      </c>
      <c r="E403" s="2395">
        <v>19.25</v>
      </c>
      <c r="F403" s="2396">
        <v>19.75</v>
      </c>
      <c r="G403" s="2397">
        <v>83.75</v>
      </c>
      <c r="H403" s="2398">
        <v>587.5</v>
      </c>
      <c r="I403" s="2396">
        <v>15</v>
      </c>
      <c r="J403" s="2396">
        <v>0.3</v>
      </c>
      <c r="K403" s="2397">
        <v>0.35</v>
      </c>
      <c r="L403" s="1035">
        <v>175</v>
      </c>
      <c r="M403" s="2289">
        <v>275</v>
      </c>
      <c r="N403" s="1035">
        <v>275</v>
      </c>
      <c r="O403" s="1035">
        <v>62.5</v>
      </c>
      <c r="P403" s="2399">
        <v>3</v>
      </c>
    </row>
    <row r="404" spans="2:16" ht="15.75" thickBot="1">
      <c r="B404" s="231"/>
      <c r="C404" s="894" t="s">
        <v>476</v>
      </c>
      <c r="D404" s="944"/>
      <c r="E404" s="920">
        <f>(E402*100/E393)-25</f>
        <v>3.7766233766233803</v>
      </c>
      <c r="F404" s="921">
        <f t="shared" ref="F404:O404" si="84">(F402*100/F393)-25</f>
        <v>-0.46835443037974755</v>
      </c>
      <c r="G404" s="921">
        <f t="shared" si="84"/>
        <v>-1.0850746268656728</v>
      </c>
      <c r="H404" s="921">
        <f t="shared" si="84"/>
        <v>-6.3404255319149172E-2</v>
      </c>
      <c r="I404" s="921">
        <f t="shared" si="84"/>
        <v>8.0266666666666637</v>
      </c>
      <c r="J404" s="921">
        <f t="shared" si="84"/>
        <v>5.0833333333333357</v>
      </c>
      <c r="K404" s="921">
        <f t="shared" si="84"/>
        <v>26.142857142857153</v>
      </c>
      <c r="L404" s="921">
        <f t="shared" si="84"/>
        <v>3.855714285714285</v>
      </c>
      <c r="M404" s="921">
        <f t="shared" si="84"/>
        <v>18.487545454545447</v>
      </c>
      <c r="N404" s="921">
        <f t="shared" si="84"/>
        <v>13.541927272727278</v>
      </c>
      <c r="O404" s="921">
        <f t="shared" si="84"/>
        <v>9.6182400000000001</v>
      </c>
      <c r="P404" s="934">
        <f>(P402*100/P393)-25</f>
        <v>19.026666666666671</v>
      </c>
    </row>
    <row r="405" spans="2:16">
      <c r="B405" s="85"/>
      <c r="C405" s="2321" t="s">
        <v>123</v>
      </c>
      <c r="D405" s="54"/>
      <c r="E405" s="820"/>
      <c r="F405" s="821"/>
      <c r="G405" s="821"/>
      <c r="H405" s="806"/>
      <c r="I405" s="806"/>
      <c r="J405" s="806"/>
      <c r="K405" s="806"/>
      <c r="L405" s="806"/>
      <c r="M405" s="806"/>
      <c r="N405" s="806"/>
      <c r="O405" s="806"/>
      <c r="P405" s="974"/>
    </row>
    <row r="406" spans="2:16" ht="15.75" customHeight="1">
      <c r="B406" s="1874" t="s">
        <v>863</v>
      </c>
      <c r="C406" s="247" t="s">
        <v>862</v>
      </c>
      <c r="D406" s="259">
        <v>60</v>
      </c>
      <c r="E406" s="1843">
        <v>1.0249999999999999</v>
      </c>
      <c r="F406" s="1843">
        <v>3.0030000000000001</v>
      </c>
      <c r="G406" s="1843">
        <v>5.0750000000000002</v>
      </c>
      <c r="H406" s="827">
        <v>51.42</v>
      </c>
      <c r="I406" s="235">
        <v>11.89</v>
      </c>
      <c r="J406" s="235">
        <v>0.01</v>
      </c>
      <c r="K406" s="235">
        <v>1.6199999999999999E-2</v>
      </c>
      <c r="L406" s="235">
        <v>0</v>
      </c>
      <c r="M406" s="235">
        <v>31.35</v>
      </c>
      <c r="N406" s="235">
        <v>20.37</v>
      </c>
      <c r="O406" s="235">
        <v>9.61</v>
      </c>
      <c r="P406" s="235">
        <v>0.4</v>
      </c>
    </row>
    <row r="407" spans="2:16">
      <c r="B407" s="2726" t="s">
        <v>988</v>
      </c>
      <c r="C407" s="2813" t="s">
        <v>949</v>
      </c>
      <c r="D407" s="257">
        <v>200</v>
      </c>
      <c r="E407" s="219">
        <v>2.3199999999999998</v>
      </c>
      <c r="F407" s="338">
        <v>3.32</v>
      </c>
      <c r="G407" s="338">
        <v>16.536000000000001</v>
      </c>
      <c r="H407" s="827">
        <v>99.304000000000002</v>
      </c>
      <c r="I407" s="338">
        <v>3.04</v>
      </c>
      <c r="J407" s="338">
        <v>5.3999999999999999E-2</v>
      </c>
      <c r="K407" s="338">
        <v>0.11</v>
      </c>
      <c r="L407" s="815">
        <v>1.7</v>
      </c>
      <c r="M407" s="235">
        <v>12.8</v>
      </c>
      <c r="N407" s="235">
        <v>37.4</v>
      </c>
      <c r="O407" s="981">
        <v>13.6</v>
      </c>
      <c r="P407" s="235">
        <v>0.65</v>
      </c>
    </row>
    <row r="408" spans="2:16">
      <c r="B408" s="1002" t="s">
        <v>731</v>
      </c>
      <c r="C408" s="1967" t="s">
        <v>1001</v>
      </c>
      <c r="D408" s="257">
        <v>90</v>
      </c>
      <c r="E408" s="2761">
        <v>13.682</v>
      </c>
      <c r="F408" s="2737">
        <v>13.629</v>
      </c>
      <c r="G408" s="2738">
        <v>15.798999999999999</v>
      </c>
      <c r="H408" s="2369">
        <v>225.09200000000001</v>
      </c>
      <c r="I408" s="2738">
        <v>0.26900000000000002</v>
      </c>
      <c r="J408" s="2737">
        <v>7.5999999999999998E-2</v>
      </c>
      <c r="K408" s="2738">
        <v>0.12</v>
      </c>
      <c r="L408" s="984">
        <v>31.245999999999999</v>
      </c>
      <c r="M408" s="2762">
        <v>164.934</v>
      </c>
      <c r="N408" s="2753">
        <v>48.398000000000003</v>
      </c>
      <c r="O408" s="2738">
        <v>3.9039000000000001</v>
      </c>
      <c r="P408" s="2752">
        <v>0.32</v>
      </c>
    </row>
    <row r="409" spans="2:16">
      <c r="B409" s="1002" t="s">
        <v>865</v>
      </c>
      <c r="C409" s="256" t="s">
        <v>729</v>
      </c>
      <c r="D409" s="257">
        <v>180</v>
      </c>
      <c r="E409" s="219">
        <v>5.13</v>
      </c>
      <c r="F409" s="338">
        <v>6.633</v>
      </c>
      <c r="G409" s="338">
        <v>19.62</v>
      </c>
      <c r="H409" s="830">
        <v>158.4</v>
      </c>
      <c r="I409" s="235">
        <v>7.2</v>
      </c>
      <c r="J409" s="235">
        <v>0.09</v>
      </c>
      <c r="K409" s="235">
        <v>0.1</v>
      </c>
      <c r="L409" s="235">
        <v>27</v>
      </c>
      <c r="M409" s="235">
        <v>82.8</v>
      </c>
      <c r="N409" s="235">
        <v>10.98</v>
      </c>
      <c r="O409" s="235">
        <v>36.9</v>
      </c>
      <c r="P409" s="235">
        <v>0.93600000000000005</v>
      </c>
    </row>
    <row r="410" spans="2:16">
      <c r="B410" s="1002" t="s">
        <v>573</v>
      </c>
      <c r="C410" s="234" t="s">
        <v>328</v>
      </c>
      <c r="D410" s="257">
        <v>200</v>
      </c>
      <c r="E410" s="340">
        <v>1</v>
      </c>
      <c r="F410" s="338">
        <v>0</v>
      </c>
      <c r="G410" s="338">
        <v>25.4</v>
      </c>
      <c r="H410" s="814">
        <v>105.6</v>
      </c>
      <c r="I410" s="235">
        <v>2.25</v>
      </c>
      <c r="J410" s="235">
        <v>4.3999999999999997E-2</v>
      </c>
      <c r="K410" s="235">
        <v>0.08</v>
      </c>
      <c r="L410" s="605">
        <v>0</v>
      </c>
      <c r="M410" s="235">
        <v>40</v>
      </c>
      <c r="N410" s="235">
        <v>36</v>
      </c>
      <c r="O410" s="235">
        <v>20</v>
      </c>
      <c r="P410" s="235">
        <v>0.4</v>
      </c>
    </row>
    <row r="411" spans="2:16">
      <c r="B411" s="1000" t="s">
        <v>9</v>
      </c>
      <c r="C411" s="234" t="s">
        <v>10</v>
      </c>
      <c r="D411" s="257">
        <v>50</v>
      </c>
      <c r="E411" s="2283">
        <v>1.925</v>
      </c>
      <c r="F411" s="347">
        <v>0.68799999999999994</v>
      </c>
      <c r="G411" s="338">
        <v>27.1</v>
      </c>
      <c r="H411" s="827">
        <v>122.292</v>
      </c>
      <c r="I411" s="235">
        <v>0</v>
      </c>
      <c r="J411" s="957">
        <v>0.06</v>
      </c>
      <c r="K411" s="652">
        <v>0.02</v>
      </c>
      <c r="L411" s="814">
        <v>0</v>
      </c>
      <c r="M411" s="344">
        <v>10</v>
      </c>
      <c r="N411" s="235">
        <v>32.5</v>
      </c>
      <c r="O411" s="235">
        <v>7</v>
      </c>
      <c r="P411" s="235">
        <v>5.5E-2</v>
      </c>
    </row>
    <row r="412" spans="2:16" ht="15.75" thickBot="1">
      <c r="B412" s="1004" t="s">
        <v>9</v>
      </c>
      <c r="C412" s="192" t="s">
        <v>427</v>
      </c>
      <c r="D412" s="259">
        <v>30</v>
      </c>
      <c r="E412" s="1843">
        <v>1.6950000000000001</v>
      </c>
      <c r="F412" s="235">
        <v>0.45</v>
      </c>
      <c r="G412" s="235">
        <v>12.56</v>
      </c>
      <c r="H412" s="814">
        <v>61.07</v>
      </c>
      <c r="I412" s="235">
        <v>0</v>
      </c>
      <c r="J412" s="235">
        <v>0.08</v>
      </c>
      <c r="K412" s="235">
        <v>0.08</v>
      </c>
      <c r="L412" s="611">
        <v>0</v>
      </c>
      <c r="M412" s="344">
        <v>9.9</v>
      </c>
      <c r="N412" s="235">
        <v>70.2</v>
      </c>
      <c r="O412" s="235">
        <v>1.98</v>
      </c>
      <c r="P412" s="235">
        <v>1.32E-2</v>
      </c>
    </row>
    <row r="413" spans="2:16">
      <c r="B413" s="464" t="s">
        <v>198</v>
      </c>
      <c r="C413" s="629"/>
      <c r="D413" s="2228">
        <f>SUM(D406:D412)</f>
        <v>810</v>
      </c>
      <c r="E413" s="475">
        <f>SUM(E406:E412)</f>
        <v>26.777000000000001</v>
      </c>
      <c r="F413" s="466">
        <f t="shared" ref="F413:J413" si="85">SUM(F406:F412)</f>
        <v>27.722999999999995</v>
      </c>
      <c r="G413" s="476">
        <f t="shared" si="85"/>
        <v>122.09</v>
      </c>
      <c r="H413" s="615">
        <f t="shared" si="85"/>
        <v>823.17800000000011</v>
      </c>
      <c r="I413" s="816">
        <f t="shared" si="85"/>
        <v>24.649000000000001</v>
      </c>
      <c r="J413" s="816">
        <f t="shared" si="85"/>
        <v>0.41400000000000003</v>
      </c>
      <c r="K413" s="466">
        <f>SUM(K406:K412)</f>
        <v>0.5262</v>
      </c>
      <c r="L413" s="816">
        <f>SUM(L406:L412)</f>
        <v>59.945999999999998</v>
      </c>
      <c r="M413" s="918">
        <f t="shared" ref="M413:O413" si="86">SUM(M406:M412)</f>
        <v>351.78399999999999</v>
      </c>
      <c r="N413" s="918">
        <f t="shared" si="86"/>
        <v>255.84800000000001</v>
      </c>
      <c r="O413" s="918">
        <f t="shared" si="86"/>
        <v>92.993900000000011</v>
      </c>
      <c r="P413" s="911">
        <f>SUM(P406:P412)</f>
        <v>2.7742</v>
      </c>
    </row>
    <row r="414" spans="2:16">
      <c r="B414" s="899"/>
      <c r="C414" s="900" t="s">
        <v>11</v>
      </c>
      <c r="D414" s="1731">
        <v>0.35</v>
      </c>
      <c r="E414" s="722">
        <v>26.95</v>
      </c>
      <c r="F414" s="723">
        <v>27.65</v>
      </c>
      <c r="G414" s="724">
        <v>117.25</v>
      </c>
      <c r="H414" s="1727">
        <v>822.5</v>
      </c>
      <c r="I414" s="723">
        <v>21</v>
      </c>
      <c r="J414" s="723">
        <v>0.42</v>
      </c>
      <c r="K414" s="724">
        <v>0.49</v>
      </c>
      <c r="L414" s="835">
        <v>245</v>
      </c>
      <c r="M414" s="2289">
        <v>385</v>
      </c>
      <c r="N414" s="1035">
        <v>385</v>
      </c>
      <c r="O414" s="835">
        <v>87.5</v>
      </c>
      <c r="P414" s="1038">
        <v>4.2</v>
      </c>
    </row>
    <row r="415" spans="2:16" ht="15.75" thickBot="1">
      <c r="B415" s="231"/>
      <c r="C415" s="894" t="s">
        <v>476</v>
      </c>
      <c r="D415" s="944"/>
      <c r="E415" s="920">
        <f>(E413*100/E393)-35</f>
        <v>-0.22467532467532436</v>
      </c>
      <c r="F415" s="921">
        <f t="shared" ref="F415:O415" si="87">(F413*100/F393)-35</f>
        <v>9.2405063291138845E-2</v>
      </c>
      <c r="G415" s="921">
        <f t="shared" si="87"/>
        <v>1.444776119402988</v>
      </c>
      <c r="H415" s="921">
        <f t="shared" si="87"/>
        <v>2.8851063829797852E-2</v>
      </c>
      <c r="I415" s="921">
        <f t="shared" si="87"/>
        <v>6.0816666666666706</v>
      </c>
      <c r="J415" s="921">
        <f t="shared" si="87"/>
        <v>-0.49999999999999289</v>
      </c>
      <c r="K415" s="921">
        <f t="shared" si="87"/>
        <v>2.585714285714289</v>
      </c>
      <c r="L415" s="921">
        <f t="shared" si="87"/>
        <v>-26.436285714285717</v>
      </c>
      <c r="M415" s="921">
        <f t="shared" si="87"/>
        <v>-3.0196363636363621</v>
      </c>
      <c r="N415" s="921">
        <f t="shared" si="87"/>
        <v>-11.741090909090907</v>
      </c>
      <c r="O415" s="921">
        <f t="shared" si="87"/>
        <v>2.1975600000000028</v>
      </c>
      <c r="P415" s="934">
        <f>(P413*100/P393)-35</f>
        <v>-11.881666666666664</v>
      </c>
    </row>
    <row r="416" spans="2:16">
      <c r="B416" s="85"/>
      <c r="C416" s="2340" t="s">
        <v>246</v>
      </c>
      <c r="D416" s="2341"/>
      <c r="E416" s="637"/>
      <c r="F416" s="178"/>
      <c r="G416" s="178"/>
      <c r="H416" s="831"/>
      <c r="I416" s="831"/>
      <c r="J416" s="831"/>
      <c r="K416" s="833"/>
      <c r="L416" s="831"/>
      <c r="M416" s="831"/>
      <c r="N416" s="831"/>
      <c r="O416" s="831"/>
      <c r="P416" s="987"/>
    </row>
    <row r="417" spans="2:16">
      <c r="B417" s="1001" t="s">
        <v>489</v>
      </c>
      <c r="C417" s="2403" t="s">
        <v>536</v>
      </c>
      <c r="D417" s="343">
        <v>200</v>
      </c>
      <c r="E417" s="219">
        <v>0.3</v>
      </c>
      <c r="F417" s="338">
        <v>0.01</v>
      </c>
      <c r="G417" s="347">
        <v>14.757</v>
      </c>
      <c r="H417" s="827">
        <v>61.11</v>
      </c>
      <c r="I417" s="2428">
        <v>2.1</v>
      </c>
      <c r="J417" s="235">
        <v>0</v>
      </c>
      <c r="K417" s="235">
        <v>0</v>
      </c>
      <c r="L417" s="235">
        <v>0</v>
      </c>
      <c r="M417" s="235">
        <v>16.36</v>
      </c>
      <c r="N417" s="235">
        <v>10.7</v>
      </c>
      <c r="O417" s="235">
        <v>4.3</v>
      </c>
      <c r="P417" s="975">
        <v>6.2E-2</v>
      </c>
    </row>
    <row r="418" spans="2:16">
      <c r="B418" s="1002" t="s">
        <v>866</v>
      </c>
      <c r="C418" s="2404" t="s">
        <v>798</v>
      </c>
      <c r="D418" s="343">
        <v>105</v>
      </c>
      <c r="E418" s="2283">
        <v>3.7029999999999998</v>
      </c>
      <c r="F418" s="2211">
        <v>7.38</v>
      </c>
      <c r="G418" s="347">
        <v>11.255000000000001</v>
      </c>
      <c r="H418" s="814">
        <v>121.36</v>
      </c>
      <c r="I418" s="335">
        <v>1.82</v>
      </c>
      <c r="J418" s="335">
        <v>9.8000000000000004E-2</v>
      </c>
      <c r="K418" s="350">
        <v>0.1</v>
      </c>
      <c r="L418" s="335">
        <v>18.2</v>
      </c>
      <c r="M418" s="335">
        <v>40.6</v>
      </c>
      <c r="N418" s="335">
        <v>75.599999999999994</v>
      </c>
      <c r="O418" s="335">
        <v>28</v>
      </c>
      <c r="P418" s="976">
        <v>0.89600000000000002</v>
      </c>
    </row>
    <row r="419" spans="2:16" ht="15.75" thickBot="1">
      <c r="B419" s="1004" t="s">
        <v>9</v>
      </c>
      <c r="C419" s="2405" t="s">
        <v>10</v>
      </c>
      <c r="D419" s="2343">
        <v>20</v>
      </c>
      <c r="E419" s="348">
        <v>0.77</v>
      </c>
      <c r="F419" s="350">
        <v>0.27500000000000002</v>
      </c>
      <c r="G419" s="350">
        <v>10.84</v>
      </c>
      <c r="H419" s="909">
        <v>48.914999999999999</v>
      </c>
      <c r="I419" s="808">
        <v>0</v>
      </c>
      <c r="J419" s="808">
        <v>0.03</v>
      </c>
      <c r="K419" s="808">
        <v>0.01</v>
      </c>
      <c r="L419" s="807">
        <v>0</v>
      </c>
      <c r="M419" s="808">
        <v>4</v>
      </c>
      <c r="N419" s="808">
        <v>13</v>
      </c>
      <c r="O419" s="808">
        <v>2.8</v>
      </c>
      <c r="P419" s="2370">
        <v>0.02</v>
      </c>
    </row>
    <row r="420" spans="2:16">
      <c r="B420" s="464" t="s">
        <v>258</v>
      </c>
      <c r="C420" s="36"/>
      <c r="D420" s="170">
        <f>SUM(D417:D419)</f>
        <v>325</v>
      </c>
      <c r="E420" s="475">
        <f t="shared" ref="E420:P420" si="88">SUM(E417:E419)</f>
        <v>4.7729999999999997</v>
      </c>
      <c r="F420" s="816">
        <f t="shared" si="88"/>
        <v>7.665</v>
      </c>
      <c r="G420" s="816">
        <f t="shared" si="88"/>
        <v>36.852000000000004</v>
      </c>
      <c r="H420" s="912">
        <f t="shared" si="88"/>
        <v>231.38499999999999</v>
      </c>
      <c r="I420" s="823">
        <f t="shared" si="88"/>
        <v>3.92</v>
      </c>
      <c r="J420" s="918">
        <f t="shared" si="88"/>
        <v>0.128</v>
      </c>
      <c r="K420" s="816">
        <f t="shared" si="88"/>
        <v>0.11</v>
      </c>
      <c r="L420" s="816">
        <f t="shared" si="88"/>
        <v>18.2</v>
      </c>
      <c r="M420" s="918">
        <f t="shared" si="88"/>
        <v>60.96</v>
      </c>
      <c r="N420" s="918">
        <f t="shared" si="88"/>
        <v>99.3</v>
      </c>
      <c r="O420" s="816">
        <f t="shared" si="88"/>
        <v>35.099999999999994</v>
      </c>
      <c r="P420" s="919">
        <f t="shared" si="88"/>
        <v>0.97799999999999998</v>
      </c>
    </row>
    <row r="421" spans="2:16">
      <c r="B421" s="899"/>
      <c r="C421" s="900" t="s">
        <v>11</v>
      </c>
      <c r="D421" s="1731">
        <v>0.1</v>
      </c>
      <c r="E421" s="1041">
        <v>7.7</v>
      </c>
      <c r="F421" s="1039">
        <v>7.9</v>
      </c>
      <c r="G421" s="1040">
        <v>33.5</v>
      </c>
      <c r="H421" s="1040">
        <v>235</v>
      </c>
      <c r="I421" s="917">
        <v>6</v>
      </c>
      <c r="J421" s="917">
        <v>0.12</v>
      </c>
      <c r="K421" s="916">
        <v>0.14000000000000001</v>
      </c>
      <c r="L421" s="1756">
        <v>70</v>
      </c>
      <c r="M421" s="2372">
        <v>110</v>
      </c>
      <c r="N421" s="2373">
        <v>110</v>
      </c>
      <c r="O421" s="1756">
        <v>25</v>
      </c>
      <c r="P421" s="2375">
        <v>1.2</v>
      </c>
    </row>
    <row r="422" spans="2:16" ht="15.75" thickBot="1">
      <c r="B422" s="231"/>
      <c r="C422" s="894" t="s">
        <v>476</v>
      </c>
      <c r="D422" s="944"/>
      <c r="E422" s="920">
        <f>(E420*100/E393)-10</f>
        <v>-3.8012987012987018</v>
      </c>
      <c r="F422" s="921">
        <f t="shared" ref="F422:N422" si="89">(F420*100/F393)-10</f>
        <v>-0.29746835443038044</v>
      </c>
      <c r="G422" s="921">
        <f t="shared" si="89"/>
        <v>1.0005970149253738</v>
      </c>
      <c r="H422" s="921">
        <f t="shared" si="89"/>
        <v>-0.15382978723404328</v>
      </c>
      <c r="I422" s="921">
        <f t="shared" si="89"/>
        <v>-3.4666666666666668</v>
      </c>
      <c r="J422" s="922">
        <f t="shared" si="89"/>
        <v>0.66666666666666785</v>
      </c>
      <c r="K422" s="922">
        <f t="shared" si="89"/>
        <v>-2.1428571428571423</v>
      </c>
      <c r="L422" s="921">
        <f t="shared" si="89"/>
        <v>-7.4</v>
      </c>
      <c r="M422" s="921">
        <f t="shared" si="89"/>
        <v>-4.458181818181818</v>
      </c>
      <c r="N422" s="921">
        <f t="shared" si="89"/>
        <v>-0.97272727272727266</v>
      </c>
      <c r="O422" s="921">
        <f>(O420*100/O393)-10</f>
        <v>4.0399999999999974</v>
      </c>
      <c r="P422" s="934">
        <f>(P420*100/P393)-10</f>
        <v>-1.8499999999999996</v>
      </c>
    </row>
    <row r="424" spans="2:16" ht="15.75" thickBot="1"/>
    <row r="425" spans="2:16">
      <c r="B425" s="728"/>
      <c r="C425" s="36" t="s">
        <v>317</v>
      </c>
      <c r="D425" s="37"/>
      <c r="E425" s="148">
        <f t="shared" ref="E425:P425" si="90">E402+E413</f>
        <v>48.935000000000002</v>
      </c>
      <c r="F425" s="237">
        <f t="shared" si="90"/>
        <v>47.102999999999994</v>
      </c>
      <c r="G425" s="237">
        <f t="shared" si="90"/>
        <v>202.20499999999998</v>
      </c>
      <c r="H425" s="237">
        <f t="shared" si="90"/>
        <v>1409.1880000000001</v>
      </c>
      <c r="I425" s="237">
        <f t="shared" si="90"/>
        <v>44.465000000000003</v>
      </c>
      <c r="J425" s="237">
        <f t="shared" si="90"/>
        <v>0.77500000000000002</v>
      </c>
      <c r="K425" s="237">
        <f t="shared" si="90"/>
        <v>1.2422</v>
      </c>
      <c r="L425" s="237">
        <f t="shared" si="90"/>
        <v>261.93600000000004</v>
      </c>
      <c r="M425" s="823">
        <f t="shared" si="90"/>
        <v>830.14699999999993</v>
      </c>
      <c r="N425" s="823">
        <f t="shared" si="90"/>
        <v>679.80920000000003</v>
      </c>
      <c r="O425" s="823">
        <f t="shared" si="90"/>
        <v>179.5395</v>
      </c>
      <c r="P425" s="730">
        <f t="shared" si="90"/>
        <v>8.0574000000000012</v>
      </c>
    </row>
    <row r="426" spans="2:16">
      <c r="B426" s="422"/>
      <c r="C426" s="786" t="s">
        <v>11</v>
      </c>
      <c r="D426" s="1731">
        <v>0.6</v>
      </c>
      <c r="E426" s="1037">
        <v>46.2</v>
      </c>
      <c r="F426" s="917">
        <v>47.4</v>
      </c>
      <c r="G426" s="916">
        <v>201</v>
      </c>
      <c r="H426" s="916">
        <v>1410</v>
      </c>
      <c r="I426" s="1036">
        <v>36</v>
      </c>
      <c r="J426" s="723">
        <v>0.72</v>
      </c>
      <c r="K426" s="724">
        <v>0.84</v>
      </c>
      <c r="L426" s="835">
        <v>420</v>
      </c>
      <c r="M426" s="943">
        <v>660</v>
      </c>
      <c r="N426" s="1035">
        <v>660</v>
      </c>
      <c r="O426" s="1035">
        <v>150</v>
      </c>
      <c r="P426" s="1038">
        <v>7.2</v>
      </c>
    </row>
    <row r="427" spans="2:16" ht="15.75" thickBot="1">
      <c r="B427" s="231"/>
      <c r="C427" s="894" t="s">
        <v>476</v>
      </c>
      <c r="D427" s="944"/>
      <c r="E427" s="920">
        <f>(E425*100/E393)-60</f>
        <v>3.5519480519480524</v>
      </c>
      <c r="F427" s="921">
        <f>(F425*100/F393)-60</f>
        <v>-0.37594936708861582</v>
      </c>
      <c r="G427" s="921">
        <f t="shared" ref="G427:O427" si="91">(G425*100/G393)-60</f>
        <v>0.35970149253731165</v>
      </c>
      <c r="H427" s="921">
        <f t="shared" si="91"/>
        <v>-3.455319148935132E-2</v>
      </c>
      <c r="I427" s="921">
        <f t="shared" si="91"/>
        <v>14.108333333333334</v>
      </c>
      <c r="J427" s="921">
        <f t="shared" si="91"/>
        <v>4.5833333333333428</v>
      </c>
      <c r="K427" s="921">
        <f t="shared" si="91"/>
        <v>28.728571428571428</v>
      </c>
      <c r="L427" s="921">
        <f t="shared" si="91"/>
        <v>-22.580571428571425</v>
      </c>
      <c r="M427" s="921">
        <f t="shared" si="91"/>
        <v>15.467909090909089</v>
      </c>
      <c r="N427" s="921">
        <f t="shared" si="91"/>
        <v>1.800836363636364</v>
      </c>
      <c r="O427" s="921">
        <f t="shared" si="91"/>
        <v>11.815799999999996</v>
      </c>
      <c r="P427" s="934">
        <f>(P425*100/P393)-60</f>
        <v>7.1450000000000102</v>
      </c>
    </row>
    <row r="428" spans="2:16" ht="15.75" thickBot="1"/>
    <row r="429" spans="2:16">
      <c r="B429" s="728"/>
      <c r="C429" s="36" t="s">
        <v>316</v>
      </c>
      <c r="D429" s="37"/>
      <c r="E429" s="148">
        <f t="shared" ref="E429:P429" si="92">E413+E420</f>
        <v>31.55</v>
      </c>
      <c r="F429" s="237">
        <f t="shared" si="92"/>
        <v>35.387999999999998</v>
      </c>
      <c r="G429" s="237">
        <f t="shared" si="92"/>
        <v>158.94200000000001</v>
      </c>
      <c r="H429" s="237">
        <f t="shared" si="92"/>
        <v>1054.5630000000001</v>
      </c>
      <c r="I429" s="823">
        <f t="shared" si="92"/>
        <v>28.569000000000003</v>
      </c>
      <c r="J429" s="237">
        <f t="shared" si="92"/>
        <v>0.54200000000000004</v>
      </c>
      <c r="K429" s="237">
        <f t="shared" si="92"/>
        <v>0.63619999999999999</v>
      </c>
      <c r="L429" s="237">
        <f t="shared" si="92"/>
        <v>78.146000000000001</v>
      </c>
      <c r="M429" s="823">
        <f t="shared" si="92"/>
        <v>412.74399999999997</v>
      </c>
      <c r="N429" s="823">
        <f t="shared" si="92"/>
        <v>355.14800000000002</v>
      </c>
      <c r="O429" s="823">
        <f t="shared" si="92"/>
        <v>128.09390000000002</v>
      </c>
      <c r="P429" s="730">
        <f t="shared" si="92"/>
        <v>3.7522000000000002</v>
      </c>
    </row>
    <row r="430" spans="2:16">
      <c r="B430" s="422"/>
      <c r="C430" s="786" t="s">
        <v>11</v>
      </c>
      <c r="D430" s="1731">
        <v>0.45</v>
      </c>
      <c r="E430" s="1037">
        <v>34.65</v>
      </c>
      <c r="F430" s="917">
        <v>35.549999999999997</v>
      </c>
      <c r="G430" s="916">
        <v>150.75</v>
      </c>
      <c r="H430" s="916">
        <v>1057.5</v>
      </c>
      <c r="I430" s="1036">
        <v>27</v>
      </c>
      <c r="J430" s="723">
        <v>0.54</v>
      </c>
      <c r="K430" s="724">
        <v>0.63</v>
      </c>
      <c r="L430" s="835">
        <v>315</v>
      </c>
      <c r="M430" s="943">
        <v>495</v>
      </c>
      <c r="N430" s="1035">
        <v>495</v>
      </c>
      <c r="O430" s="1035">
        <v>112.5</v>
      </c>
      <c r="P430" s="1038">
        <v>5.4</v>
      </c>
    </row>
    <row r="431" spans="2:16" ht="15.75" thickBot="1">
      <c r="B431" s="231"/>
      <c r="C431" s="894" t="s">
        <v>476</v>
      </c>
      <c r="D431" s="944"/>
      <c r="E431" s="920">
        <f>(E429*100/E393)-45</f>
        <v>-4.0259740259740227</v>
      </c>
      <c r="F431" s="921">
        <f t="shared" ref="F431:O431" si="93">(F429*100/F393)-45</f>
        <v>-0.20506329113924693</v>
      </c>
      <c r="G431" s="921">
        <f t="shared" si="93"/>
        <v>2.4453731343283636</v>
      </c>
      <c r="H431" s="921">
        <f t="shared" si="93"/>
        <v>-0.12497872340424721</v>
      </c>
      <c r="I431" s="921">
        <f t="shared" si="93"/>
        <v>2.615000000000002</v>
      </c>
      <c r="J431" s="922">
        <f t="shared" si="93"/>
        <v>0.1666666666666714</v>
      </c>
      <c r="K431" s="922">
        <f t="shared" si="93"/>
        <v>0.44285714285714306</v>
      </c>
      <c r="L431" s="921">
        <f t="shared" si="93"/>
        <v>-33.836285714285715</v>
      </c>
      <c r="M431" s="921">
        <f t="shared" si="93"/>
        <v>-7.4778181818181864</v>
      </c>
      <c r="N431" s="921">
        <f t="shared" si="93"/>
        <v>-12.713818181818176</v>
      </c>
      <c r="O431" s="921">
        <f t="shared" si="93"/>
        <v>6.237560000000002</v>
      </c>
      <c r="P431" s="934">
        <f>(P429*100/P393)-45</f>
        <v>-13.731666666666666</v>
      </c>
    </row>
    <row r="432" spans="2:16" ht="15.75" thickBot="1"/>
    <row r="433" spans="2:16">
      <c r="B433" s="898" t="s">
        <v>352</v>
      </c>
      <c r="C433" s="36"/>
      <c r="D433" s="37"/>
      <c r="E433" s="846">
        <f>E402+E413+E420</f>
        <v>53.707999999999998</v>
      </c>
      <c r="F433" s="847">
        <f t="shared" ref="F433:P433" si="94">F402+F413+F420</f>
        <v>54.767999999999994</v>
      </c>
      <c r="G433" s="847">
        <f t="shared" si="94"/>
        <v>239.05699999999999</v>
      </c>
      <c r="H433" s="847">
        <f t="shared" si="94"/>
        <v>1640.5730000000001</v>
      </c>
      <c r="I433" s="2406">
        <f t="shared" si="94"/>
        <v>48.385000000000005</v>
      </c>
      <c r="J433" s="847">
        <f t="shared" si="94"/>
        <v>0.90300000000000002</v>
      </c>
      <c r="K433" s="847">
        <f t="shared" si="94"/>
        <v>1.3522000000000001</v>
      </c>
      <c r="L433" s="847">
        <f t="shared" si="94"/>
        <v>280.13600000000002</v>
      </c>
      <c r="M433" s="2406">
        <f t="shared" si="94"/>
        <v>891.10699999999997</v>
      </c>
      <c r="N433" s="2610">
        <f t="shared" si="94"/>
        <v>779.10919999999999</v>
      </c>
      <c r="O433" s="2406">
        <f t="shared" si="94"/>
        <v>214.6395</v>
      </c>
      <c r="P433" s="940">
        <f t="shared" si="94"/>
        <v>9.035400000000001</v>
      </c>
    </row>
    <row r="434" spans="2:16">
      <c r="B434" s="899"/>
      <c r="C434" s="900" t="s">
        <v>11</v>
      </c>
      <c r="D434" s="1731">
        <v>0.7</v>
      </c>
      <c r="E434" s="1041">
        <v>53.9</v>
      </c>
      <c r="F434" s="1039">
        <v>55.3</v>
      </c>
      <c r="G434" s="1040">
        <v>234.5</v>
      </c>
      <c r="H434" s="1040">
        <v>1645</v>
      </c>
      <c r="I434" s="1036">
        <v>42</v>
      </c>
      <c r="J434" s="723">
        <v>0.84</v>
      </c>
      <c r="K434" s="724">
        <v>0.98</v>
      </c>
      <c r="L434" s="835">
        <v>490</v>
      </c>
      <c r="M434" s="943">
        <v>770</v>
      </c>
      <c r="N434" s="1035">
        <v>770</v>
      </c>
      <c r="O434" s="1035">
        <v>175</v>
      </c>
      <c r="P434" s="1038">
        <v>8.4</v>
      </c>
    </row>
    <row r="435" spans="2:16" ht="15.75" thickBot="1">
      <c r="B435" s="231"/>
      <c r="C435" s="894" t="s">
        <v>476</v>
      </c>
      <c r="D435" s="944"/>
      <c r="E435" s="920">
        <f>(E433*100/E393)-70</f>
        <v>-0.24935064935064588</v>
      </c>
      <c r="F435" s="921">
        <f t="shared" ref="F435:O435" si="95">(F433*100/F393)-70</f>
        <v>-0.67341772151900159</v>
      </c>
      <c r="G435" s="921">
        <f t="shared" si="95"/>
        <v>1.360298507462673</v>
      </c>
      <c r="H435" s="921">
        <f t="shared" si="95"/>
        <v>-0.18838297872339638</v>
      </c>
      <c r="I435" s="921">
        <f t="shared" si="95"/>
        <v>10.64166666666668</v>
      </c>
      <c r="J435" s="922">
        <f t="shared" si="95"/>
        <v>5.25</v>
      </c>
      <c r="K435" s="922">
        <f t="shared" si="95"/>
        <v>26.585714285714289</v>
      </c>
      <c r="L435" s="921">
        <f t="shared" si="95"/>
        <v>-29.980571428571423</v>
      </c>
      <c r="M435" s="921">
        <f t="shared" si="95"/>
        <v>11.009727272727275</v>
      </c>
      <c r="N435" s="921">
        <f t="shared" si="95"/>
        <v>0.8281090909090949</v>
      </c>
      <c r="O435" s="921">
        <f t="shared" si="95"/>
        <v>15.855800000000002</v>
      </c>
      <c r="P435" s="934">
        <f>(P433*100/P393)-70</f>
        <v>5.2950000000000017</v>
      </c>
    </row>
    <row r="438" spans="2:16">
      <c r="E438" s="500"/>
      <c r="F438" s="500"/>
      <c r="G438" s="500"/>
      <c r="H438" s="500"/>
      <c r="K438" s="311"/>
      <c r="P438"/>
    </row>
    <row r="439" spans="2:16">
      <c r="C439" s="788"/>
      <c r="D439" s="10" t="s">
        <v>214</v>
      </c>
      <c r="E439" s="305"/>
    </row>
    <row r="440" spans="2:16">
      <c r="C440" s="11" t="s">
        <v>892</v>
      </c>
      <c r="D440" s="150"/>
      <c r="E440" s="2"/>
      <c r="F440"/>
      <c r="I440"/>
      <c r="J440"/>
      <c r="K440" s="20"/>
      <c r="L440" s="20"/>
      <c r="M440"/>
      <c r="N440"/>
      <c r="O440"/>
      <c r="P440"/>
    </row>
    <row r="441" spans="2:16">
      <c r="C441" s="19" t="s">
        <v>362</v>
      </c>
      <c r="I441" s="973" t="s">
        <v>381</v>
      </c>
      <c r="N441" s="5"/>
    </row>
    <row r="442" spans="2:16">
      <c r="C442" s="788" t="s">
        <v>893</v>
      </c>
    </row>
    <row r="443" spans="2:16" ht="21.75" thickBot="1">
      <c r="B443" s="22" t="s">
        <v>356</v>
      </c>
      <c r="C443" s="20"/>
      <c r="D443"/>
      <c r="F443" s="25" t="s">
        <v>924</v>
      </c>
      <c r="I443" s="23" t="s">
        <v>0</v>
      </c>
      <c r="J443"/>
      <c r="K443" s="79" t="s">
        <v>474</v>
      </c>
      <c r="L443" s="20"/>
      <c r="M443" s="20"/>
      <c r="N443" s="26"/>
      <c r="P443" s="121"/>
    </row>
    <row r="444" spans="2:16" ht="15.75" thickBot="1">
      <c r="B444" s="1013" t="s">
        <v>358</v>
      </c>
      <c r="C444" s="1051" t="s">
        <v>922</v>
      </c>
      <c r="D444" s="1010" t="s">
        <v>182</v>
      </c>
      <c r="E444" s="1018" t="s">
        <v>183</v>
      </c>
      <c r="F444" s="360"/>
      <c r="G444" s="360"/>
      <c r="H444" s="33"/>
      <c r="I444" s="602" t="s">
        <v>334</v>
      </c>
      <c r="J444" s="33"/>
      <c r="K444" s="799"/>
      <c r="L444" s="508"/>
      <c r="M444" s="1020" t="s">
        <v>376</v>
      </c>
      <c r="N444" s="33"/>
      <c r="O444" s="33"/>
      <c r="P444" s="68"/>
    </row>
    <row r="445" spans="2:16" ht="15.75" thickBot="1">
      <c r="B445" s="1014" t="s">
        <v>336</v>
      </c>
      <c r="C445" s="430"/>
      <c r="D445" s="1015" t="s">
        <v>189</v>
      </c>
      <c r="E445" s="637"/>
      <c r="F445" s="1017"/>
      <c r="G445" s="2427" t="s">
        <v>930</v>
      </c>
      <c r="H445" s="2278" t="s">
        <v>758</v>
      </c>
      <c r="I445" s="1021"/>
      <c r="J445" s="1021"/>
      <c r="K445" s="1021"/>
      <c r="L445" s="1023"/>
      <c r="M445" s="1024" t="s">
        <v>375</v>
      </c>
      <c r="N445" s="1021"/>
      <c r="O445" s="1021"/>
      <c r="P445" s="1023"/>
    </row>
    <row r="446" spans="2:16">
      <c r="B446" s="1014" t="s">
        <v>345</v>
      </c>
      <c r="C446" s="430" t="s">
        <v>188</v>
      </c>
      <c r="D446" s="736"/>
      <c r="E446" s="1015" t="s">
        <v>190</v>
      </c>
      <c r="F446" s="1011" t="s">
        <v>56</v>
      </c>
      <c r="G446" s="2427" t="s">
        <v>931</v>
      </c>
      <c r="H446" s="2280" t="s">
        <v>193</v>
      </c>
      <c r="I446" s="637"/>
      <c r="J446" s="2307"/>
      <c r="K446" s="33"/>
      <c r="L446" s="2307"/>
      <c r="M446" s="2308" t="s">
        <v>346</v>
      </c>
      <c r="N446" s="2309" t="s">
        <v>347</v>
      </c>
      <c r="O446" s="2310" t="s">
        <v>348</v>
      </c>
      <c r="P446" s="2311" t="s">
        <v>349</v>
      </c>
    </row>
    <row r="447" spans="2:16" ht="15.75" thickBot="1">
      <c r="B447" s="57"/>
      <c r="C447" s="789"/>
      <c r="D447" s="468"/>
      <c r="E447" s="1016" t="s">
        <v>6</v>
      </c>
      <c r="F447" s="438" t="s">
        <v>7</v>
      </c>
      <c r="G447" s="2076" t="s">
        <v>8</v>
      </c>
      <c r="H447" s="2279" t="s">
        <v>467</v>
      </c>
      <c r="I447" s="2312" t="s">
        <v>337</v>
      </c>
      <c r="J447" s="2313" t="s">
        <v>338</v>
      </c>
      <c r="K447" s="2314" t="s">
        <v>339</v>
      </c>
      <c r="L447" s="2313" t="s">
        <v>340</v>
      </c>
      <c r="M447" s="2315" t="s">
        <v>341</v>
      </c>
      <c r="N447" s="2313" t="s">
        <v>342</v>
      </c>
      <c r="O447" s="2314" t="s">
        <v>343</v>
      </c>
      <c r="P447" s="2316" t="s">
        <v>344</v>
      </c>
    </row>
    <row r="448" spans="2:16" ht="15.75" thickBot="1">
      <c r="B448" s="2271" t="s">
        <v>890</v>
      </c>
      <c r="C448" s="1708"/>
      <c r="D448" s="2270">
        <v>1</v>
      </c>
      <c r="E448" s="1709">
        <v>77</v>
      </c>
      <c r="F448" s="1710">
        <v>79</v>
      </c>
      <c r="G448" s="2269">
        <v>335</v>
      </c>
      <c r="H448" s="2269">
        <v>2350</v>
      </c>
      <c r="I448" s="1709">
        <v>60</v>
      </c>
      <c r="J448" s="1710">
        <v>1.2</v>
      </c>
      <c r="K448" s="1710">
        <v>1.4</v>
      </c>
      <c r="L448" s="1711">
        <v>700</v>
      </c>
      <c r="M448" s="1712">
        <v>1100</v>
      </c>
      <c r="N448" s="1712">
        <v>1100</v>
      </c>
      <c r="O448" s="1712">
        <v>250</v>
      </c>
      <c r="P448" s="1712">
        <v>12</v>
      </c>
    </row>
    <row r="449" spans="2:16">
      <c r="B449" s="85"/>
      <c r="C449" s="2321" t="s">
        <v>159</v>
      </c>
      <c r="D449" s="380"/>
      <c r="E449" s="868"/>
      <c r="F449" s="869"/>
      <c r="G449" s="869"/>
      <c r="H449" s="632"/>
      <c r="I449" s="842"/>
      <c r="J449" s="842"/>
      <c r="K449" s="2407"/>
      <c r="L449" s="842"/>
      <c r="M449" s="842"/>
      <c r="N449" s="842"/>
      <c r="O449" s="842"/>
      <c r="P449" s="989"/>
    </row>
    <row r="450" spans="2:16">
      <c r="B450" s="2319" t="s">
        <v>548</v>
      </c>
      <c r="C450" s="234" t="s">
        <v>868</v>
      </c>
      <c r="D450" s="259">
        <v>60</v>
      </c>
      <c r="E450" s="1843">
        <v>0.87</v>
      </c>
      <c r="F450" s="1843">
        <v>3.6</v>
      </c>
      <c r="G450" s="1843">
        <v>5.04</v>
      </c>
      <c r="H450" s="827">
        <v>56.4</v>
      </c>
      <c r="I450" s="235">
        <v>10.199999999999999</v>
      </c>
      <c r="J450" s="235">
        <v>1.2E-2</v>
      </c>
      <c r="K450" s="235">
        <v>1.2E-2</v>
      </c>
      <c r="L450" s="235">
        <v>0</v>
      </c>
      <c r="M450" s="235">
        <v>24</v>
      </c>
      <c r="N450" s="235">
        <v>16.8</v>
      </c>
      <c r="O450" s="235">
        <v>9.6</v>
      </c>
      <c r="P450" s="235">
        <v>0.318</v>
      </c>
    </row>
    <row r="451" spans="2:16">
      <c r="B451" s="1002" t="s">
        <v>557</v>
      </c>
      <c r="C451" s="234" t="s">
        <v>152</v>
      </c>
      <c r="D451" s="257">
        <v>200</v>
      </c>
      <c r="E451" s="219">
        <v>15.542999999999999</v>
      </c>
      <c r="F451" s="338">
        <v>15.225</v>
      </c>
      <c r="G451" s="758">
        <v>29.911000000000001</v>
      </c>
      <c r="H451" s="2369">
        <v>322.20100000000002</v>
      </c>
      <c r="I451" s="335">
        <v>1.1587000000000001</v>
      </c>
      <c r="J451" s="333">
        <v>0.13400000000000001</v>
      </c>
      <c r="K451" s="334">
        <v>0.16</v>
      </c>
      <c r="L451" s="611">
        <v>35.823</v>
      </c>
      <c r="M451" s="235">
        <v>126.79300000000001</v>
      </c>
      <c r="N451" s="960">
        <v>18.565899999999999</v>
      </c>
      <c r="O451" s="235">
        <v>4.2969999999999997</v>
      </c>
      <c r="P451" s="235">
        <v>1.8</v>
      </c>
    </row>
    <row r="452" spans="2:16">
      <c r="B452" s="1003" t="s">
        <v>571</v>
      </c>
      <c r="C452" s="234" t="s">
        <v>163</v>
      </c>
      <c r="D452" s="257">
        <v>200</v>
      </c>
      <c r="E452" s="219">
        <v>0.6</v>
      </c>
      <c r="F452" s="338">
        <v>0.1</v>
      </c>
      <c r="G452" s="347">
        <v>17.358000000000001</v>
      </c>
      <c r="H452" s="827">
        <v>69.88</v>
      </c>
      <c r="I452" s="338">
        <v>2.016</v>
      </c>
      <c r="J452" s="338">
        <v>0</v>
      </c>
      <c r="K452" s="338">
        <v>0</v>
      </c>
      <c r="L452" s="2779">
        <v>12</v>
      </c>
      <c r="M452" s="235">
        <v>16.100000000000001</v>
      </c>
      <c r="N452" s="235">
        <v>15.36</v>
      </c>
      <c r="O452" s="235">
        <v>2.1</v>
      </c>
      <c r="P452" s="235">
        <v>7.5999999999999998E-2</v>
      </c>
    </row>
    <row r="453" spans="2:16">
      <c r="B453" s="1000" t="s">
        <v>9</v>
      </c>
      <c r="C453" s="234" t="s">
        <v>10</v>
      </c>
      <c r="D453" s="257">
        <v>40</v>
      </c>
      <c r="E453" s="219">
        <v>1.54</v>
      </c>
      <c r="F453" s="338">
        <v>0.55000000000000004</v>
      </c>
      <c r="G453" s="338">
        <v>21.68</v>
      </c>
      <c r="H453" s="814">
        <v>97.83</v>
      </c>
      <c r="I453" s="235">
        <v>0</v>
      </c>
      <c r="J453" s="957">
        <v>4.8000000000000001E-2</v>
      </c>
      <c r="K453" s="652">
        <v>1.6E-2</v>
      </c>
      <c r="L453" s="814">
        <v>0</v>
      </c>
      <c r="M453" s="235">
        <v>8</v>
      </c>
      <c r="N453" s="235">
        <v>26</v>
      </c>
      <c r="O453" s="235">
        <v>5.6</v>
      </c>
      <c r="P453" s="652">
        <v>0.04</v>
      </c>
    </row>
    <row r="454" spans="2:16" ht="15.75" thickBot="1">
      <c r="B454" s="1004" t="s">
        <v>9</v>
      </c>
      <c r="C454" s="192" t="s">
        <v>427</v>
      </c>
      <c r="D454" s="259">
        <v>20</v>
      </c>
      <c r="E454" s="348">
        <v>1.1299999999999999</v>
      </c>
      <c r="F454" s="350">
        <v>0.3</v>
      </c>
      <c r="G454" s="350">
        <v>8.3729999999999993</v>
      </c>
      <c r="H454" s="814">
        <v>40.712000000000003</v>
      </c>
      <c r="I454" s="349">
        <v>0</v>
      </c>
      <c r="J454" s="349">
        <v>0.05</v>
      </c>
      <c r="K454" s="349">
        <v>0.05</v>
      </c>
      <c r="L454" s="909">
        <v>0</v>
      </c>
      <c r="M454" s="2703">
        <v>6.6</v>
      </c>
      <c r="N454" s="935">
        <v>46.8</v>
      </c>
      <c r="O454" s="349">
        <v>1.32</v>
      </c>
      <c r="P454" s="935">
        <v>8.8000000000000005E-3</v>
      </c>
    </row>
    <row r="455" spans="2:16">
      <c r="B455" s="464" t="s">
        <v>212</v>
      </c>
      <c r="C455" s="68"/>
      <c r="D455" s="1020">
        <f>SUM(D450:D454)</f>
        <v>520</v>
      </c>
      <c r="E455" s="465">
        <f t="shared" ref="E455:P455" si="96">SUM(E450:E454)</f>
        <v>19.683</v>
      </c>
      <c r="F455" s="466">
        <f t="shared" si="96"/>
        <v>19.775000000000002</v>
      </c>
      <c r="G455" s="467">
        <f t="shared" si="96"/>
        <v>82.362000000000009</v>
      </c>
      <c r="H455" s="2209">
        <f t="shared" si="96"/>
        <v>587.02300000000002</v>
      </c>
      <c r="I455" s="237">
        <f t="shared" si="96"/>
        <v>13.374699999999999</v>
      </c>
      <c r="J455" s="816">
        <f t="shared" si="96"/>
        <v>0.24399999999999999</v>
      </c>
      <c r="K455" s="816">
        <f t="shared" si="96"/>
        <v>0.23799999999999999</v>
      </c>
      <c r="L455" s="816">
        <f t="shared" si="96"/>
        <v>47.823</v>
      </c>
      <c r="M455" s="918">
        <f t="shared" si="96"/>
        <v>181.49299999999999</v>
      </c>
      <c r="N455" s="918">
        <f t="shared" si="96"/>
        <v>123.52589999999999</v>
      </c>
      <c r="O455" s="816">
        <f t="shared" si="96"/>
        <v>22.916999999999998</v>
      </c>
      <c r="P455" s="919">
        <f t="shared" si="96"/>
        <v>2.2427999999999999</v>
      </c>
    </row>
    <row r="456" spans="2:16">
      <c r="B456" s="899"/>
      <c r="C456" s="900" t="s">
        <v>11</v>
      </c>
      <c r="D456" s="1731">
        <v>0.25</v>
      </c>
      <c r="E456" s="2395">
        <v>19.25</v>
      </c>
      <c r="F456" s="2396">
        <v>19.75</v>
      </c>
      <c r="G456" s="2397">
        <v>83.75</v>
      </c>
      <c r="H456" s="2398">
        <v>587.5</v>
      </c>
      <c r="I456" s="2396">
        <v>15</v>
      </c>
      <c r="J456" s="2396">
        <v>0.3</v>
      </c>
      <c r="K456" s="2397">
        <v>0.35</v>
      </c>
      <c r="L456" s="1035">
        <v>175</v>
      </c>
      <c r="M456" s="2289">
        <v>275</v>
      </c>
      <c r="N456" s="1035">
        <v>275</v>
      </c>
      <c r="O456" s="1035">
        <v>62.5</v>
      </c>
      <c r="P456" s="2399">
        <v>3</v>
      </c>
    </row>
    <row r="457" spans="2:16" ht="15.75" thickBot="1">
      <c r="B457" s="231"/>
      <c r="C457" s="894" t="s">
        <v>476</v>
      </c>
      <c r="D457" s="944"/>
      <c r="E457" s="920">
        <f>(E455*100/E448)-25</f>
        <v>0.56233766233766147</v>
      </c>
      <c r="F457" s="921">
        <f t="shared" ref="F457:P457" si="97">(F455*100/F448)-25</f>
        <v>3.1645569620255998E-2</v>
      </c>
      <c r="G457" s="921">
        <f t="shared" si="97"/>
        <v>-0.41432835820895164</v>
      </c>
      <c r="H457" s="921">
        <f t="shared" si="97"/>
        <v>-2.0297872340425016E-2</v>
      </c>
      <c r="I457" s="921">
        <f t="shared" si="97"/>
        <v>-2.7088333333333381</v>
      </c>
      <c r="J457" s="921">
        <f t="shared" si="97"/>
        <v>-4.6666666666666679</v>
      </c>
      <c r="K457" s="921">
        <f t="shared" si="97"/>
        <v>-8</v>
      </c>
      <c r="L457" s="921">
        <f t="shared" si="97"/>
        <v>-18.168142857142858</v>
      </c>
      <c r="M457" s="921">
        <f t="shared" si="97"/>
        <v>-8.5006363636363638</v>
      </c>
      <c r="N457" s="921">
        <f t="shared" si="97"/>
        <v>-13.770372727272727</v>
      </c>
      <c r="O457" s="921">
        <f t="shared" si="97"/>
        <v>-15.833200000000001</v>
      </c>
      <c r="P457" s="934">
        <f t="shared" si="97"/>
        <v>-6.3099999999999987</v>
      </c>
    </row>
    <row r="458" spans="2:16">
      <c r="B458" s="2356"/>
      <c r="C458" s="171" t="s">
        <v>123</v>
      </c>
      <c r="D458" s="2341"/>
      <c r="E458" s="820"/>
      <c r="F458" s="821"/>
      <c r="G458" s="821"/>
      <c r="H458" s="821"/>
      <c r="I458" s="806"/>
      <c r="J458" s="806"/>
      <c r="K458" s="445"/>
      <c r="L458" s="806"/>
      <c r="M458" s="806"/>
      <c r="N458" s="806"/>
      <c r="O458" s="806"/>
      <c r="P458" s="974"/>
    </row>
    <row r="459" spans="2:16" ht="15" customHeight="1">
      <c r="B459" s="2410" t="s">
        <v>869</v>
      </c>
      <c r="C459" s="2414" t="s">
        <v>734</v>
      </c>
      <c r="D459" s="2342">
        <v>60</v>
      </c>
      <c r="E459" s="235">
        <v>0.72</v>
      </c>
      <c r="F459" s="235">
        <v>3.6</v>
      </c>
      <c r="G459" s="235">
        <v>6.72</v>
      </c>
      <c r="H459" s="827">
        <v>62.4</v>
      </c>
      <c r="I459" s="350">
        <v>1.8</v>
      </c>
      <c r="J459" s="350">
        <v>0.03</v>
      </c>
      <c r="K459" s="350">
        <v>0.03</v>
      </c>
      <c r="L459" s="604">
        <v>0</v>
      </c>
      <c r="M459" s="235">
        <v>14.4</v>
      </c>
      <c r="N459" s="235">
        <v>29.4</v>
      </c>
      <c r="O459" s="338">
        <v>20.399999999999999</v>
      </c>
      <c r="P459" s="235">
        <v>0.38400000000000001</v>
      </c>
    </row>
    <row r="460" spans="2:16">
      <c r="B460" s="2411" t="s">
        <v>870</v>
      </c>
      <c r="C460" s="2415" t="s">
        <v>664</v>
      </c>
      <c r="D460" s="2342">
        <v>200</v>
      </c>
      <c r="E460" s="348">
        <v>1.04</v>
      </c>
      <c r="F460" s="350">
        <v>3.54</v>
      </c>
      <c r="G460" s="350">
        <v>2.76</v>
      </c>
      <c r="H460" s="827">
        <v>47.2</v>
      </c>
      <c r="I460" s="350">
        <v>7.98</v>
      </c>
      <c r="J460" s="350">
        <v>0.02</v>
      </c>
      <c r="K460" s="350">
        <v>0.02</v>
      </c>
      <c r="L460" s="604">
        <v>0</v>
      </c>
      <c r="M460" s="335">
        <v>27.6</v>
      </c>
      <c r="N460" s="335">
        <v>22.4</v>
      </c>
      <c r="O460" s="335">
        <v>11</v>
      </c>
      <c r="P460" s="335">
        <v>0.47</v>
      </c>
    </row>
    <row r="461" spans="2:16">
      <c r="B461" s="2412" t="s">
        <v>871</v>
      </c>
      <c r="C461" s="482" t="s">
        <v>669</v>
      </c>
      <c r="D461" s="2342">
        <v>190</v>
      </c>
      <c r="E461" s="2742">
        <v>17.521000000000001</v>
      </c>
      <c r="F461" s="982">
        <v>9.3770000000000007</v>
      </c>
      <c r="G461" s="2743">
        <v>38.914000000000001</v>
      </c>
      <c r="H461" s="2369">
        <v>307.48</v>
      </c>
      <c r="I461" s="2744">
        <v>1.869</v>
      </c>
      <c r="J461" s="982">
        <v>7.0999999999999994E-2</v>
      </c>
      <c r="K461" s="2743">
        <v>0.08</v>
      </c>
      <c r="L461" s="2745">
        <v>159.25</v>
      </c>
      <c r="M461" s="2347">
        <v>118.761</v>
      </c>
      <c r="N461" s="2746">
        <v>20.416</v>
      </c>
      <c r="O461" s="2347">
        <v>9.2171000000000003</v>
      </c>
      <c r="P461" s="2747">
        <v>0.7</v>
      </c>
    </row>
    <row r="462" spans="2:16">
      <c r="B462" s="2357" t="s">
        <v>872</v>
      </c>
      <c r="C462" s="767" t="s">
        <v>807</v>
      </c>
      <c r="D462" s="343">
        <v>200</v>
      </c>
      <c r="E462" s="219">
        <v>3</v>
      </c>
      <c r="F462" s="338">
        <v>2.2000000000000002</v>
      </c>
      <c r="G462" s="338">
        <v>10.9</v>
      </c>
      <c r="H462" s="827">
        <v>75</v>
      </c>
      <c r="I462" s="976">
        <v>0.56000000000000005</v>
      </c>
      <c r="J462" s="235">
        <v>0.02</v>
      </c>
      <c r="K462" s="747">
        <v>0.13</v>
      </c>
      <c r="L462" s="814">
        <v>13.5</v>
      </c>
      <c r="M462" s="235">
        <v>110.5</v>
      </c>
      <c r="N462" s="747">
        <v>85.2</v>
      </c>
      <c r="O462" s="235">
        <v>16</v>
      </c>
      <c r="P462" s="747">
        <v>0.8</v>
      </c>
    </row>
    <row r="463" spans="2:16">
      <c r="B463" s="2358" t="s">
        <v>9</v>
      </c>
      <c r="C463" s="2416" t="s">
        <v>920</v>
      </c>
      <c r="D463" s="343">
        <v>30</v>
      </c>
      <c r="E463" s="219">
        <v>2.25</v>
      </c>
      <c r="F463" s="347">
        <v>3.5339999999999998</v>
      </c>
      <c r="G463" s="338">
        <v>22.32</v>
      </c>
      <c r="H463" s="827">
        <v>130.08600000000001</v>
      </c>
      <c r="I463" s="235">
        <v>0</v>
      </c>
      <c r="J463" s="235">
        <v>0.03</v>
      </c>
      <c r="K463" s="235">
        <v>0.02</v>
      </c>
      <c r="L463" s="827">
        <v>3</v>
      </c>
      <c r="M463" s="235">
        <v>8.6999999999999993</v>
      </c>
      <c r="N463" s="1843">
        <v>0</v>
      </c>
      <c r="O463" s="235">
        <v>0.6</v>
      </c>
      <c r="P463" s="235">
        <v>6.3E-2</v>
      </c>
    </row>
    <row r="464" spans="2:16">
      <c r="B464" s="2358" t="s">
        <v>9</v>
      </c>
      <c r="C464" s="482" t="s">
        <v>10</v>
      </c>
      <c r="D464" s="343">
        <v>40</v>
      </c>
      <c r="E464" s="219">
        <v>1.54</v>
      </c>
      <c r="F464" s="338">
        <v>0.55000000000000004</v>
      </c>
      <c r="G464" s="338">
        <v>21.68</v>
      </c>
      <c r="H464" s="814">
        <v>97.83</v>
      </c>
      <c r="I464" s="842">
        <v>0</v>
      </c>
      <c r="J464" s="957">
        <v>4.8000000000000001E-2</v>
      </c>
      <c r="K464" s="652">
        <v>1.6E-2</v>
      </c>
      <c r="L464" s="814">
        <v>0</v>
      </c>
      <c r="M464" s="235">
        <v>8</v>
      </c>
      <c r="N464" s="235">
        <v>26</v>
      </c>
      <c r="O464" s="235">
        <v>5.6</v>
      </c>
      <c r="P464" s="652">
        <v>0.04</v>
      </c>
    </row>
    <row r="465" spans="2:16" ht="12.75" customHeight="1">
      <c r="B465" s="2359" t="s">
        <v>9</v>
      </c>
      <c r="C465" s="501" t="s">
        <v>427</v>
      </c>
      <c r="D465" s="343">
        <v>30</v>
      </c>
      <c r="E465" s="1843">
        <v>1.6950000000000001</v>
      </c>
      <c r="F465" s="235">
        <v>0.45</v>
      </c>
      <c r="G465" s="235">
        <v>12.56</v>
      </c>
      <c r="H465" s="814">
        <v>61.07</v>
      </c>
      <c r="I465" s="235">
        <v>0</v>
      </c>
      <c r="J465" s="235">
        <v>0.08</v>
      </c>
      <c r="K465" s="235">
        <v>0.08</v>
      </c>
      <c r="L465" s="611">
        <v>0</v>
      </c>
      <c r="M465" s="344">
        <v>9.9</v>
      </c>
      <c r="N465" s="235">
        <v>70.2</v>
      </c>
      <c r="O465" s="235">
        <v>1.98</v>
      </c>
      <c r="P465" s="235">
        <v>1.32E-2</v>
      </c>
    </row>
    <row r="466" spans="2:16" ht="15" customHeight="1" thickBot="1">
      <c r="B466" s="2413" t="s">
        <v>841</v>
      </c>
      <c r="C466" s="482" t="s">
        <v>323</v>
      </c>
      <c r="D466" s="2343">
        <v>100</v>
      </c>
      <c r="E466" s="348">
        <v>0.34</v>
      </c>
      <c r="F466" s="349">
        <v>0.34</v>
      </c>
      <c r="G466" s="350">
        <v>8.4</v>
      </c>
      <c r="H466" s="830">
        <v>40.29</v>
      </c>
      <c r="I466" s="929">
        <v>10</v>
      </c>
      <c r="J466" s="2605">
        <v>0.04</v>
      </c>
      <c r="K466" s="929">
        <v>0.05</v>
      </c>
      <c r="L466" s="938">
        <v>0</v>
      </c>
      <c r="M466" s="808">
        <v>8</v>
      </c>
      <c r="N466" s="808">
        <v>28</v>
      </c>
      <c r="O466" s="2799">
        <v>36.6</v>
      </c>
      <c r="P466" s="808">
        <v>0.6</v>
      </c>
    </row>
    <row r="467" spans="2:16">
      <c r="B467" s="464" t="s">
        <v>198</v>
      </c>
      <c r="C467" s="36"/>
      <c r="D467" s="775">
        <f>SUM(D459:D466)</f>
        <v>850</v>
      </c>
      <c r="E467" s="475">
        <f>SUM(E459:E466)</f>
        <v>28.106000000000002</v>
      </c>
      <c r="F467" s="816">
        <f>SUM(F459:F466)</f>
        <v>23.591000000000001</v>
      </c>
      <c r="G467" s="476">
        <f>SUM(G459:G466)</f>
        <v>124.25400000000002</v>
      </c>
      <c r="H467" s="2209">
        <f>SUM(H459:H466)</f>
        <v>821.35600000000011</v>
      </c>
      <c r="I467" s="816">
        <f t="shared" ref="I467:O467" si="98">SUM(I459:I466)</f>
        <v>22.209000000000003</v>
      </c>
      <c r="J467" s="816">
        <f t="shared" si="98"/>
        <v>0.33899999999999997</v>
      </c>
      <c r="K467" s="816">
        <f>SUM(K459:K466)</f>
        <v>0.42600000000000005</v>
      </c>
      <c r="L467" s="816">
        <f>SUM(L459:L466)</f>
        <v>175.75</v>
      </c>
      <c r="M467" s="2609">
        <f t="shared" si="98"/>
        <v>305.86099999999993</v>
      </c>
      <c r="N467" s="2609">
        <f t="shared" si="98"/>
        <v>281.61599999999999</v>
      </c>
      <c r="O467" s="2609">
        <f t="shared" si="98"/>
        <v>101.39709999999999</v>
      </c>
      <c r="P467" s="919">
        <f>SUM(P459:P466)</f>
        <v>3.0702000000000003</v>
      </c>
    </row>
    <row r="468" spans="2:16">
      <c r="B468" s="899"/>
      <c r="C468" s="900" t="s">
        <v>11</v>
      </c>
      <c r="D468" s="1731">
        <v>0.35</v>
      </c>
      <c r="E468" s="722">
        <v>26.95</v>
      </c>
      <c r="F468" s="723">
        <v>27.65</v>
      </c>
      <c r="G468" s="724">
        <v>117.25</v>
      </c>
      <c r="H468" s="1727">
        <v>822.5</v>
      </c>
      <c r="I468" s="723">
        <v>21</v>
      </c>
      <c r="J468" s="723">
        <v>0.42</v>
      </c>
      <c r="K468" s="724">
        <v>0.49</v>
      </c>
      <c r="L468" s="835">
        <v>245</v>
      </c>
      <c r="M468" s="2289">
        <v>385</v>
      </c>
      <c r="N468" s="1035">
        <v>385</v>
      </c>
      <c r="O468" s="835">
        <v>87.5</v>
      </c>
      <c r="P468" s="1038">
        <v>4.2</v>
      </c>
    </row>
    <row r="469" spans="2:16" ht="15.75" thickBot="1">
      <c r="B469" s="231"/>
      <c r="C469" s="894" t="s">
        <v>476</v>
      </c>
      <c r="D469" s="944"/>
      <c r="E469" s="920">
        <f>(E467*100/E448)-35</f>
        <v>1.5012987012987082</v>
      </c>
      <c r="F469" s="921">
        <f t="shared" ref="F469:P469" si="99">(F467*100/F448)-35</f>
        <v>-5.1379746835443036</v>
      </c>
      <c r="G469" s="921">
        <f t="shared" si="99"/>
        <v>2.0907462686567229</v>
      </c>
      <c r="H469" s="921">
        <f t="shared" si="99"/>
        <v>-4.8680851063828356E-2</v>
      </c>
      <c r="I469" s="921">
        <f t="shared" si="99"/>
        <v>2.0150000000000077</v>
      </c>
      <c r="J469" s="921">
        <f t="shared" si="99"/>
        <v>-6.75</v>
      </c>
      <c r="K469" s="921">
        <f t="shared" si="99"/>
        <v>-4.5714285714285694</v>
      </c>
      <c r="L469" s="921">
        <f t="shared" si="99"/>
        <v>-9.8928571428571423</v>
      </c>
      <c r="M469" s="921">
        <f t="shared" si="99"/>
        <v>-7.1944545454545512</v>
      </c>
      <c r="N469" s="921">
        <f t="shared" si="99"/>
        <v>-9.3985454545454559</v>
      </c>
      <c r="O469" s="921">
        <f t="shared" si="99"/>
        <v>5.5588399999999965</v>
      </c>
      <c r="P469" s="934">
        <f t="shared" si="99"/>
        <v>-9.4149999999999956</v>
      </c>
    </row>
    <row r="470" spans="2:16">
      <c r="B470" s="790"/>
      <c r="C470" s="601" t="s">
        <v>246</v>
      </c>
      <c r="D470" s="54"/>
      <c r="E470" s="637"/>
      <c r="F470" s="178"/>
      <c r="G470" s="178"/>
      <c r="H470" s="178"/>
      <c r="I470" s="831"/>
      <c r="J470" s="831"/>
      <c r="K470" s="837"/>
      <c r="L470" s="831"/>
      <c r="M470" s="831"/>
      <c r="N470" s="831"/>
      <c r="O470" s="831"/>
      <c r="P470" s="987"/>
    </row>
    <row r="471" spans="2:16">
      <c r="B471" s="2337" t="s">
        <v>760</v>
      </c>
      <c r="C471" s="273" t="s">
        <v>247</v>
      </c>
      <c r="D471" s="257">
        <v>200</v>
      </c>
      <c r="E471" s="219">
        <v>5.8</v>
      </c>
      <c r="F471" s="338">
        <v>5</v>
      </c>
      <c r="G471" s="338">
        <v>8</v>
      </c>
      <c r="H471" s="2226">
        <v>101</v>
      </c>
      <c r="I471" s="350">
        <v>1.4</v>
      </c>
      <c r="J471" s="350">
        <v>0.08</v>
      </c>
      <c r="K471" s="350">
        <v>2.3E-2</v>
      </c>
      <c r="L471" s="924">
        <v>40.1</v>
      </c>
      <c r="M471" s="335">
        <v>240.8</v>
      </c>
      <c r="N471" s="335">
        <v>180.6</v>
      </c>
      <c r="O471" s="335">
        <v>28.1</v>
      </c>
      <c r="P471" s="976">
        <v>0.2</v>
      </c>
    </row>
    <row r="472" spans="2:16">
      <c r="B472" s="2332" t="s">
        <v>783</v>
      </c>
      <c r="C472" s="1956" t="s">
        <v>782</v>
      </c>
      <c r="D472" s="259" t="s">
        <v>810</v>
      </c>
      <c r="E472" s="389">
        <v>1.1200000000000001</v>
      </c>
      <c r="F472" s="349">
        <v>2.415</v>
      </c>
      <c r="G472" s="2213">
        <v>16.350000000000001</v>
      </c>
      <c r="H472" s="830">
        <v>91.614999999999995</v>
      </c>
      <c r="I472" s="350">
        <v>1.538</v>
      </c>
      <c r="J472" s="350">
        <v>7.5999999999999998E-2</v>
      </c>
      <c r="K472" s="350">
        <v>0.14099999999999999</v>
      </c>
      <c r="L472" s="1827">
        <v>24.483000000000001</v>
      </c>
      <c r="M472" s="335">
        <v>96.004999999999995</v>
      </c>
      <c r="N472" s="334">
        <v>128.16200000000001</v>
      </c>
      <c r="O472" s="350">
        <v>24.989000000000001</v>
      </c>
      <c r="P472" s="976">
        <v>0.93400000000000005</v>
      </c>
    </row>
    <row r="473" spans="2:16" ht="12" customHeight="1">
      <c r="B473" s="2417" t="s">
        <v>1006</v>
      </c>
      <c r="C473" s="1957" t="s">
        <v>923</v>
      </c>
      <c r="D473" s="721"/>
      <c r="E473" s="307"/>
      <c r="F473" s="842"/>
      <c r="G473" s="307"/>
      <c r="H473" s="2408"/>
      <c r="I473" s="869"/>
      <c r="J473" s="869"/>
      <c r="K473" s="869"/>
      <c r="L473" s="2409"/>
      <c r="M473" s="842"/>
      <c r="N473" s="866"/>
      <c r="O473" s="869"/>
      <c r="P473" s="989"/>
    </row>
    <row r="474" spans="2:16" ht="15.75" thickBot="1">
      <c r="B474" s="1004" t="s">
        <v>9</v>
      </c>
      <c r="C474" s="2345" t="s">
        <v>785</v>
      </c>
      <c r="D474" s="2343">
        <v>20</v>
      </c>
      <c r="E474" s="219">
        <v>0.77</v>
      </c>
      <c r="F474" s="338">
        <v>0.38</v>
      </c>
      <c r="G474" s="338">
        <v>10.28</v>
      </c>
      <c r="H474" s="814">
        <v>45.22</v>
      </c>
      <c r="I474" s="929">
        <v>0</v>
      </c>
      <c r="J474" s="929">
        <v>2.1999999999999999E-2</v>
      </c>
      <c r="K474" s="929">
        <v>2.1999999999999999E-2</v>
      </c>
      <c r="L474" s="930">
        <v>0</v>
      </c>
      <c r="M474" s="877">
        <v>3.8</v>
      </c>
      <c r="N474" s="877">
        <v>13</v>
      </c>
      <c r="O474" s="929">
        <v>2.6</v>
      </c>
      <c r="P474" s="878">
        <v>2.4E-2</v>
      </c>
    </row>
    <row r="475" spans="2:16">
      <c r="B475" s="464" t="s">
        <v>258</v>
      </c>
      <c r="C475" s="36"/>
      <c r="D475" s="176">
        <f>D471+D474+100+20</f>
        <v>340</v>
      </c>
      <c r="E475" s="475">
        <f t="shared" ref="E475:P475" si="100">SUM(E471:E474)</f>
        <v>7.6899999999999995</v>
      </c>
      <c r="F475" s="466">
        <f t="shared" si="100"/>
        <v>7.7949999999999999</v>
      </c>
      <c r="G475" s="816">
        <f t="shared" si="100"/>
        <v>34.630000000000003</v>
      </c>
      <c r="H475" s="912">
        <f t="shared" si="100"/>
        <v>237.83500000000001</v>
      </c>
      <c r="I475" s="841">
        <f t="shared" si="100"/>
        <v>2.9379999999999997</v>
      </c>
      <c r="J475" s="816">
        <f t="shared" si="100"/>
        <v>0.17799999999999999</v>
      </c>
      <c r="K475" s="466">
        <f t="shared" si="100"/>
        <v>0.18599999999999997</v>
      </c>
      <c r="L475" s="466">
        <f t="shared" si="100"/>
        <v>64.582999999999998</v>
      </c>
      <c r="M475" s="918">
        <f t="shared" si="100"/>
        <v>340.60500000000002</v>
      </c>
      <c r="N475" s="918">
        <f t="shared" si="100"/>
        <v>321.762</v>
      </c>
      <c r="O475" s="918">
        <f t="shared" si="100"/>
        <v>55.689</v>
      </c>
      <c r="P475" s="913">
        <f t="shared" si="100"/>
        <v>1.1580000000000001</v>
      </c>
    </row>
    <row r="476" spans="2:16">
      <c r="B476" s="899"/>
      <c r="C476" s="900" t="s">
        <v>11</v>
      </c>
      <c r="D476" s="1731">
        <v>0.1</v>
      </c>
      <c r="E476" s="1041">
        <v>7.7</v>
      </c>
      <c r="F476" s="1039">
        <v>7.9</v>
      </c>
      <c r="G476" s="1040">
        <v>33.5</v>
      </c>
      <c r="H476" s="1040">
        <v>235</v>
      </c>
      <c r="I476" s="917">
        <v>6</v>
      </c>
      <c r="J476" s="917">
        <v>0.12</v>
      </c>
      <c r="K476" s="916">
        <v>0.14000000000000001</v>
      </c>
      <c r="L476" s="1756">
        <v>70</v>
      </c>
      <c r="M476" s="2372">
        <v>110</v>
      </c>
      <c r="N476" s="2373">
        <v>110</v>
      </c>
      <c r="O476" s="1756">
        <v>25</v>
      </c>
      <c r="P476" s="2375">
        <v>1.2</v>
      </c>
    </row>
    <row r="477" spans="2:16" ht="15.75" thickBot="1">
      <c r="B477" s="231"/>
      <c r="C477" s="894" t="s">
        <v>476</v>
      </c>
      <c r="D477" s="944"/>
      <c r="E477" s="920">
        <f>(E475*100/E448)-10</f>
        <v>-1.2987012987013102E-2</v>
      </c>
      <c r="F477" s="921">
        <f t="shared" ref="F477:N477" si="101">(F475*100/F448)-10</f>
        <v>-0.13291139240506311</v>
      </c>
      <c r="G477" s="921">
        <f t="shared" si="101"/>
        <v>0.33731343283582227</v>
      </c>
      <c r="H477" s="921">
        <f t="shared" si="101"/>
        <v>0.12063829787233971</v>
      </c>
      <c r="I477" s="921">
        <f t="shared" si="101"/>
        <v>-5.1033333333333344</v>
      </c>
      <c r="J477" s="922">
        <f t="shared" si="101"/>
        <v>4.8333333333333339</v>
      </c>
      <c r="K477" s="922">
        <f t="shared" si="101"/>
        <v>3.2857142857142847</v>
      </c>
      <c r="L477" s="921">
        <f t="shared" si="101"/>
        <v>-0.77385714285714258</v>
      </c>
      <c r="M477" s="921">
        <f t="shared" si="101"/>
        <v>20.96409090909091</v>
      </c>
      <c r="N477" s="921">
        <f t="shared" si="101"/>
        <v>19.251090909090909</v>
      </c>
      <c r="O477" s="921">
        <f>(O475*100/O448)-10</f>
        <v>12.275599999999997</v>
      </c>
      <c r="P477" s="934">
        <f>(P475*100/P448)-10</f>
        <v>-0.34999999999999964</v>
      </c>
    </row>
    <row r="479" spans="2:16" ht="15.75" thickBot="1"/>
    <row r="480" spans="2:16">
      <c r="B480" s="728"/>
      <c r="C480" s="36" t="s">
        <v>317</v>
      </c>
      <c r="D480" s="37"/>
      <c r="E480" s="148">
        <f t="shared" ref="E480:P480" si="102">E455+E467</f>
        <v>47.789000000000001</v>
      </c>
      <c r="F480" s="237">
        <f t="shared" si="102"/>
        <v>43.366</v>
      </c>
      <c r="G480" s="237">
        <f t="shared" si="102"/>
        <v>206.61600000000004</v>
      </c>
      <c r="H480" s="237">
        <f t="shared" si="102"/>
        <v>1408.3790000000001</v>
      </c>
      <c r="I480" s="237">
        <f t="shared" si="102"/>
        <v>35.5837</v>
      </c>
      <c r="J480" s="237">
        <f t="shared" si="102"/>
        <v>0.58299999999999996</v>
      </c>
      <c r="K480" s="237">
        <f t="shared" si="102"/>
        <v>0.66400000000000003</v>
      </c>
      <c r="L480" s="237">
        <f t="shared" si="102"/>
        <v>223.57300000000001</v>
      </c>
      <c r="M480" s="823">
        <f t="shared" si="102"/>
        <v>487.35399999999993</v>
      </c>
      <c r="N480" s="823">
        <f t="shared" si="102"/>
        <v>405.14189999999996</v>
      </c>
      <c r="O480" s="823">
        <f t="shared" si="102"/>
        <v>124.3141</v>
      </c>
      <c r="P480" s="730">
        <f t="shared" si="102"/>
        <v>5.3130000000000006</v>
      </c>
    </row>
    <row r="481" spans="2:16">
      <c r="B481" s="422"/>
      <c r="C481" s="786" t="s">
        <v>11</v>
      </c>
      <c r="D481" s="1731">
        <v>0.6</v>
      </c>
      <c r="E481" s="1037">
        <v>46.2</v>
      </c>
      <c r="F481" s="917">
        <v>47.4</v>
      </c>
      <c r="G481" s="916">
        <v>201</v>
      </c>
      <c r="H481" s="916">
        <v>1410</v>
      </c>
      <c r="I481" s="1036">
        <v>36</v>
      </c>
      <c r="J481" s="723">
        <v>0.72</v>
      </c>
      <c r="K481" s="724">
        <v>0.84</v>
      </c>
      <c r="L481" s="835">
        <v>420</v>
      </c>
      <c r="M481" s="943">
        <v>660</v>
      </c>
      <c r="N481" s="1035">
        <v>660</v>
      </c>
      <c r="O481" s="1035">
        <v>150</v>
      </c>
      <c r="P481" s="1038">
        <v>7.2</v>
      </c>
    </row>
    <row r="482" spans="2:16" ht="15.75" thickBot="1">
      <c r="B482" s="231"/>
      <c r="C482" s="894" t="s">
        <v>476</v>
      </c>
      <c r="D482" s="944"/>
      <c r="E482" s="920">
        <f>(E480*100/E448)-60</f>
        <v>2.0636363636363697</v>
      </c>
      <c r="F482" s="921">
        <f>(F480*100/F448)-60</f>
        <v>-5.1063291139240476</v>
      </c>
      <c r="G482" s="921">
        <f t="shared" ref="G482:O482" si="103">(G480*100/G448)-60</f>
        <v>1.6764179104477819</v>
      </c>
      <c r="H482" s="921">
        <f t="shared" si="103"/>
        <v>-6.8978723404242714E-2</v>
      </c>
      <c r="I482" s="921">
        <f t="shared" si="103"/>
        <v>-0.69383333333333752</v>
      </c>
      <c r="J482" s="921">
        <f t="shared" si="103"/>
        <v>-11.416666666666664</v>
      </c>
      <c r="K482" s="921">
        <f t="shared" si="103"/>
        <v>-12.571428571428562</v>
      </c>
      <c r="L482" s="921">
        <f t="shared" si="103"/>
        <v>-28.061</v>
      </c>
      <c r="M482" s="921">
        <f t="shared" si="103"/>
        <v>-15.695090909090915</v>
      </c>
      <c r="N482" s="921">
        <f t="shared" si="103"/>
        <v>-23.168918181818185</v>
      </c>
      <c r="O482" s="921">
        <f t="shared" si="103"/>
        <v>-10.274360000000001</v>
      </c>
      <c r="P482" s="934">
        <f>(P480*100/P448)-60</f>
        <v>-15.724999999999994</v>
      </c>
    </row>
    <row r="483" spans="2:16" ht="15.75" thickBot="1"/>
    <row r="484" spans="2:16">
      <c r="B484" s="728"/>
      <c r="C484" s="36" t="s">
        <v>316</v>
      </c>
      <c r="D484" s="37"/>
      <c r="E484" s="148">
        <f t="shared" ref="E484:P484" si="104">E467+E475</f>
        <v>35.795999999999999</v>
      </c>
      <c r="F484" s="237">
        <f t="shared" si="104"/>
        <v>31.386000000000003</v>
      </c>
      <c r="G484" s="237">
        <f t="shared" si="104"/>
        <v>158.88400000000001</v>
      </c>
      <c r="H484" s="237">
        <f t="shared" si="104"/>
        <v>1059.191</v>
      </c>
      <c r="I484" s="237">
        <f t="shared" si="104"/>
        <v>25.147000000000002</v>
      </c>
      <c r="J484" s="237">
        <f t="shared" si="104"/>
        <v>0.5169999999999999</v>
      </c>
      <c r="K484" s="237">
        <f t="shared" si="104"/>
        <v>0.61199999999999999</v>
      </c>
      <c r="L484" s="237">
        <f t="shared" si="104"/>
        <v>240.333</v>
      </c>
      <c r="M484" s="823">
        <f t="shared" si="104"/>
        <v>646.46599999999989</v>
      </c>
      <c r="N484" s="823">
        <f t="shared" si="104"/>
        <v>603.37799999999993</v>
      </c>
      <c r="O484" s="823">
        <f t="shared" si="104"/>
        <v>157.08609999999999</v>
      </c>
      <c r="P484" s="730">
        <f t="shared" si="104"/>
        <v>4.2282000000000002</v>
      </c>
    </row>
    <row r="485" spans="2:16">
      <c r="B485" s="422"/>
      <c r="C485" s="786" t="s">
        <v>11</v>
      </c>
      <c r="D485" s="1731">
        <v>0.45</v>
      </c>
      <c r="E485" s="1037">
        <v>34.65</v>
      </c>
      <c r="F485" s="917">
        <v>35.549999999999997</v>
      </c>
      <c r="G485" s="916">
        <v>150.75</v>
      </c>
      <c r="H485" s="916">
        <v>1057.5</v>
      </c>
      <c r="I485" s="1036">
        <v>27</v>
      </c>
      <c r="J485" s="723">
        <v>0.54</v>
      </c>
      <c r="K485" s="724">
        <v>0.63</v>
      </c>
      <c r="L485" s="835">
        <v>315</v>
      </c>
      <c r="M485" s="943">
        <v>495</v>
      </c>
      <c r="N485" s="1035">
        <v>495</v>
      </c>
      <c r="O485" s="1035">
        <v>112.5</v>
      </c>
      <c r="P485" s="1038">
        <v>5.4</v>
      </c>
    </row>
    <row r="486" spans="2:16" ht="15.75" thickBot="1">
      <c r="B486" s="231"/>
      <c r="C486" s="894" t="s">
        <v>476</v>
      </c>
      <c r="D486" s="944"/>
      <c r="E486" s="920">
        <f>(E484*100/E448)-45</f>
        <v>1.4883116883116898</v>
      </c>
      <c r="F486" s="921">
        <f t="shared" ref="F486:O486" si="105">(F484*100/F448)-45</f>
        <v>-5.2708860759493632</v>
      </c>
      <c r="G486" s="921">
        <f t="shared" si="105"/>
        <v>2.4280597014925434</v>
      </c>
      <c r="H486" s="921">
        <f t="shared" si="105"/>
        <v>7.1957446808511349E-2</v>
      </c>
      <c r="I486" s="921">
        <f t="shared" si="105"/>
        <v>-3.0883333333333312</v>
      </c>
      <c r="J486" s="922">
        <f t="shared" si="105"/>
        <v>-1.9166666666666714</v>
      </c>
      <c r="K486" s="922">
        <f t="shared" si="105"/>
        <v>-1.2857142857142847</v>
      </c>
      <c r="L486" s="921">
        <f t="shared" si="105"/>
        <v>-10.666714285714285</v>
      </c>
      <c r="M486" s="921">
        <f t="shared" si="105"/>
        <v>13.769636363636359</v>
      </c>
      <c r="N486" s="921">
        <f t="shared" si="105"/>
        <v>9.8525454545454494</v>
      </c>
      <c r="O486" s="921">
        <f t="shared" si="105"/>
        <v>17.834439999999994</v>
      </c>
      <c r="P486" s="934">
        <f>(P484*100/P448)-45</f>
        <v>-9.7650000000000006</v>
      </c>
    </row>
    <row r="487" spans="2:16" ht="15.75" thickBot="1">
      <c r="K487"/>
      <c r="P487"/>
    </row>
    <row r="488" spans="2:16">
      <c r="B488" s="898" t="s">
        <v>352</v>
      </c>
      <c r="C488" s="36"/>
      <c r="D488" s="37"/>
      <c r="E488" s="846">
        <f t="shared" ref="E488:P488" si="106">E455+E467+E475</f>
        <v>55.478999999999999</v>
      </c>
      <c r="F488" s="847">
        <f t="shared" si="106"/>
        <v>51.161000000000001</v>
      </c>
      <c r="G488" s="847">
        <f t="shared" si="106"/>
        <v>241.24600000000004</v>
      </c>
      <c r="H488" s="847">
        <f t="shared" si="106"/>
        <v>1646.2140000000002</v>
      </c>
      <c r="I488" s="847">
        <f t="shared" si="106"/>
        <v>38.521700000000003</v>
      </c>
      <c r="J488" s="847">
        <f t="shared" si="106"/>
        <v>0.7609999999999999</v>
      </c>
      <c r="K488" s="847">
        <f t="shared" si="106"/>
        <v>0.85</v>
      </c>
      <c r="L488" s="847">
        <f t="shared" si="106"/>
        <v>288.15600000000001</v>
      </c>
      <c r="M488" s="2406">
        <f t="shared" si="106"/>
        <v>827.95899999999995</v>
      </c>
      <c r="N488" s="2610">
        <f t="shared" si="106"/>
        <v>726.90390000000002</v>
      </c>
      <c r="O488" s="2406">
        <f t="shared" si="106"/>
        <v>180.00309999999999</v>
      </c>
      <c r="P488" s="940">
        <f t="shared" si="106"/>
        <v>6.471000000000001</v>
      </c>
    </row>
    <row r="489" spans="2:16">
      <c r="B489" s="899"/>
      <c r="C489" s="900" t="s">
        <v>11</v>
      </c>
      <c r="D489" s="1731">
        <v>0.7</v>
      </c>
      <c r="E489" s="1041">
        <v>53.9</v>
      </c>
      <c r="F489" s="1039">
        <v>55.3</v>
      </c>
      <c r="G489" s="1040">
        <v>234.5</v>
      </c>
      <c r="H489" s="1040">
        <v>1645</v>
      </c>
      <c r="I489" s="1036">
        <v>42</v>
      </c>
      <c r="J489" s="723">
        <v>0.84</v>
      </c>
      <c r="K489" s="724">
        <v>0.98</v>
      </c>
      <c r="L489" s="835">
        <v>490</v>
      </c>
      <c r="M489" s="943">
        <v>770</v>
      </c>
      <c r="N489" s="1035">
        <v>770</v>
      </c>
      <c r="O489" s="1035">
        <v>175</v>
      </c>
      <c r="P489" s="1038">
        <v>8.4</v>
      </c>
    </row>
    <row r="490" spans="2:16" ht="15.75" thickBot="1">
      <c r="B490" s="231"/>
      <c r="C490" s="894" t="s">
        <v>476</v>
      </c>
      <c r="D490" s="944"/>
      <c r="E490" s="920">
        <f>(E488*100/E448)-70</f>
        <v>2.0506493506493513</v>
      </c>
      <c r="F490" s="921">
        <f t="shared" ref="F490:O490" si="107">(F488*100/F448)-70</f>
        <v>-5.2392405063291108</v>
      </c>
      <c r="G490" s="921">
        <f t="shared" si="107"/>
        <v>2.0137313432835953</v>
      </c>
      <c r="H490" s="921">
        <f t="shared" si="107"/>
        <v>5.1659574468089886E-2</v>
      </c>
      <c r="I490" s="921">
        <f t="shared" si="107"/>
        <v>-5.7971666666666692</v>
      </c>
      <c r="J490" s="922">
        <f t="shared" si="107"/>
        <v>-6.5833333333333357</v>
      </c>
      <c r="K490" s="922">
        <f t="shared" si="107"/>
        <v>-9.2857142857142847</v>
      </c>
      <c r="L490" s="921">
        <f t="shared" si="107"/>
        <v>-28.834857142857139</v>
      </c>
      <c r="M490" s="921">
        <f t="shared" si="107"/>
        <v>5.2689999999999912</v>
      </c>
      <c r="N490" s="921">
        <f t="shared" si="107"/>
        <v>-3.9178272727272798</v>
      </c>
      <c r="O490" s="921">
        <f t="shared" si="107"/>
        <v>2.0012399999999957</v>
      </c>
      <c r="P490" s="934">
        <f>(P488*100/P448)-70</f>
        <v>-16.074999999999989</v>
      </c>
    </row>
    <row r="492" spans="2:16">
      <c r="I492" s="5"/>
      <c r="J492" s="5"/>
      <c r="K492" s="5"/>
      <c r="L492" s="5"/>
      <c r="M492" s="5"/>
      <c r="N492" s="5"/>
      <c r="O492" s="5"/>
      <c r="P492" s="5"/>
    </row>
    <row r="493" spans="2:16">
      <c r="I493" s="157"/>
      <c r="J493" s="157"/>
      <c r="K493" s="157"/>
      <c r="L493" s="157"/>
      <c r="M493" s="157"/>
      <c r="N493" s="157"/>
      <c r="O493" s="157"/>
      <c r="P493" s="157"/>
    </row>
    <row r="494" spans="2:16">
      <c r="C494" s="788"/>
      <c r="D494" s="10" t="s">
        <v>214</v>
      </c>
      <c r="E494" s="305"/>
    </row>
    <row r="495" spans="2:16">
      <c r="C495" s="11" t="s">
        <v>892</v>
      </c>
      <c r="D495" s="150"/>
      <c r="E495" s="2"/>
      <c r="F495"/>
      <c r="I495"/>
      <c r="J495"/>
      <c r="K495" s="20"/>
      <c r="L495" s="20"/>
      <c r="M495"/>
      <c r="N495"/>
      <c r="O495"/>
      <c r="P495"/>
    </row>
    <row r="496" spans="2:16" s="63" customFormat="1" ht="12">
      <c r="C496" s="19" t="s">
        <v>362</v>
      </c>
      <c r="D496" s="330"/>
      <c r="E496" s="330"/>
      <c r="F496" s="330"/>
      <c r="G496" s="330"/>
      <c r="H496" s="330"/>
      <c r="I496" s="330" t="s">
        <v>381</v>
      </c>
      <c r="J496" s="330"/>
      <c r="K496" s="330"/>
      <c r="L496" s="330"/>
      <c r="M496" s="330"/>
      <c r="N496" s="339"/>
      <c r="O496" s="330"/>
      <c r="P496" s="330"/>
    </row>
    <row r="497" spans="2:16">
      <c r="C497" s="788" t="s">
        <v>893</v>
      </c>
    </row>
    <row r="498" spans="2:16" ht="21.75" thickBot="1">
      <c r="B498" s="22" t="s">
        <v>356</v>
      </c>
      <c r="C498" s="20"/>
      <c r="D498"/>
      <c r="F498" s="25" t="s">
        <v>924</v>
      </c>
      <c r="I498" s="23" t="s">
        <v>0</v>
      </c>
      <c r="J498"/>
      <c r="K498" s="79" t="s">
        <v>474</v>
      </c>
      <c r="L498" s="20"/>
      <c r="M498" s="20"/>
      <c r="N498" s="26"/>
      <c r="P498" s="121"/>
    </row>
    <row r="499" spans="2:16" ht="15.75" thickBot="1">
      <c r="B499" s="1013" t="s">
        <v>358</v>
      </c>
      <c r="C499" s="1051" t="s">
        <v>925</v>
      </c>
      <c r="D499" s="1010" t="s">
        <v>182</v>
      </c>
      <c r="E499" s="1018" t="s">
        <v>183</v>
      </c>
      <c r="F499" s="360"/>
      <c r="G499" s="360"/>
      <c r="H499" s="33"/>
      <c r="I499" s="602" t="s">
        <v>334</v>
      </c>
      <c r="J499" s="33"/>
      <c r="K499" s="799"/>
      <c r="L499" s="508"/>
      <c r="M499" s="1020" t="s">
        <v>376</v>
      </c>
      <c r="N499" s="33"/>
      <c r="O499" s="33"/>
      <c r="P499" s="68"/>
    </row>
    <row r="500" spans="2:16" ht="15.75" thickBot="1">
      <c r="B500" s="1014" t="s">
        <v>336</v>
      </c>
      <c r="C500" s="430"/>
      <c r="D500" s="1015" t="s">
        <v>189</v>
      </c>
      <c r="E500" s="637"/>
      <c r="F500" s="1017"/>
      <c r="G500" s="2427" t="s">
        <v>930</v>
      </c>
      <c r="H500" s="2278" t="s">
        <v>758</v>
      </c>
      <c r="I500" s="1021"/>
      <c r="J500" s="1021"/>
      <c r="K500" s="1021"/>
      <c r="L500" s="1023"/>
      <c r="M500" s="1024" t="s">
        <v>375</v>
      </c>
      <c r="N500" s="1021"/>
      <c r="O500" s="1021"/>
      <c r="P500" s="1023"/>
    </row>
    <row r="501" spans="2:16">
      <c r="B501" s="1014" t="s">
        <v>345</v>
      </c>
      <c r="C501" s="430" t="s">
        <v>188</v>
      </c>
      <c r="D501" s="736"/>
      <c r="E501" s="1015" t="s">
        <v>190</v>
      </c>
      <c r="F501" s="1011" t="s">
        <v>56</v>
      </c>
      <c r="G501" s="2427" t="s">
        <v>931</v>
      </c>
      <c r="H501" s="2280" t="s">
        <v>193</v>
      </c>
      <c r="I501" s="637"/>
      <c r="J501" s="2307"/>
      <c r="K501" s="33"/>
      <c r="L501" s="2307"/>
      <c r="M501" s="2308" t="s">
        <v>346</v>
      </c>
      <c r="N501" s="2309" t="s">
        <v>347</v>
      </c>
      <c r="O501" s="2310" t="s">
        <v>348</v>
      </c>
      <c r="P501" s="2311" t="s">
        <v>349</v>
      </c>
    </row>
    <row r="502" spans="2:16" ht="15.75" thickBot="1">
      <c r="B502" s="57"/>
      <c r="C502" s="789"/>
      <c r="D502" s="468"/>
      <c r="E502" s="1016" t="s">
        <v>6</v>
      </c>
      <c r="F502" s="438" t="s">
        <v>7</v>
      </c>
      <c r="G502" s="2076" t="s">
        <v>8</v>
      </c>
      <c r="H502" s="2279" t="s">
        <v>467</v>
      </c>
      <c r="I502" s="2312" t="s">
        <v>337</v>
      </c>
      <c r="J502" s="2313" t="s">
        <v>338</v>
      </c>
      <c r="K502" s="2314" t="s">
        <v>339</v>
      </c>
      <c r="L502" s="2313" t="s">
        <v>340</v>
      </c>
      <c r="M502" s="2315" t="s">
        <v>341</v>
      </c>
      <c r="N502" s="2313" t="s">
        <v>342</v>
      </c>
      <c r="O502" s="2314" t="s">
        <v>343</v>
      </c>
      <c r="P502" s="2316" t="s">
        <v>344</v>
      </c>
    </row>
    <row r="503" spans="2:16" ht="15.75" thickBot="1">
      <c r="B503" s="2271" t="s">
        <v>890</v>
      </c>
      <c r="C503" s="1708"/>
      <c r="D503" s="2270">
        <v>1</v>
      </c>
      <c r="E503" s="1709">
        <v>77</v>
      </c>
      <c r="F503" s="1710">
        <v>79</v>
      </c>
      <c r="G503" s="2269">
        <v>335</v>
      </c>
      <c r="H503" s="2269">
        <v>2350</v>
      </c>
      <c r="I503" s="1709">
        <v>60</v>
      </c>
      <c r="J503" s="1710">
        <v>1.2</v>
      </c>
      <c r="K503" s="1710">
        <v>1.4</v>
      </c>
      <c r="L503" s="1711">
        <v>700</v>
      </c>
      <c r="M503" s="1712">
        <v>1100</v>
      </c>
      <c r="N503" s="1712">
        <v>1100</v>
      </c>
      <c r="O503" s="1712">
        <v>250</v>
      </c>
      <c r="P503" s="1712">
        <v>12</v>
      </c>
    </row>
    <row r="504" spans="2:16">
      <c r="B504" s="85"/>
      <c r="C504" s="601" t="s">
        <v>159</v>
      </c>
      <c r="D504" s="2418"/>
      <c r="E504" s="870"/>
      <c r="F504" s="871"/>
      <c r="G504" s="845"/>
      <c r="H504" s="872"/>
      <c r="I504" s="813"/>
      <c r="J504" s="813"/>
      <c r="K504" s="813"/>
      <c r="L504" s="813"/>
      <c r="M504" s="813"/>
      <c r="N504" s="813"/>
      <c r="O504" s="813"/>
      <c r="P504" s="977"/>
    </row>
    <row r="505" spans="2:16">
      <c r="B505" s="1001" t="s">
        <v>451</v>
      </c>
      <c r="C505" s="234" t="s">
        <v>527</v>
      </c>
      <c r="D505" s="257">
        <v>205</v>
      </c>
      <c r="E505" s="219">
        <v>7.7359999999999998</v>
      </c>
      <c r="F505" s="338">
        <v>6.2649999999999997</v>
      </c>
      <c r="G505" s="351">
        <v>39.982999999999997</v>
      </c>
      <c r="H505" s="814">
        <v>247.261</v>
      </c>
      <c r="I505" s="338">
        <v>0.76700000000000002</v>
      </c>
      <c r="J505" s="338">
        <v>7.9000000000000001E-2</v>
      </c>
      <c r="K505" s="338">
        <v>7.9000000000000001E-2</v>
      </c>
      <c r="L505" s="605">
        <v>33.030999999999999</v>
      </c>
      <c r="M505" s="235">
        <v>163.81</v>
      </c>
      <c r="N505" s="888">
        <v>13.946899999999999</v>
      </c>
      <c r="O505" s="235">
        <v>2.2946</v>
      </c>
      <c r="P505" s="235">
        <v>0.4</v>
      </c>
    </row>
    <row r="506" spans="2:16">
      <c r="B506" s="1680" t="s">
        <v>962</v>
      </c>
      <c r="C506" s="336" t="s">
        <v>967</v>
      </c>
      <c r="D506" s="380">
        <v>10</v>
      </c>
      <c r="E506" s="219">
        <v>0.08</v>
      </c>
      <c r="F506" s="338">
        <v>7.25</v>
      </c>
      <c r="G506" s="338">
        <v>0.13</v>
      </c>
      <c r="H506" s="826">
        <v>66.09</v>
      </c>
      <c r="I506" s="2294">
        <v>0</v>
      </c>
      <c r="J506" s="2292">
        <v>1E-4</v>
      </c>
      <c r="K506" s="2292">
        <v>1E-4</v>
      </c>
      <c r="L506" s="814">
        <v>4</v>
      </c>
      <c r="M506" s="344">
        <v>0.24</v>
      </c>
      <c r="N506" s="235">
        <v>0.3</v>
      </c>
      <c r="O506" s="235">
        <v>0</v>
      </c>
      <c r="P506" s="235">
        <v>2E-3</v>
      </c>
    </row>
    <row r="507" spans="2:16">
      <c r="B507" s="1001" t="s">
        <v>876</v>
      </c>
      <c r="C507" s="248" t="s">
        <v>875</v>
      </c>
      <c r="D507" s="257">
        <v>200</v>
      </c>
      <c r="E507" s="2283">
        <v>3.3519999999999999</v>
      </c>
      <c r="F507" s="347">
        <v>2.6509999999999998</v>
      </c>
      <c r="G507" s="351">
        <v>11.625</v>
      </c>
      <c r="H507" s="814">
        <v>83.766999999999996</v>
      </c>
      <c r="I507" s="350">
        <v>0.52300000000000002</v>
      </c>
      <c r="J507" s="350">
        <v>3.1E-2</v>
      </c>
      <c r="K507" s="638">
        <v>0.13</v>
      </c>
      <c r="L507" s="830">
        <v>13.28</v>
      </c>
      <c r="M507" s="235">
        <v>108.846</v>
      </c>
      <c r="N507" s="1843">
        <v>9.5261999999999993</v>
      </c>
      <c r="O507" s="235">
        <v>23.106999999999999</v>
      </c>
      <c r="P507" s="979">
        <v>0.68100000000000005</v>
      </c>
    </row>
    <row r="508" spans="2:16">
      <c r="B508" s="1000" t="s">
        <v>9</v>
      </c>
      <c r="C508" s="248" t="s">
        <v>10</v>
      </c>
      <c r="D508" s="257">
        <v>40</v>
      </c>
      <c r="E508" s="219">
        <v>1.54</v>
      </c>
      <c r="F508" s="338">
        <v>0.55000000000000004</v>
      </c>
      <c r="G508" s="338">
        <v>21.68</v>
      </c>
      <c r="H508" s="814">
        <v>97.83</v>
      </c>
      <c r="I508" s="235">
        <v>0</v>
      </c>
      <c r="J508" s="957">
        <v>4.8000000000000001E-2</v>
      </c>
      <c r="K508" s="652">
        <v>1.6E-2</v>
      </c>
      <c r="L508" s="814">
        <v>0</v>
      </c>
      <c r="M508" s="235">
        <v>8</v>
      </c>
      <c r="N508" s="235">
        <v>26</v>
      </c>
      <c r="O508" s="235">
        <v>5.6</v>
      </c>
      <c r="P508" s="652">
        <v>0.04</v>
      </c>
    </row>
    <row r="509" spans="2:16">
      <c r="B509" s="2332" t="s">
        <v>9</v>
      </c>
      <c r="C509" s="256" t="s">
        <v>427</v>
      </c>
      <c r="D509" s="259">
        <v>20</v>
      </c>
      <c r="E509" s="348">
        <v>1.1299999999999999</v>
      </c>
      <c r="F509" s="350">
        <v>0.3</v>
      </c>
      <c r="G509" s="350">
        <v>8.3729999999999993</v>
      </c>
      <c r="H509" s="814">
        <v>40.712000000000003</v>
      </c>
      <c r="I509" s="349">
        <v>0</v>
      </c>
      <c r="J509" s="349">
        <v>0.05</v>
      </c>
      <c r="K509" s="349">
        <v>0.05</v>
      </c>
      <c r="L509" s="909">
        <v>0</v>
      </c>
      <c r="M509" s="2703">
        <v>6.6</v>
      </c>
      <c r="N509" s="935">
        <v>46.8</v>
      </c>
      <c r="O509" s="349">
        <v>1.32</v>
      </c>
      <c r="P509" s="935">
        <v>8.8000000000000005E-3</v>
      </c>
    </row>
    <row r="510" spans="2:16" ht="15.75" thickBot="1">
      <c r="B510" s="2402" t="s">
        <v>485</v>
      </c>
      <c r="C510" s="192" t="s">
        <v>325</v>
      </c>
      <c r="D510" s="378">
        <v>100</v>
      </c>
      <c r="E510" s="486">
        <v>0.78100000000000003</v>
      </c>
      <c r="F510" s="487">
        <v>0.15</v>
      </c>
      <c r="G510" s="488">
        <v>12.21</v>
      </c>
      <c r="H510" s="1959">
        <v>53.281999999999996</v>
      </c>
      <c r="I510" s="2799">
        <v>13.34</v>
      </c>
      <c r="J510" s="338">
        <v>0.04</v>
      </c>
      <c r="K510" s="338">
        <v>0.03</v>
      </c>
      <c r="L510" s="814">
        <v>0</v>
      </c>
      <c r="M510" s="235">
        <v>34</v>
      </c>
      <c r="N510" s="235">
        <v>17</v>
      </c>
      <c r="O510" s="338">
        <v>1.3</v>
      </c>
      <c r="P510" s="235">
        <v>0.3</v>
      </c>
    </row>
    <row r="511" spans="2:16">
      <c r="B511" s="464" t="s">
        <v>212</v>
      </c>
      <c r="D511" s="161">
        <f>SUM(D505:D510)</f>
        <v>575</v>
      </c>
      <c r="E511" s="465">
        <f t="shared" ref="E511:P511" si="108">SUM(E505:E510)</f>
        <v>14.618999999999998</v>
      </c>
      <c r="F511" s="466">
        <f t="shared" si="108"/>
        <v>17.166</v>
      </c>
      <c r="G511" s="467">
        <f t="shared" si="108"/>
        <v>94.001000000000005</v>
      </c>
      <c r="H511" s="2209">
        <f t="shared" si="108"/>
        <v>588.94200000000001</v>
      </c>
      <c r="I511" s="237">
        <f>SUM(I505:I510)</f>
        <v>14.629999999999999</v>
      </c>
      <c r="J511" s="816">
        <f t="shared" si="108"/>
        <v>0.24810000000000001</v>
      </c>
      <c r="K511" s="816">
        <f t="shared" si="108"/>
        <v>0.30510000000000004</v>
      </c>
      <c r="L511" s="466">
        <f>SUM(L505:L510)</f>
        <v>50.311</v>
      </c>
      <c r="M511" s="918">
        <f t="shared" si="108"/>
        <v>321.49600000000004</v>
      </c>
      <c r="N511" s="918">
        <f t="shared" si="108"/>
        <v>113.5731</v>
      </c>
      <c r="O511" s="918">
        <f t="shared" si="108"/>
        <v>33.621599999999994</v>
      </c>
      <c r="P511" s="913">
        <f t="shared" si="108"/>
        <v>1.4318000000000002</v>
      </c>
    </row>
    <row r="512" spans="2:16">
      <c r="B512" s="422"/>
      <c r="C512" s="786" t="s">
        <v>11</v>
      </c>
      <c r="D512" s="1731">
        <v>0.25</v>
      </c>
      <c r="E512" s="2395">
        <v>19.25</v>
      </c>
      <c r="F512" s="2396">
        <v>19.75</v>
      </c>
      <c r="G512" s="2397">
        <v>83.75</v>
      </c>
      <c r="H512" s="2398">
        <v>587.5</v>
      </c>
      <c r="I512" s="2396">
        <v>15</v>
      </c>
      <c r="J512" s="2396">
        <v>0.3</v>
      </c>
      <c r="K512" s="2397">
        <v>0.35</v>
      </c>
      <c r="L512" s="1035">
        <v>175</v>
      </c>
      <c r="M512" s="2289">
        <v>275</v>
      </c>
      <c r="N512" s="1035">
        <v>275</v>
      </c>
      <c r="O512" s="1035">
        <v>62.5</v>
      </c>
      <c r="P512" s="2399">
        <v>3</v>
      </c>
    </row>
    <row r="513" spans="2:16" ht="15.75" thickBot="1">
      <c r="B513" s="231"/>
      <c r="C513" s="894" t="s">
        <v>476</v>
      </c>
      <c r="D513" s="944"/>
      <c r="E513" s="920">
        <f>(E511*100/E503)-25</f>
        <v>-6.014285714285716</v>
      </c>
      <c r="F513" s="921">
        <f t="shared" ref="F513:O513" si="109">(F511*100/F503)-25</f>
        <v>-3.2708860759493668</v>
      </c>
      <c r="G513" s="921">
        <f t="shared" si="109"/>
        <v>3.0600000000000023</v>
      </c>
      <c r="H513" s="921">
        <f t="shared" si="109"/>
        <v>6.1361702127658901E-2</v>
      </c>
      <c r="I513" s="921">
        <f t="shared" si="109"/>
        <v>-0.61666666666666714</v>
      </c>
      <c r="J513" s="921">
        <f t="shared" si="109"/>
        <v>-4.3249999999999957</v>
      </c>
      <c r="K513" s="921">
        <f t="shared" si="109"/>
        <v>-3.207142857142852</v>
      </c>
      <c r="L513" s="921">
        <f t="shared" si="109"/>
        <v>-17.812714285714286</v>
      </c>
      <c r="M513" s="921">
        <f t="shared" si="109"/>
        <v>4.2269090909090927</v>
      </c>
      <c r="N513" s="921">
        <f t="shared" si="109"/>
        <v>-14.675172727272727</v>
      </c>
      <c r="O513" s="921">
        <f t="shared" si="109"/>
        <v>-11.551360000000003</v>
      </c>
      <c r="P513" s="934">
        <f>(P511*100/P503)-25</f>
        <v>-13.068333333333333</v>
      </c>
    </row>
    <row r="514" spans="2:16">
      <c r="B514" s="85"/>
      <c r="C514" s="2321" t="s">
        <v>123</v>
      </c>
      <c r="D514" s="54"/>
      <c r="E514" s="820"/>
      <c r="F514" s="821"/>
      <c r="G514" s="806"/>
      <c r="H514" s="806"/>
      <c r="I514" s="806"/>
      <c r="J514" s="806"/>
      <c r="K514" s="806"/>
      <c r="L514" s="806"/>
      <c r="M514" s="806"/>
      <c r="N514" s="806"/>
      <c r="O514" s="806"/>
      <c r="P514" s="974"/>
    </row>
    <row r="515" spans="2:16">
      <c r="B515" s="2337" t="s">
        <v>682</v>
      </c>
      <c r="C515" s="234" t="s">
        <v>683</v>
      </c>
      <c r="D515" s="257">
        <v>60</v>
      </c>
      <c r="E515" s="219">
        <v>0.82499999999999996</v>
      </c>
      <c r="F515" s="338">
        <v>2.7</v>
      </c>
      <c r="G515" s="338">
        <v>4.5750000000000002</v>
      </c>
      <c r="H515" s="827">
        <v>45.6</v>
      </c>
      <c r="I515" s="235">
        <v>2.2799999999999998</v>
      </c>
      <c r="J515" s="235">
        <v>8.0000000000000002E-3</v>
      </c>
      <c r="K515" s="235">
        <v>0.02</v>
      </c>
      <c r="L515" s="235">
        <v>0.6825</v>
      </c>
      <c r="M515" s="235">
        <v>19.425000000000001</v>
      </c>
      <c r="N515" s="235">
        <v>21.08</v>
      </c>
      <c r="O515" s="235">
        <v>11.324999999999999</v>
      </c>
      <c r="P515" s="235">
        <v>0.7</v>
      </c>
    </row>
    <row r="516" spans="2:16">
      <c r="B516" s="2337" t="s">
        <v>926</v>
      </c>
      <c r="C516" s="234" t="s">
        <v>685</v>
      </c>
      <c r="D516" s="377">
        <v>200</v>
      </c>
      <c r="E516" s="219">
        <v>4.08</v>
      </c>
      <c r="F516" s="338">
        <v>2.2200000000000002</v>
      </c>
      <c r="G516" s="338">
        <v>14.56</v>
      </c>
      <c r="H516" s="827">
        <v>94.58</v>
      </c>
      <c r="I516" s="338">
        <v>4.01</v>
      </c>
      <c r="J516" s="338">
        <v>0.14000000000000001</v>
      </c>
      <c r="K516" s="338">
        <v>0.05</v>
      </c>
      <c r="L516" s="858">
        <v>121.01</v>
      </c>
      <c r="M516" s="235">
        <v>26.68</v>
      </c>
      <c r="N516" s="235">
        <v>76.36</v>
      </c>
      <c r="O516" s="235">
        <v>27.66</v>
      </c>
      <c r="P516" s="235">
        <v>1.41</v>
      </c>
    </row>
    <row r="517" spans="2:16">
      <c r="B517" s="2333" t="s">
        <v>676</v>
      </c>
      <c r="C517" s="1986" t="s">
        <v>1005</v>
      </c>
      <c r="D517" s="259">
        <v>105</v>
      </c>
      <c r="E517" s="344">
        <v>15.19</v>
      </c>
      <c r="F517" s="235">
        <v>13.74</v>
      </c>
      <c r="G517" s="235">
        <v>10.01</v>
      </c>
      <c r="H517" s="827">
        <v>224.46</v>
      </c>
      <c r="I517" s="235">
        <v>0.7</v>
      </c>
      <c r="J517" s="235">
        <v>7.6999999999999999E-2</v>
      </c>
      <c r="K517" s="235">
        <v>0.08</v>
      </c>
      <c r="L517" s="826">
        <v>52.5</v>
      </c>
      <c r="M517" s="235">
        <v>121.8</v>
      </c>
      <c r="N517" s="235">
        <v>203.4</v>
      </c>
      <c r="O517" s="235">
        <v>31.5</v>
      </c>
      <c r="P517" s="235">
        <v>0.82599999999999996</v>
      </c>
    </row>
    <row r="518" spans="2:16">
      <c r="B518" s="1003" t="s">
        <v>688</v>
      </c>
      <c r="C518" s="2729" t="s">
        <v>691</v>
      </c>
      <c r="D518" s="259">
        <v>150</v>
      </c>
      <c r="E518" s="219">
        <v>3.7719999999999998</v>
      </c>
      <c r="F518" s="338">
        <v>7.1150000000000002</v>
      </c>
      <c r="G518" s="351">
        <v>10.629</v>
      </c>
      <c r="H518" s="827">
        <v>121.715</v>
      </c>
      <c r="I518" s="338">
        <v>5.1429999999999998</v>
      </c>
      <c r="J518" s="338">
        <v>6.8000000000000005E-2</v>
      </c>
      <c r="K518" s="1009">
        <v>0.11</v>
      </c>
      <c r="L518" s="605">
        <v>41.14</v>
      </c>
      <c r="M518" s="235">
        <v>77.141999999999996</v>
      </c>
      <c r="N518" s="235">
        <v>87.427999999999997</v>
      </c>
      <c r="O518" s="235">
        <v>30.856999999999999</v>
      </c>
      <c r="P518" s="235">
        <v>0.80500000000000005</v>
      </c>
    </row>
    <row r="519" spans="2:16">
      <c r="B519" s="1001" t="s">
        <v>747</v>
      </c>
      <c r="C519" s="2015" t="s">
        <v>881</v>
      </c>
      <c r="D519" s="259">
        <v>200</v>
      </c>
      <c r="E519" s="2283">
        <v>0.56100000000000005</v>
      </c>
      <c r="F519" s="347">
        <v>0.113</v>
      </c>
      <c r="G519" s="347">
        <v>37.173000000000002</v>
      </c>
      <c r="H519" s="827">
        <v>151.94999999999999</v>
      </c>
      <c r="I519" s="347">
        <v>2.117</v>
      </c>
      <c r="J519" s="338">
        <v>0.01</v>
      </c>
      <c r="K519" s="338">
        <v>0.01</v>
      </c>
      <c r="L519" s="814">
        <v>7.4999999999999997E-2</v>
      </c>
      <c r="M519" s="235">
        <v>13.843</v>
      </c>
      <c r="N519" s="235">
        <v>15.689</v>
      </c>
      <c r="O519" s="347">
        <v>4.9119999999999999</v>
      </c>
      <c r="P519" s="235">
        <v>1.65</v>
      </c>
    </row>
    <row r="520" spans="2:16">
      <c r="B520" s="1000" t="s">
        <v>9</v>
      </c>
      <c r="C520" s="234" t="s">
        <v>10</v>
      </c>
      <c r="D520" s="257">
        <v>50</v>
      </c>
      <c r="E520" s="2283">
        <v>1.925</v>
      </c>
      <c r="F520" s="347">
        <v>0.68799999999999994</v>
      </c>
      <c r="G520" s="338">
        <v>27.1</v>
      </c>
      <c r="H520" s="827">
        <v>122.292</v>
      </c>
      <c r="I520" s="235">
        <v>0</v>
      </c>
      <c r="J520" s="957">
        <v>0.06</v>
      </c>
      <c r="K520" s="652">
        <v>0.02</v>
      </c>
      <c r="L520" s="814">
        <v>0</v>
      </c>
      <c r="M520" s="344">
        <v>10</v>
      </c>
      <c r="N520" s="235">
        <v>32.5</v>
      </c>
      <c r="O520" s="235">
        <v>7</v>
      </c>
      <c r="P520" s="235">
        <v>5.5E-2</v>
      </c>
    </row>
    <row r="521" spans="2:16" ht="15.75" thickBot="1">
      <c r="B521" s="2332" t="s">
        <v>9</v>
      </c>
      <c r="C521" s="256" t="s">
        <v>427</v>
      </c>
      <c r="D521" s="259">
        <v>30</v>
      </c>
      <c r="E521" s="1843">
        <v>1.6950000000000001</v>
      </c>
      <c r="F521" s="235">
        <v>0.45</v>
      </c>
      <c r="G521" s="235">
        <v>12.56</v>
      </c>
      <c r="H521" s="814">
        <v>61.07</v>
      </c>
      <c r="I521" s="235">
        <v>0</v>
      </c>
      <c r="J521" s="235">
        <v>0.08</v>
      </c>
      <c r="K521" s="235">
        <v>0.08</v>
      </c>
      <c r="L521" s="611">
        <v>0</v>
      </c>
      <c r="M521" s="344">
        <v>9.9</v>
      </c>
      <c r="N521" s="235">
        <v>70.2</v>
      </c>
      <c r="O521" s="235">
        <v>1.98</v>
      </c>
      <c r="P521" s="235">
        <v>1.32E-2</v>
      </c>
    </row>
    <row r="522" spans="2:16">
      <c r="B522" s="931" t="s">
        <v>198</v>
      </c>
      <c r="C522" s="36"/>
      <c r="D522" s="2238">
        <f>SUM(D515:D521)</f>
        <v>795</v>
      </c>
      <c r="E522" s="475">
        <f t="shared" ref="E522:I522" si="110">SUM(E515:E521)</f>
        <v>28.047999999999998</v>
      </c>
      <c r="F522" s="816">
        <f t="shared" si="110"/>
        <v>27.025999999999996</v>
      </c>
      <c r="G522" s="476">
        <f t="shared" si="110"/>
        <v>116.607</v>
      </c>
      <c r="H522" s="2209">
        <f t="shared" si="110"/>
        <v>821.66700000000014</v>
      </c>
      <c r="I522" s="816">
        <f t="shared" si="110"/>
        <v>14.25</v>
      </c>
      <c r="J522" s="816">
        <f t="shared" ref="J522:P522" si="111">SUM(J515:J521)</f>
        <v>0.44300000000000006</v>
      </c>
      <c r="K522" s="816">
        <f t="shared" si="111"/>
        <v>0.37000000000000005</v>
      </c>
      <c r="L522" s="816">
        <f t="shared" si="111"/>
        <v>215.40749999999997</v>
      </c>
      <c r="M522" s="918">
        <f t="shared" si="111"/>
        <v>278.78999999999996</v>
      </c>
      <c r="N522" s="918">
        <f>SUM(N515:N521)</f>
        <v>506.65700000000004</v>
      </c>
      <c r="O522" s="918">
        <f t="shared" si="111"/>
        <v>115.23400000000001</v>
      </c>
      <c r="P522" s="912">
        <f t="shared" si="111"/>
        <v>5.4592000000000001</v>
      </c>
    </row>
    <row r="523" spans="2:16">
      <c r="B523" s="899"/>
      <c r="C523" s="900" t="s">
        <v>11</v>
      </c>
      <c r="D523" s="1735">
        <v>0.35</v>
      </c>
      <c r="E523" s="722">
        <v>26.95</v>
      </c>
      <c r="F523" s="723">
        <v>27.65</v>
      </c>
      <c r="G523" s="724">
        <v>117.25</v>
      </c>
      <c r="H523" s="1727">
        <v>822.5</v>
      </c>
      <c r="I523" s="723">
        <v>21</v>
      </c>
      <c r="J523" s="723">
        <v>0.42</v>
      </c>
      <c r="K523" s="724">
        <v>0.49</v>
      </c>
      <c r="L523" s="835">
        <v>245</v>
      </c>
      <c r="M523" s="2289">
        <v>385</v>
      </c>
      <c r="N523" s="1035">
        <v>385</v>
      </c>
      <c r="O523" s="835">
        <v>87.5</v>
      </c>
      <c r="P523" s="1038">
        <v>4.2</v>
      </c>
    </row>
    <row r="524" spans="2:16" ht="15.75" thickBot="1">
      <c r="B524" s="231"/>
      <c r="C524" s="894" t="s">
        <v>476</v>
      </c>
      <c r="D524" s="895"/>
      <c r="E524" s="920">
        <f>(E522*100/E503)-35</f>
        <v>1.4259740259740212</v>
      </c>
      <c r="F524" s="921">
        <f t="shared" ref="F524:O524" si="112">(F522*100/F503)-35</f>
        <v>-0.7898734177215232</v>
      </c>
      <c r="G524" s="921">
        <f t="shared" si="112"/>
        <v>-0.19194029850746119</v>
      </c>
      <c r="H524" s="921">
        <f t="shared" si="112"/>
        <v>-3.5446808510634753E-2</v>
      </c>
      <c r="I524" s="921">
        <f t="shared" si="112"/>
        <v>-11.25</v>
      </c>
      <c r="J524" s="921">
        <f t="shared" si="112"/>
        <v>1.9166666666666714</v>
      </c>
      <c r="K524" s="921">
        <f t="shared" si="112"/>
        <v>-8.5714285714285658</v>
      </c>
      <c r="L524" s="921">
        <f t="shared" si="112"/>
        <v>-4.2275000000000063</v>
      </c>
      <c r="M524" s="921">
        <f t="shared" si="112"/>
        <v>-9.6554545454545497</v>
      </c>
      <c r="N524" s="921">
        <f t="shared" si="112"/>
        <v>11.05972727272728</v>
      </c>
      <c r="O524" s="921">
        <f t="shared" si="112"/>
        <v>11.093600000000009</v>
      </c>
      <c r="P524" s="934">
        <f>(P522*100/P503)-35</f>
        <v>10.493333333333332</v>
      </c>
    </row>
    <row r="525" spans="2:16">
      <c r="B525" s="790"/>
      <c r="C525" s="601" t="s">
        <v>246</v>
      </c>
      <c r="D525" s="54"/>
      <c r="E525" s="637"/>
      <c r="F525" s="178"/>
      <c r="G525" s="831"/>
      <c r="H525" s="831"/>
      <c r="I525" s="831"/>
      <c r="J525" s="831"/>
      <c r="K525" s="837"/>
      <c r="L525" s="831"/>
      <c r="M525" s="831"/>
      <c r="N525" s="831"/>
      <c r="O525" s="831"/>
      <c r="P525" s="987"/>
    </row>
    <row r="526" spans="2:16">
      <c r="B526" s="2368" t="s">
        <v>574</v>
      </c>
      <c r="C526" s="234" t="s">
        <v>122</v>
      </c>
      <c r="D526" s="257">
        <v>200</v>
      </c>
      <c r="E526" s="348">
        <v>1</v>
      </c>
      <c r="F526" s="350">
        <v>0.2</v>
      </c>
      <c r="G526" s="350">
        <v>20.2</v>
      </c>
      <c r="H526" s="1960">
        <v>86</v>
      </c>
      <c r="I526" s="338">
        <v>4</v>
      </c>
      <c r="J526" s="347">
        <v>2.1999999999999999E-2</v>
      </c>
      <c r="K526" s="347">
        <v>2.1999999999999999E-2</v>
      </c>
      <c r="L526" s="605">
        <v>0</v>
      </c>
      <c r="M526" s="235">
        <v>14</v>
      </c>
      <c r="N526" s="235">
        <v>14</v>
      </c>
      <c r="O526" s="235">
        <v>8</v>
      </c>
      <c r="P526" s="235">
        <v>0.28000000000000003</v>
      </c>
    </row>
    <row r="527" spans="2:16">
      <c r="B527" s="923" t="s">
        <v>455</v>
      </c>
      <c r="C527" s="2612" t="s">
        <v>878</v>
      </c>
      <c r="D527" s="2420" t="s">
        <v>271</v>
      </c>
      <c r="E527" s="2283">
        <v>5.1769999999999996</v>
      </c>
      <c r="F527" s="347">
        <v>6.9020000000000001</v>
      </c>
      <c r="G527" s="338">
        <v>6.21</v>
      </c>
      <c r="H527" s="1960">
        <v>108.26600000000001</v>
      </c>
      <c r="I527" s="351">
        <v>0.44600000000000001</v>
      </c>
      <c r="J527" s="338">
        <v>4.8000000000000001E-2</v>
      </c>
      <c r="K527" s="338">
        <v>0.106</v>
      </c>
      <c r="L527" s="611">
        <v>6.7729999999999997</v>
      </c>
      <c r="M527" s="235">
        <v>69.186999999999998</v>
      </c>
      <c r="N527" s="235">
        <v>14.5253</v>
      </c>
      <c r="O527" s="338">
        <v>4.1078999999999999</v>
      </c>
      <c r="P527" s="235">
        <v>0.52</v>
      </c>
    </row>
    <row r="528" spans="2:16" ht="15.75" thickBot="1">
      <c r="B528" s="2419" t="s">
        <v>9</v>
      </c>
      <c r="C528" s="192" t="s">
        <v>427</v>
      </c>
      <c r="D528" s="378">
        <v>20</v>
      </c>
      <c r="E528" s="348">
        <v>1.1299999999999999</v>
      </c>
      <c r="F528" s="350">
        <v>0.3</v>
      </c>
      <c r="G528" s="350">
        <v>8.3729999999999993</v>
      </c>
      <c r="H528" s="814">
        <v>40.712000000000003</v>
      </c>
      <c r="I528" s="349">
        <v>0</v>
      </c>
      <c r="J528" s="349">
        <v>0.05</v>
      </c>
      <c r="K528" s="349">
        <v>0.05</v>
      </c>
      <c r="L528" s="909">
        <v>0</v>
      </c>
      <c r="M528" s="2703">
        <v>6.6</v>
      </c>
      <c r="N528" s="935">
        <v>46.8</v>
      </c>
      <c r="O528" s="349">
        <v>1.32</v>
      </c>
      <c r="P528" s="935">
        <v>8.8000000000000005E-3</v>
      </c>
    </row>
    <row r="529" spans="2:16">
      <c r="B529" s="464" t="s">
        <v>258</v>
      </c>
      <c r="C529" s="624"/>
      <c r="D529" s="176">
        <f>D526+D528+80+20</f>
        <v>320</v>
      </c>
      <c r="E529" s="475">
        <f>SUM(E526:E528)</f>
        <v>7.3069999999999995</v>
      </c>
      <c r="F529" s="816">
        <f>SUM(F526:F528)</f>
        <v>7.4020000000000001</v>
      </c>
      <c r="G529" s="476">
        <f>SUM(G526:G528)</f>
        <v>34.783000000000001</v>
      </c>
      <c r="H529" s="2209">
        <f>SUM(H526:H528)</f>
        <v>234.97800000000001</v>
      </c>
      <c r="I529" s="237">
        <f t="shared" ref="I529:O529" si="113">SUM(I526:I528)</f>
        <v>4.4459999999999997</v>
      </c>
      <c r="J529" s="816">
        <f>SUM(J526:J528)</f>
        <v>0.12000000000000001</v>
      </c>
      <c r="K529" s="816">
        <f t="shared" si="113"/>
        <v>0.17799999999999999</v>
      </c>
      <c r="L529" s="816">
        <f t="shared" si="113"/>
        <v>6.7729999999999997</v>
      </c>
      <c r="M529" s="816">
        <f t="shared" si="113"/>
        <v>89.786999999999992</v>
      </c>
      <c r="N529" s="918">
        <f t="shared" si="113"/>
        <v>75.325299999999999</v>
      </c>
      <c r="O529" s="816">
        <f t="shared" si="113"/>
        <v>13.427900000000001</v>
      </c>
      <c r="P529" s="919">
        <f>SUM(P526:P528)</f>
        <v>0.80880000000000007</v>
      </c>
    </row>
    <row r="530" spans="2:16">
      <c r="B530" s="899"/>
      <c r="C530" s="900" t="s">
        <v>11</v>
      </c>
      <c r="D530" s="1731">
        <v>0.1</v>
      </c>
      <c r="E530" s="1041">
        <v>7.7</v>
      </c>
      <c r="F530" s="1039">
        <v>7.9</v>
      </c>
      <c r="G530" s="1040">
        <v>33.5</v>
      </c>
      <c r="H530" s="1040">
        <v>235</v>
      </c>
      <c r="I530" s="917">
        <v>6</v>
      </c>
      <c r="J530" s="917">
        <v>0.12</v>
      </c>
      <c r="K530" s="916">
        <v>0.14000000000000001</v>
      </c>
      <c r="L530" s="1756">
        <v>70</v>
      </c>
      <c r="M530" s="2372">
        <v>110</v>
      </c>
      <c r="N530" s="2373">
        <v>110</v>
      </c>
      <c r="O530" s="1756">
        <v>25</v>
      </c>
      <c r="P530" s="2375">
        <v>1.2</v>
      </c>
    </row>
    <row r="531" spans="2:16" ht="15.75" thickBot="1">
      <c r="B531" s="231"/>
      <c r="C531" s="894" t="s">
        <v>476</v>
      </c>
      <c r="D531" s="944"/>
      <c r="E531" s="920">
        <f>(E529*100/E503)-10</f>
        <v>-0.51038961038961084</v>
      </c>
      <c r="F531" s="921">
        <f t="shared" ref="F531:O531" si="114">(F529*100/F503)-10</f>
        <v>-0.63037974683544284</v>
      </c>
      <c r="G531" s="921">
        <f t="shared" si="114"/>
        <v>0.38298507462686615</v>
      </c>
      <c r="H531" s="921">
        <f t="shared" si="114"/>
        <v>-9.3617021276592993E-4</v>
      </c>
      <c r="I531" s="921">
        <f t="shared" si="114"/>
        <v>-2.5900000000000007</v>
      </c>
      <c r="J531" s="921">
        <f t="shared" si="114"/>
        <v>0</v>
      </c>
      <c r="K531" s="921">
        <f t="shared" si="114"/>
        <v>2.7142857142857153</v>
      </c>
      <c r="L531" s="921">
        <f t="shared" si="114"/>
        <v>-9.0324285714285715</v>
      </c>
      <c r="M531" s="921">
        <f t="shared" si="114"/>
        <v>-1.8375454545454559</v>
      </c>
      <c r="N531" s="921">
        <f t="shared" si="114"/>
        <v>-3.1522454545454544</v>
      </c>
      <c r="O531" s="921">
        <f t="shared" si="114"/>
        <v>-4.6288399999999994</v>
      </c>
      <c r="P531" s="934">
        <f>(P529*100/P503)-10</f>
        <v>-3.2599999999999989</v>
      </c>
    </row>
    <row r="533" spans="2:16" ht="15.75" thickBot="1"/>
    <row r="534" spans="2:16">
      <c r="B534" s="728"/>
      <c r="C534" s="36" t="s">
        <v>317</v>
      </c>
      <c r="D534" s="37"/>
      <c r="E534" s="148">
        <f t="shared" ref="E534:P534" si="115">E511+E522</f>
        <v>42.666999999999994</v>
      </c>
      <c r="F534" s="237">
        <f t="shared" si="115"/>
        <v>44.191999999999993</v>
      </c>
      <c r="G534" s="237">
        <f t="shared" si="115"/>
        <v>210.608</v>
      </c>
      <c r="H534" s="237">
        <f t="shared" si="115"/>
        <v>1410.6090000000002</v>
      </c>
      <c r="I534" s="237">
        <f t="shared" si="115"/>
        <v>28.88</v>
      </c>
      <c r="J534" s="237">
        <f t="shared" si="115"/>
        <v>0.69110000000000005</v>
      </c>
      <c r="K534" s="237">
        <f t="shared" si="115"/>
        <v>0.67510000000000003</v>
      </c>
      <c r="L534" s="237">
        <f t="shared" si="115"/>
        <v>265.71849999999995</v>
      </c>
      <c r="M534" s="823">
        <f t="shared" si="115"/>
        <v>600.28600000000006</v>
      </c>
      <c r="N534" s="823">
        <f t="shared" si="115"/>
        <v>620.23009999999999</v>
      </c>
      <c r="O534" s="823">
        <f t="shared" si="115"/>
        <v>148.85560000000001</v>
      </c>
      <c r="P534" s="730">
        <f t="shared" si="115"/>
        <v>6.891</v>
      </c>
    </row>
    <row r="535" spans="2:16">
      <c r="B535" s="422"/>
      <c r="C535" s="786" t="s">
        <v>11</v>
      </c>
      <c r="D535" s="1731">
        <v>0.6</v>
      </c>
      <c r="E535" s="1037">
        <v>46.2</v>
      </c>
      <c r="F535" s="917">
        <v>47.4</v>
      </c>
      <c r="G535" s="916">
        <v>201</v>
      </c>
      <c r="H535" s="916">
        <v>1410</v>
      </c>
      <c r="I535" s="1036">
        <v>36</v>
      </c>
      <c r="J535" s="723">
        <v>0.72</v>
      </c>
      <c r="K535" s="724">
        <v>0.84</v>
      </c>
      <c r="L535" s="835">
        <v>420</v>
      </c>
      <c r="M535" s="943">
        <v>660</v>
      </c>
      <c r="N535" s="1035">
        <v>660</v>
      </c>
      <c r="O535" s="1035">
        <v>150</v>
      </c>
      <c r="P535" s="1038">
        <v>7.2</v>
      </c>
    </row>
    <row r="536" spans="2:16" ht="15.75" thickBot="1">
      <c r="B536" s="231"/>
      <c r="C536" s="894" t="s">
        <v>476</v>
      </c>
      <c r="D536" s="944"/>
      <c r="E536" s="920">
        <f>(E534*100/E503)-60</f>
        <v>-4.5883116883116912</v>
      </c>
      <c r="F536" s="921">
        <f t="shared" ref="F536:O536" si="116">(F534*100/F503)-60</f>
        <v>-4.0607594936709006</v>
      </c>
      <c r="G536" s="921">
        <f t="shared" si="116"/>
        <v>2.868059701492534</v>
      </c>
      <c r="H536" s="921">
        <f t="shared" si="116"/>
        <v>2.5914893617027701E-2</v>
      </c>
      <c r="I536" s="921">
        <f t="shared" si="116"/>
        <v>-11.866666666666667</v>
      </c>
      <c r="J536" s="921">
        <f t="shared" si="116"/>
        <v>-2.4083333333333314</v>
      </c>
      <c r="K536" s="921">
        <f t="shared" si="116"/>
        <v>-11.778571428571425</v>
      </c>
      <c r="L536" s="921">
        <f t="shared" si="116"/>
        <v>-22.040214285714292</v>
      </c>
      <c r="M536" s="921">
        <f t="shared" si="116"/>
        <v>-5.4285454545454499</v>
      </c>
      <c r="N536" s="921">
        <f t="shared" si="116"/>
        <v>-3.6154454545454513</v>
      </c>
      <c r="O536" s="921">
        <f t="shared" si="116"/>
        <v>-0.45775999999999328</v>
      </c>
      <c r="P536" s="934">
        <f>(P534*100/P503)-60</f>
        <v>-2.5749999999999957</v>
      </c>
    </row>
    <row r="537" spans="2:16" ht="15.75" thickBot="1"/>
    <row r="538" spans="2:16">
      <c r="B538" s="728"/>
      <c r="C538" s="36" t="s">
        <v>316</v>
      </c>
      <c r="D538" s="37"/>
      <c r="E538" s="148">
        <f t="shared" ref="E538:P538" si="117">E522+E529</f>
        <v>35.354999999999997</v>
      </c>
      <c r="F538" s="237">
        <f t="shared" si="117"/>
        <v>34.427999999999997</v>
      </c>
      <c r="G538" s="237">
        <f t="shared" si="117"/>
        <v>151.38999999999999</v>
      </c>
      <c r="H538" s="237">
        <f t="shared" si="117"/>
        <v>1056.6450000000002</v>
      </c>
      <c r="I538" s="237">
        <f t="shared" si="117"/>
        <v>18.695999999999998</v>
      </c>
      <c r="J538" s="237">
        <f t="shared" si="117"/>
        <v>0.56300000000000006</v>
      </c>
      <c r="K538" s="237">
        <f t="shared" si="117"/>
        <v>0.54800000000000004</v>
      </c>
      <c r="L538" s="237">
        <f t="shared" si="117"/>
        <v>222.18049999999997</v>
      </c>
      <c r="M538" s="823">
        <f t="shared" si="117"/>
        <v>368.57699999999994</v>
      </c>
      <c r="N538" s="823">
        <f t="shared" si="117"/>
        <v>581.98230000000001</v>
      </c>
      <c r="O538" s="823">
        <f t="shared" si="117"/>
        <v>128.6619</v>
      </c>
      <c r="P538" s="730">
        <f t="shared" si="117"/>
        <v>6.2679999999999998</v>
      </c>
    </row>
    <row r="539" spans="2:16">
      <c r="B539" s="422"/>
      <c r="C539" s="786" t="s">
        <v>11</v>
      </c>
      <c r="D539" s="1731">
        <v>0.45</v>
      </c>
      <c r="E539" s="1037">
        <v>34.65</v>
      </c>
      <c r="F539" s="917">
        <v>35.549999999999997</v>
      </c>
      <c r="G539" s="916">
        <v>150.75</v>
      </c>
      <c r="H539" s="916">
        <v>1057.5</v>
      </c>
      <c r="I539" s="1036">
        <v>27</v>
      </c>
      <c r="J539" s="723">
        <v>0.54</v>
      </c>
      <c r="K539" s="724">
        <v>0.63</v>
      </c>
      <c r="L539" s="835">
        <v>315</v>
      </c>
      <c r="M539" s="943">
        <v>495</v>
      </c>
      <c r="N539" s="1035">
        <v>495</v>
      </c>
      <c r="O539" s="1035">
        <v>112.5</v>
      </c>
      <c r="P539" s="1038">
        <v>5.4</v>
      </c>
    </row>
    <row r="540" spans="2:16" ht="15.75" thickBot="1">
      <c r="B540" s="231"/>
      <c r="C540" s="894" t="s">
        <v>476</v>
      </c>
      <c r="D540" s="944"/>
      <c r="E540" s="920">
        <f>(E538*100/E503)-45</f>
        <v>0.91558441558441217</v>
      </c>
      <c r="F540" s="921">
        <f t="shared" ref="F540:P540" si="118">(F538*100/F503)-45</f>
        <v>-1.4202531645569678</v>
      </c>
      <c r="G540" s="921">
        <f t="shared" si="118"/>
        <v>0.19104477611939785</v>
      </c>
      <c r="H540" s="921">
        <f t="shared" si="118"/>
        <v>-3.6382978723395354E-2</v>
      </c>
      <c r="I540" s="921">
        <f t="shared" si="118"/>
        <v>-13.84</v>
      </c>
      <c r="J540" s="921">
        <f t="shared" si="118"/>
        <v>1.9166666666666714</v>
      </c>
      <c r="K540" s="921">
        <f t="shared" si="118"/>
        <v>-5.8571428571428541</v>
      </c>
      <c r="L540" s="921">
        <f t="shared" si="118"/>
        <v>-13.259928571428578</v>
      </c>
      <c r="M540" s="921">
        <f t="shared" si="118"/>
        <v>-11.493000000000002</v>
      </c>
      <c r="N540" s="921">
        <f t="shared" si="118"/>
        <v>7.9074818181818216</v>
      </c>
      <c r="O540" s="921">
        <f t="shared" si="118"/>
        <v>6.4647600000000054</v>
      </c>
      <c r="P540" s="934">
        <f t="shared" si="118"/>
        <v>7.2333333333333272</v>
      </c>
    </row>
    <row r="541" spans="2:16" ht="15.75" thickBot="1">
      <c r="K541" s="305"/>
      <c r="P541"/>
    </row>
    <row r="542" spans="2:16">
      <c r="B542" s="898" t="s">
        <v>352</v>
      </c>
      <c r="C542" s="36"/>
      <c r="D542" s="37"/>
      <c r="E542" s="153">
        <f t="shared" ref="E542:P542" si="119">E511+E522+E529</f>
        <v>49.973999999999997</v>
      </c>
      <c r="F542" s="847">
        <f t="shared" si="119"/>
        <v>51.593999999999994</v>
      </c>
      <c r="G542" s="847">
        <f t="shared" si="119"/>
        <v>245.39100000000002</v>
      </c>
      <c r="H542" s="847">
        <f t="shared" si="119"/>
        <v>1645.5870000000002</v>
      </c>
      <c r="I542" s="847">
        <f t="shared" si="119"/>
        <v>33.326000000000001</v>
      </c>
      <c r="J542" s="847">
        <f t="shared" si="119"/>
        <v>0.81110000000000004</v>
      </c>
      <c r="K542" s="847">
        <f t="shared" si="119"/>
        <v>0.85309999999999997</v>
      </c>
      <c r="L542" s="847">
        <f t="shared" si="119"/>
        <v>272.49149999999997</v>
      </c>
      <c r="M542" s="2406">
        <f t="shared" si="119"/>
        <v>690.07300000000009</v>
      </c>
      <c r="N542" s="2610">
        <f t="shared" si="119"/>
        <v>695.55539999999996</v>
      </c>
      <c r="O542" s="2406">
        <f t="shared" si="119"/>
        <v>162.2835</v>
      </c>
      <c r="P542" s="940">
        <f t="shared" si="119"/>
        <v>7.6997999999999998</v>
      </c>
    </row>
    <row r="543" spans="2:16">
      <c r="B543" s="899"/>
      <c r="C543" s="900" t="s">
        <v>11</v>
      </c>
      <c r="D543" s="1731">
        <v>0.7</v>
      </c>
      <c r="E543" s="1041">
        <v>53.9</v>
      </c>
      <c r="F543" s="1039">
        <v>55.3</v>
      </c>
      <c r="G543" s="1040">
        <v>234.5</v>
      </c>
      <c r="H543" s="1040">
        <v>1645</v>
      </c>
      <c r="I543" s="1036">
        <v>42</v>
      </c>
      <c r="J543" s="723">
        <v>0.84</v>
      </c>
      <c r="K543" s="724">
        <v>0.98</v>
      </c>
      <c r="L543" s="835">
        <v>490</v>
      </c>
      <c r="M543" s="943">
        <v>770</v>
      </c>
      <c r="N543" s="1035">
        <v>770</v>
      </c>
      <c r="O543" s="1035">
        <v>175</v>
      </c>
      <c r="P543" s="1038">
        <v>8.4</v>
      </c>
    </row>
    <row r="544" spans="2:16" ht="15.75" thickBot="1">
      <c r="B544" s="231"/>
      <c r="C544" s="894" t="s">
        <v>476</v>
      </c>
      <c r="D544" s="944"/>
      <c r="E544" s="920">
        <f>(E542*100/E503)-70</f>
        <v>-5.0987012987013003</v>
      </c>
      <c r="F544" s="921">
        <f t="shared" ref="F544:O544" si="120">(F542*100/F503)-70</f>
        <v>-4.691139240506331</v>
      </c>
      <c r="G544" s="921">
        <f t="shared" si="120"/>
        <v>3.2510447761194143</v>
      </c>
      <c r="H544" s="921">
        <f t="shared" si="120"/>
        <v>2.4978723404259995E-2</v>
      </c>
      <c r="I544" s="921">
        <f t="shared" si="120"/>
        <v>-14.456666666666671</v>
      </c>
      <c r="J544" s="921">
        <f t="shared" si="120"/>
        <v>-2.4083333333333314</v>
      </c>
      <c r="K544" s="921">
        <f t="shared" si="120"/>
        <v>-9.0642857142857096</v>
      </c>
      <c r="L544" s="921">
        <f t="shared" si="120"/>
        <v>-31.07264285714286</v>
      </c>
      <c r="M544" s="921">
        <f t="shared" si="120"/>
        <v>-7.2660909090909058</v>
      </c>
      <c r="N544" s="921">
        <f t="shared" si="120"/>
        <v>-6.7676909090909163</v>
      </c>
      <c r="O544" s="921">
        <f t="shared" si="120"/>
        <v>-5.0866000000000042</v>
      </c>
      <c r="P544" s="934">
        <f>(P542*100/P503)-70</f>
        <v>-5.8349999999999937</v>
      </c>
    </row>
    <row r="545" spans="2:16">
      <c r="E545" s="500"/>
      <c r="F545" s="500"/>
      <c r="G545" s="500"/>
      <c r="P545"/>
    </row>
    <row r="548" spans="2:16">
      <c r="C548" s="788"/>
      <c r="D548" s="10" t="s">
        <v>214</v>
      </c>
      <c r="E548" s="305"/>
    </row>
    <row r="549" spans="2:16" ht="14.25" customHeight="1">
      <c r="C549" s="11" t="s">
        <v>892</v>
      </c>
      <c r="D549" s="150"/>
      <c r="E549" s="2"/>
      <c r="F549"/>
      <c r="I549"/>
      <c r="J549"/>
      <c r="K549" s="20"/>
      <c r="L549" s="20"/>
      <c r="M549"/>
      <c r="N549"/>
      <c r="O549"/>
      <c r="P549"/>
    </row>
    <row r="550" spans="2:16" s="63" customFormat="1" ht="12">
      <c r="C550" s="19" t="s">
        <v>362</v>
      </c>
      <c r="D550" s="330"/>
      <c r="E550" s="330"/>
      <c r="F550" s="330"/>
      <c r="G550" s="330"/>
      <c r="H550" s="330"/>
      <c r="I550" s="330" t="s">
        <v>381</v>
      </c>
      <c r="J550" s="330"/>
      <c r="K550" s="330"/>
      <c r="L550" s="330"/>
      <c r="M550" s="330"/>
      <c r="N550" s="339"/>
      <c r="O550" s="330"/>
      <c r="P550" s="330"/>
    </row>
    <row r="551" spans="2:16">
      <c r="C551" s="788" t="s">
        <v>893</v>
      </c>
    </row>
    <row r="552" spans="2:16" ht="18.75" customHeight="1" thickBot="1">
      <c r="B552" s="22" t="s">
        <v>356</v>
      </c>
      <c r="C552" s="20"/>
      <c r="D552"/>
      <c r="F552" s="25" t="s">
        <v>924</v>
      </c>
      <c r="I552" s="23" t="s">
        <v>0</v>
      </c>
      <c r="J552"/>
      <c r="K552" s="79" t="s">
        <v>474</v>
      </c>
      <c r="L552" s="20"/>
      <c r="M552" s="20"/>
      <c r="N552" s="26"/>
      <c r="P552" s="121"/>
    </row>
    <row r="553" spans="2:16" ht="15.75" thickBot="1">
      <c r="B553" s="1013" t="s">
        <v>358</v>
      </c>
      <c r="C553" s="1051" t="s">
        <v>927</v>
      </c>
      <c r="D553" s="1010" t="s">
        <v>182</v>
      </c>
      <c r="E553" s="1018" t="s">
        <v>183</v>
      </c>
      <c r="F553" s="360"/>
      <c r="G553" s="360"/>
      <c r="H553" s="33"/>
      <c r="I553" s="602" t="s">
        <v>334</v>
      </c>
      <c r="J553" s="33"/>
      <c r="K553" s="799"/>
      <c r="L553" s="508"/>
      <c r="M553" s="1020" t="s">
        <v>376</v>
      </c>
      <c r="N553" s="33"/>
      <c r="O553" s="33"/>
      <c r="P553" s="68"/>
    </row>
    <row r="554" spans="2:16" ht="15.75" thickBot="1">
      <c r="B554" s="1014" t="s">
        <v>336</v>
      </c>
      <c r="C554" s="430"/>
      <c r="D554" s="1015" t="s">
        <v>189</v>
      </c>
      <c r="E554" s="637"/>
      <c r="F554" s="1017"/>
      <c r="G554" s="2427" t="s">
        <v>930</v>
      </c>
      <c r="H554" s="2278" t="s">
        <v>758</v>
      </c>
      <c r="I554" s="1021"/>
      <c r="J554" s="1021"/>
      <c r="K554" s="1021"/>
      <c r="L554" s="1023"/>
      <c r="M554" s="1024" t="s">
        <v>375</v>
      </c>
      <c r="N554" s="1021"/>
      <c r="O554" s="1021"/>
      <c r="P554" s="1023"/>
    </row>
    <row r="555" spans="2:16">
      <c r="B555" s="1014" t="s">
        <v>345</v>
      </c>
      <c r="C555" s="430" t="s">
        <v>188</v>
      </c>
      <c r="D555" s="736"/>
      <c r="E555" s="1015" t="s">
        <v>190</v>
      </c>
      <c r="F555" s="1011" t="s">
        <v>56</v>
      </c>
      <c r="G555" s="2427" t="s">
        <v>931</v>
      </c>
      <c r="H555" s="2280" t="s">
        <v>193</v>
      </c>
      <c r="I555" s="637"/>
      <c r="J555" s="2307"/>
      <c r="K555" s="33"/>
      <c r="L555" s="2307"/>
      <c r="M555" s="2308" t="s">
        <v>346</v>
      </c>
      <c r="N555" s="2309" t="s">
        <v>347</v>
      </c>
      <c r="O555" s="2310" t="s">
        <v>348</v>
      </c>
      <c r="P555" s="2311" t="s">
        <v>349</v>
      </c>
    </row>
    <row r="556" spans="2:16" ht="15.75" thickBot="1">
      <c r="B556" s="57"/>
      <c r="C556" s="789"/>
      <c r="D556" s="468"/>
      <c r="E556" s="1016" t="s">
        <v>6</v>
      </c>
      <c r="F556" s="438" t="s">
        <v>7</v>
      </c>
      <c r="G556" s="2076" t="s">
        <v>8</v>
      </c>
      <c r="H556" s="2279" t="s">
        <v>467</v>
      </c>
      <c r="I556" s="2312" t="s">
        <v>337</v>
      </c>
      <c r="J556" s="2313" t="s">
        <v>338</v>
      </c>
      <c r="K556" s="2314" t="s">
        <v>339</v>
      </c>
      <c r="L556" s="2313" t="s">
        <v>340</v>
      </c>
      <c r="M556" s="2315" t="s">
        <v>341</v>
      </c>
      <c r="N556" s="2313" t="s">
        <v>342</v>
      </c>
      <c r="O556" s="2314" t="s">
        <v>343</v>
      </c>
      <c r="P556" s="2316" t="s">
        <v>344</v>
      </c>
    </row>
    <row r="557" spans="2:16" ht="15.75" thickBot="1">
      <c r="B557" s="2271" t="s">
        <v>890</v>
      </c>
      <c r="C557" s="1708"/>
      <c r="D557" s="2270">
        <v>1</v>
      </c>
      <c r="E557" s="1709">
        <v>77</v>
      </c>
      <c r="F557" s="1710">
        <v>79</v>
      </c>
      <c r="G557" s="2269">
        <v>335</v>
      </c>
      <c r="H557" s="2269">
        <v>2350</v>
      </c>
      <c r="I557" s="1709">
        <v>60</v>
      </c>
      <c r="J557" s="1710">
        <v>1.2</v>
      </c>
      <c r="K557" s="1710">
        <v>1.4</v>
      </c>
      <c r="L557" s="1711">
        <v>700</v>
      </c>
      <c r="M557" s="1712">
        <v>1100</v>
      </c>
      <c r="N557" s="1712">
        <v>1100</v>
      </c>
      <c r="O557" s="1712">
        <v>250</v>
      </c>
      <c r="P557" s="1712">
        <v>12</v>
      </c>
    </row>
    <row r="558" spans="2:16">
      <c r="B558" s="85"/>
      <c r="C558" s="2321" t="s">
        <v>159</v>
      </c>
      <c r="D558" s="1792"/>
      <c r="E558" s="804"/>
      <c r="F558" s="445"/>
      <c r="G558" s="445"/>
      <c r="H558" s="839"/>
      <c r="I558" s="831"/>
      <c r="J558" s="831"/>
      <c r="K558" s="833"/>
      <c r="L558" s="831"/>
      <c r="M558" s="831"/>
      <c r="N558" s="831"/>
      <c r="O558" s="831"/>
      <c r="P558" s="987"/>
    </row>
    <row r="559" spans="2:16">
      <c r="B559" s="1477" t="s">
        <v>464</v>
      </c>
      <c r="C559" s="234" t="s">
        <v>512</v>
      </c>
      <c r="D559" s="257">
        <v>60</v>
      </c>
      <c r="E559" s="219">
        <v>1.1399999999999999</v>
      </c>
      <c r="F559" s="338">
        <v>5.34</v>
      </c>
      <c r="G559" s="338">
        <v>4.62</v>
      </c>
      <c r="H559" s="827">
        <v>70.8</v>
      </c>
      <c r="I559" s="335">
        <v>4.2</v>
      </c>
      <c r="J559" s="335">
        <v>1.2E-2</v>
      </c>
      <c r="K559" s="333">
        <v>2.3E-2</v>
      </c>
      <c r="L559" s="840">
        <v>0</v>
      </c>
      <c r="M559" s="335">
        <v>24.6</v>
      </c>
      <c r="N559" s="335">
        <v>22.2</v>
      </c>
      <c r="O559" s="335">
        <v>9</v>
      </c>
      <c r="P559" s="976">
        <v>0.4</v>
      </c>
    </row>
    <row r="560" spans="2:16">
      <c r="B560" s="2412" t="s">
        <v>952</v>
      </c>
      <c r="C560" s="420" t="s">
        <v>951</v>
      </c>
      <c r="D560" s="259" t="s">
        <v>465</v>
      </c>
      <c r="E560" s="334">
        <v>3.9710000000000001</v>
      </c>
      <c r="F560" s="333">
        <v>3.6030000000000002</v>
      </c>
      <c r="G560" s="334">
        <v>24.123999999999999</v>
      </c>
      <c r="H560" s="830">
        <v>144.70599999999999</v>
      </c>
      <c r="I560" s="2295">
        <v>0</v>
      </c>
      <c r="J560" s="350">
        <v>4.3999999999999997E-2</v>
      </c>
      <c r="K560" s="389">
        <v>0.02</v>
      </c>
      <c r="L560" s="840">
        <v>13.529</v>
      </c>
      <c r="M560" s="334">
        <v>8.4629999999999992</v>
      </c>
      <c r="N560" s="335">
        <v>30.222000000000001</v>
      </c>
      <c r="O560" s="389">
        <v>5.2939999999999996</v>
      </c>
      <c r="P560" s="976">
        <v>0.5</v>
      </c>
    </row>
    <row r="561" spans="2:16">
      <c r="B561" s="2339" t="s">
        <v>508</v>
      </c>
      <c r="C561" s="2329" t="s">
        <v>950</v>
      </c>
      <c r="D561" s="721"/>
      <c r="E561" s="307">
        <v>0.56000000000000005</v>
      </c>
      <c r="F561" s="842">
        <v>1.0509999999999999</v>
      </c>
      <c r="G561" s="307">
        <v>2.75</v>
      </c>
      <c r="H561" s="961">
        <v>22.72</v>
      </c>
      <c r="I561" s="2734">
        <v>0.875</v>
      </c>
      <c r="J561" s="869">
        <v>0.02</v>
      </c>
      <c r="K561" s="925">
        <v>2.5000000000000001E-2</v>
      </c>
      <c r="L561" s="867">
        <v>9.5500000000000007</v>
      </c>
      <c r="M561" s="866">
        <v>10.82</v>
      </c>
      <c r="N561" s="842">
        <v>20.43</v>
      </c>
      <c r="O561" s="866">
        <v>1.45</v>
      </c>
      <c r="P561" s="989">
        <v>0.27</v>
      </c>
    </row>
    <row r="562" spans="2:16">
      <c r="B562" s="2421" t="s">
        <v>629</v>
      </c>
      <c r="C562" s="247" t="s">
        <v>478</v>
      </c>
      <c r="D562" s="257">
        <v>100</v>
      </c>
      <c r="E562" s="2737">
        <v>9.843</v>
      </c>
      <c r="F562" s="2738">
        <v>12.374000000000001</v>
      </c>
      <c r="G562" s="2738">
        <v>14.407</v>
      </c>
      <c r="H562" s="984">
        <v>193.053</v>
      </c>
      <c r="I562" s="2739">
        <v>5.61</v>
      </c>
      <c r="J562" s="2739">
        <v>0.1</v>
      </c>
      <c r="K562" s="2739">
        <v>4.4999999999999998E-2</v>
      </c>
      <c r="L562" s="2724">
        <v>287.60000000000002</v>
      </c>
      <c r="M562" s="2798">
        <v>123.48</v>
      </c>
      <c r="N562" s="2740">
        <v>69.25</v>
      </c>
      <c r="O562" s="2739">
        <v>4.58</v>
      </c>
      <c r="P562" s="2741">
        <v>0.2</v>
      </c>
    </row>
    <row r="563" spans="2:16">
      <c r="B563" s="2337" t="s">
        <v>524</v>
      </c>
      <c r="C563" s="234" t="s">
        <v>525</v>
      </c>
      <c r="D563" s="763">
        <v>200</v>
      </c>
      <c r="E563" s="219">
        <v>0.3</v>
      </c>
      <c r="F563" s="338">
        <v>0</v>
      </c>
      <c r="G563" s="338">
        <v>6.7</v>
      </c>
      <c r="H563" s="814">
        <v>27.9</v>
      </c>
      <c r="I563" s="338">
        <v>1.1599999999999999</v>
      </c>
      <c r="J563" s="338">
        <v>0</v>
      </c>
      <c r="K563" s="338">
        <v>0.01</v>
      </c>
      <c r="L563" s="814">
        <v>0.38</v>
      </c>
      <c r="M563" s="235">
        <v>6.9</v>
      </c>
      <c r="N563" s="235">
        <v>8.5</v>
      </c>
      <c r="O563" s="235">
        <v>4.5999999999999996</v>
      </c>
      <c r="P563" s="975">
        <v>0.77</v>
      </c>
    </row>
    <row r="564" spans="2:16">
      <c r="B564" s="1000" t="s">
        <v>9</v>
      </c>
      <c r="C564" s="232" t="s">
        <v>10</v>
      </c>
      <c r="D564" s="257">
        <v>37</v>
      </c>
      <c r="E564" s="219">
        <v>1.43</v>
      </c>
      <c r="F564" s="338">
        <v>0.51</v>
      </c>
      <c r="G564" s="338">
        <v>20.100000000000001</v>
      </c>
      <c r="H564" s="814">
        <v>90.71</v>
      </c>
      <c r="I564" s="235">
        <v>0</v>
      </c>
      <c r="J564" s="957">
        <v>4.4999999999999998E-2</v>
      </c>
      <c r="K564" s="652">
        <v>1.4999999999999999E-2</v>
      </c>
      <c r="L564" s="814">
        <v>0</v>
      </c>
      <c r="M564" s="235">
        <v>7.4</v>
      </c>
      <c r="N564" s="235">
        <v>24</v>
      </c>
      <c r="O564" s="235">
        <v>5.2</v>
      </c>
      <c r="P564" s="2717">
        <v>0.04</v>
      </c>
    </row>
    <row r="565" spans="2:16" ht="15.75" thickBot="1">
      <c r="B565" s="1004" t="s">
        <v>9</v>
      </c>
      <c r="C565" s="192" t="s">
        <v>427</v>
      </c>
      <c r="D565" s="378">
        <v>20</v>
      </c>
      <c r="E565" s="348">
        <v>1.1299999999999999</v>
      </c>
      <c r="F565" s="350">
        <v>0.3</v>
      </c>
      <c r="G565" s="350">
        <v>8.3729999999999993</v>
      </c>
      <c r="H565" s="814">
        <v>40.712000000000003</v>
      </c>
      <c r="I565" s="349">
        <v>0</v>
      </c>
      <c r="J565" s="349">
        <v>0.05</v>
      </c>
      <c r="K565" s="349">
        <v>0.05</v>
      </c>
      <c r="L565" s="909">
        <v>0</v>
      </c>
      <c r="M565" s="2703">
        <v>6.6</v>
      </c>
      <c r="N565" s="935">
        <v>46.8</v>
      </c>
      <c r="O565" s="349">
        <v>1.32</v>
      </c>
      <c r="P565" s="2296">
        <v>8.8000000000000005E-3</v>
      </c>
    </row>
    <row r="566" spans="2:16">
      <c r="B566" s="464" t="s">
        <v>212</v>
      </c>
      <c r="D566" s="2233">
        <f>D559+D562+D563+D564+D565+110+40</f>
        <v>567</v>
      </c>
      <c r="E566" s="465">
        <f>SUM(E559:E565)</f>
        <v>18.373999999999999</v>
      </c>
      <c r="F566" s="466">
        <f>SUM(F559:F565)</f>
        <v>23.178000000000004</v>
      </c>
      <c r="G566" s="467">
        <f>SUM(G559:G565)</f>
        <v>81.073999999999998</v>
      </c>
      <c r="H566" s="612">
        <f>SUM(H559:H565)</f>
        <v>590.601</v>
      </c>
      <c r="I566" s="237">
        <f>SUM(I559:I565)</f>
        <v>11.845000000000001</v>
      </c>
      <c r="J566" s="816">
        <f t="shared" ref="J566:O566" si="121">SUM(J559:J565)</f>
        <v>0.27099999999999996</v>
      </c>
      <c r="K566" s="466">
        <f t="shared" si="121"/>
        <v>0.188</v>
      </c>
      <c r="L566" s="918">
        <f t="shared" si="121"/>
        <v>311.05900000000003</v>
      </c>
      <c r="M566" s="918">
        <f t="shared" si="121"/>
        <v>188.26300000000001</v>
      </c>
      <c r="N566" s="918">
        <f>SUM(N559:N565)</f>
        <v>221.40199999999999</v>
      </c>
      <c r="O566" s="816">
        <f t="shared" si="121"/>
        <v>31.443999999999999</v>
      </c>
      <c r="P566" s="913">
        <f>SUM(P559:P565)</f>
        <v>2.1887999999999996</v>
      </c>
    </row>
    <row r="567" spans="2:16">
      <c r="B567" s="899"/>
      <c r="C567" s="900" t="s">
        <v>11</v>
      </c>
      <c r="D567" s="1731">
        <v>0.25</v>
      </c>
      <c r="E567" s="2395">
        <v>19.25</v>
      </c>
      <c r="F567" s="2396">
        <v>19.75</v>
      </c>
      <c r="G567" s="2397">
        <v>83.75</v>
      </c>
      <c r="H567" s="2398">
        <v>587.5</v>
      </c>
      <c r="I567" s="2396">
        <v>15</v>
      </c>
      <c r="J567" s="2396">
        <v>0.3</v>
      </c>
      <c r="K567" s="2397">
        <v>0.35</v>
      </c>
      <c r="L567" s="1035">
        <v>175</v>
      </c>
      <c r="M567" s="2289">
        <v>275</v>
      </c>
      <c r="N567" s="1035">
        <v>275</v>
      </c>
      <c r="O567" s="1035">
        <v>62.5</v>
      </c>
      <c r="P567" s="2399">
        <v>3</v>
      </c>
    </row>
    <row r="568" spans="2:16" ht="15.75" thickBot="1">
      <c r="B568" s="231"/>
      <c r="C568" s="894" t="s">
        <v>476</v>
      </c>
      <c r="D568" s="944"/>
      <c r="E568" s="920">
        <f>(E566*100/E557)-25</f>
        <v>-1.1376623376623378</v>
      </c>
      <c r="F568" s="921">
        <f t="shared" ref="F568:P568" si="122">(F566*100/F557)-25</f>
        <v>4.3392405063291228</v>
      </c>
      <c r="G568" s="921">
        <f t="shared" si="122"/>
        <v>-0.79880597014925314</v>
      </c>
      <c r="H568" s="921">
        <f t="shared" si="122"/>
        <v>0.13195744680851007</v>
      </c>
      <c r="I568" s="921">
        <f t="shared" si="122"/>
        <v>-5.2583333333333329</v>
      </c>
      <c r="J568" s="921">
        <f t="shared" si="122"/>
        <v>-2.4166666666666679</v>
      </c>
      <c r="K568" s="921">
        <f t="shared" si="122"/>
        <v>-11.571428571428569</v>
      </c>
      <c r="L568" s="921">
        <f t="shared" si="122"/>
        <v>19.437000000000005</v>
      </c>
      <c r="M568" s="921">
        <f t="shared" si="122"/>
        <v>-7.8851818181818203</v>
      </c>
      <c r="N568" s="921">
        <f t="shared" si="122"/>
        <v>-4.8725454545454561</v>
      </c>
      <c r="O568" s="921">
        <f t="shared" si="122"/>
        <v>-12.4224</v>
      </c>
      <c r="P568" s="934">
        <f t="shared" si="122"/>
        <v>-6.7600000000000016</v>
      </c>
    </row>
    <row r="569" spans="2:16">
      <c r="B569" s="85"/>
      <c r="C569" s="2321" t="s">
        <v>123</v>
      </c>
      <c r="D569" s="54"/>
      <c r="E569" s="964"/>
      <c r="F569" s="965"/>
      <c r="G569" s="965"/>
      <c r="H569" s="966"/>
      <c r="I569" s="967"/>
      <c r="J569" s="966"/>
      <c r="K569" s="967"/>
      <c r="L569" s="967"/>
      <c r="M569" s="966"/>
      <c r="N569" s="967"/>
      <c r="O569" s="967"/>
      <c r="P569" s="996"/>
    </row>
    <row r="570" spans="2:16">
      <c r="B570" s="1842" t="s">
        <v>726</v>
      </c>
      <c r="C570" s="256" t="s">
        <v>370</v>
      </c>
      <c r="D570" s="259">
        <v>60</v>
      </c>
      <c r="E570" s="219">
        <v>0.84</v>
      </c>
      <c r="F570" s="338">
        <v>2.2799999999999998</v>
      </c>
      <c r="G570" s="338">
        <v>3.9</v>
      </c>
      <c r="H570" s="827">
        <v>39.6</v>
      </c>
      <c r="I570" s="338">
        <v>2.1</v>
      </c>
      <c r="J570" s="338">
        <v>2.4E-2</v>
      </c>
      <c r="K570" s="338">
        <v>2.5999999999999999E-2</v>
      </c>
      <c r="L570" s="814">
        <v>0</v>
      </c>
      <c r="M570" s="235">
        <v>12.6</v>
      </c>
      <c r="N570" s="235">
        <v>27</v>
      </c>
      <c r="O570" s="338">
        <v>16.2</v>
      </c>
      <c r="P570" s="997">
        <v>0.42599999999999999</v>
      </c>
    </row>
    <row r="571" spans="2:16">
      <c r="B571" s="2400" t="s">
        <v>723</v>
      </c>
      <c r="C571" s="2727" t="s">
        <v>155</v>
      </c>
      <c r="D571" s="257">
        <v>200</v>
      </c>
      <c r="E571" s="219">
        <v>1.6</v>
      </c>
      <c r="F571" s="338">
        <v>3.62</v>
      </c>
      <c r="G571" s="338">
        <v>5.0599999999999996</v>
      </c>
      <c r="H571" s="827">
        <v>59.2</v>
      </c>
      <c r="I571" s="338">
        <v>5.8</v>
      </c>
      <c r="J571" s="338">
        <v>0.06</v>
      </c>
      <c r="K571" s="338">
        <v>0.06</v>
      </c>
      <c r="L571" s="814">
        <v>0</v>
      </c>
      <c r="M571" s="235">
        <v>18.2</v>
      </c>
      <c r="N571" s="235">
        <v>36.200000000000003</v>
      </c>
      <c r="O571" s="338">
        <v>14.6</v>
      </c>
      <c r="P571" s="997">
        <v>0.56399999999999995</v>
      </c>
    </row>
    <row r="572" spans="2:16">
      <c r="B572" s="457" t="s">
        <v>720</v>
      </c>
      <c r="C572" s="336" t="s">
        <v>719</v>
      </c>
      <c r="D572" s="380">
        <v>90</v>
      </c>
      <c r="E572" s="2422">
        <v>4.0650000000000004</v>
      </c>
      <c r="F572" s="935">
        <v>9.3849999999999998</v>
      </c>
      <c r="G572" s="935">
        <v>15.522</v>
      </c>
      <c r="H572" s="984">
        <v>164.58600000000001</v>
      </c>
      <c r="I572" s="1005">
        <v>0.20699999999999999</v>
      </c>
      <c r="J572" s="1005">
        <v>5.8000000000000003E-2</v>
      </c>
      <c r="K572" s="1005">
        <v>0.02</v>
      </c>
      <c r="L572" s="2724">
        <v>108.395</v>
      </c>
      <c r="M572" s="1006">
        <v>53.09</v>
      </c>
      <c r="N572" s="2616">
        <v>13.825799999999999</v>
      </c>
      <c r="O572" s="1006">
        <v>2.0139999999999998</v>
      </c>
      <c r="P572" s="2794">
        <v>0.7</v>
      </c>
    </row>
    <row r="573" spans="2:16">
      <c r="B573" s="1003" t="s">
        <v>708</v>
      </c>
      <c r="C573" s="2718" t="s">
        <v>709</v>
      </c>
      <c r="D573" s="382">
        <v>180</v>
      </c>
      <c r="E573" s="354">
        <v>12.42</v>
      </c>
      <c r="F573" s="347">
        <v>15.48</v>
      </c>
      <c r="G573" s="355">
        <v>12.78</v>
      </c>
      <c r="H573" s="605">
        <v>241.2</v>
      </c>
      <c r="I573" s="2367">
        <v>8.1</v>
      </c>
      <c r="J573" s="347">
        <v>0.14399999999999999</v>
      </c>
      <c r="K573" s="355">
        <v>0.04</v>
      </c>
      <c r="L573" s="814">
        <v>223.2</v>
      </c>
      <c r="M573" s="235">
        <v>104.4</v>
      </c>
      <c r="N573" s="235">
        <v>221.4</v>
      </c>
      <c r="O573" s="979">
        <v>30.6</v>
      </c>
      <c r="P573" s="997">
        <v>0.24299999999999999</v>
      </c>
    </row>
    <row r="574" spans="2:16" ht="13.5" customHeight="1">
      <c r="B574" s="2332" t="s">
        <v>390</v>
      </c>
      <c r="C574" s="256" t="s">
        <v>163</v>
      </c>
      <c r="D574" s="259">
        <v>200</v>
      </c>
      <c r="E574" s="219">
        <v>0.5</v>
      </c>
      <c r="F574" s="347">
        <v>0</v>
      </c>
      <c r="G574" s="347">
        <v>19.8</v>
      </c>
      <c r="H574" s="826">
        <v>81</v>
      </c>
      <c r="I574" s="338">
        <v>0.02</v>
      </c>
      <c r="J574" s="338">
        <v>0</v>
      </c>
      <c r="K574" s="338">
        <v>0</v>
      </c>
      <c r="L574" s="814">
        <v>15</v>
      </c>
      <c r="M574" s="2777">
        <v>49.5</v>
      </c>
      <c r="N574" s="235">
        <v>4.3</v>
      </c>
      <c r="O574" s="338">
        <v>2.1</v>
      </c>
      <c r="P574" s="235">
        <v>0.09</v>
      </c>
    </row>
    <row r="575" spans="2:16" ht="14.25" customHeight="1">
      <c r="B575" s="1000" t="s">
        <v>9</v>
      </c>
      <c r="C575" s="234" t="s">
        <v>10</v>
      </c>
      <c r="D575" s="257">
        <v>50</v>
      </c>
      <c r="E575" s="2283">
        <v>1.925</v>
      </c>
      <c r="F575" s="347">
        <v>0.68799999999999994</v>
      </c>
      <c r="G575" s="338">
        <v>27.1</v>
      </c>
      <c r="H575" s="814">
        <v>122.292</v>
      </c>
      <c r="I575" s="235">
        <v>0</v>
      </c>
      <c r="J575" s="957">
        <v>0.06</v>
      </c>
      <c r="K575" s="652">
        <v>0.02</v>
      </c>
      <c r="L575" s="814">
        <v>0</v>
      </c>
      <c r="M575" s="344">
        <v>10</v>
      </c>
      <c r="N575" s="235">
        <v>32.5</v>
      </c>
      <c r="O575" s="235">
        <v>7</v>
      </c>
      <c r="P575" s="235">
        <v>5.5E-2</v>
      </c>
    </row>
    <row r="576" spans="2:16" ht="12.75" customHeight="1">
      <c r="B576" s="2332" t="s">
        <v>9</v>
      </c>
      <c r="C576" s="256" t="s">
        <v>427</v>
      </c>
      <c r="D576" s="259">
        <v>30</v>
      </c>
      <c r="E576" s="2429">
        <v>1.6950000000000001</v>
      </c>
      <c r="F576" s="350">
        <v>0.45</v>
      </c>
      <c r="G576" s="350">
        <v>12.56</v>
      </c>
      <c r="H576" s="814">
        <v>61.07</v>
      </c>
      <c r="I576" s="235">
        <v>0</v>
      </c>
      <c r="J576" s="235">
        <v>0.08</v>
      </c>
      <c r="K576" s="235">
        <v>0.08</v>
      </c>
      <c r="L576" s="611">
        <v>0</v>
      </c>
      <c r="M576" s="344">
        <v>9.9</v>
      </c>
      <c r="N576" s="235">
        <v>70.2</v>
      </c>
      <c r="O576" s="235">
        <v>1.98</v>
      </c>
      <c r="P576" s="235">
        <v>1.32E-2</v>
      </c>
    </row>
    <row r="577" spans="2:16" ht="12.75" customHeight="1" thickBot="1">
      <c r="B577" s="2402" t="s">
        <v>644</v>
      </c>
      <c r="C577" s="192" t="s">
        <v>488</v>
      </c>
      <c r="D577" s="378">
        <v>120</v>
      </c>
      <c r="E577" s="486">
        <v>0.48</v>
      </c>
      <c r="F577" s="487">
        <v>0.48</v>
      </c>
      <c r="G577" s="488">
        <v>11.76</v>
      </c>
      <c r="H577" s="1959">
        <v>53.28</v>
      </c>
      <c r="I577" s="235">
        <v>12</v>
      </c>
      <c r="J577" s="235">
        <v>3.5999999999999997E-2</v>
      </c>
      <c r="K577" s="235">
        <v>2.4E-2</v>
      </c>
      <c r="L577" s="605">
        <v>0</v>
      </c>
      <c r="M577" s="235">
        <v>19.2</v>
      </c>
      <c r="N577" s="235">
        <v>13.2</v>
      </c>
      <c r="O577" s="235">
        <v>10.8</v>
      </c>
      <c r="P577" s="235">
        <v>2.64</v>
      </c>
    </row>
    <row r="578" spans="2:16">
      <c r="B578" s="931" t="s">
        <v>198</v>
      </c>
      <c r="C578" s="624"/>
      <c r="D578" s="2258">
        <f>SUM(D570:D577)</f>
        <v>930</v>
      </c>
      <c r="E578" s="475">
        <f t="shared" ref="E578:P578" si="123">SUM(E570:E577)</f>
        <v>23.525000000000002</v>
      </c>
      <c r="F578" s="466">
        <f t="shared" si="123"/>
        <v>32.382999999999996</v>
      </c>
      <c r="G578" s="816">
        <f t="shared" si="123"/>
        <v>108.48200000000001</v>
      </c>
      <c r="H578" s="912">
        <f t="shared" si="123"/>
        <v>822.22800000000007</v>
      </c>
      <c r="I578" s="816">
        <f t="shared" si="123"/>
        <v>28.227</v>
      </c>
      <c r="J578" s="816">
        <f t="shared" si="123"/>
        <v>0.46199999999999997</v>
      </c>
      <c r="K578" s="816">
        <f t="shared" si="123"/>
        <v>0.27</v>
      </c>
      <c r="L578" s="816">
        <f t="shared" si="123"/>
        <v>346.59499999999997</v>
      </c>
      <c r="M578" s="2609">
        <f t="shared" si="123"/>
        <v>276.89</v>
      </c>
      <c r="N578" s="2609">
        <f t="shared" si="123"/>
        <v>418.62579999999997</v>
      </c>
      <c r="O578" s="2609">
        <f t="shared" si="123"/>
        <v>85.293999999999997</v>
      </c>
      <c r="P578" s="919">
        <f t="shared" si="123"/>
        <v>4.7311999999999994</v>
      </c>
    </row>
    <row r="579" spans="2:16">
      <c r="B579" s="899"/>
      <c r="C579" s="900" t="s">
        <v>11</v>
      </c>
      <c r="D579" s="1731">
        <v>0.35</v>
      </c>
      <c r="E579" s="722">
        <v>26.95</v>
      </c>
      <c r="F579" s="723">
        <v>27.65</v>
      </c>
      <c r="G579" s="724">
        <v>117.25</v>
      </c>
      <c r="H579" s="1727">
        <v>822.5</v>
      </c>
      <c r="I579" s="723">
        <v>21</v>
      </c>
      <c r="J579" s="723">
        <v>0.42</v>
      </c>
      <c r="K579" s="724">
        <v>0.49</v>
      </c>
      <c r="L579" s="835">
        <v>245</v>
      </c>
      <c r="M579" s="2289">
        <v>385</v>
      </c>
      <c r="N579" s="1035">
        <v>385</v>
      </c>
      <c r="O579" s="835">
        <v>87.5</v>
      </c>
      <c r="P579" s="1038">
        <v>4.2</v>
      </c>
    </row>
    <row r="580" spans="2:16" ht="15.75" thickBot="1">
      <c r="B580" s="231"/>
      <c r="C580" s="894" t="s">
        <v>476</v>
      </c>
      <c r="D580" s="944"/>
      <c r="E580" s="920">
        <f>(E578*100/E557)-35</f>
        <v>-4.4480519480519476</v>
      </c>
      <c r="F580" s="921">
        <f t="shared" ref="F580:O580" si="124">(F578*100/F557)-35</f>
        <v>5.9911392405063282</v>
      </c>
      <c r="G580" s="921">
        <f t="shared" si="124"/>
        <v>-2.6173134328358216</v>
      </c>
      <c r="H580" s="921">
        <f t="shared" si="124"/>
        <v>-1.1574468085107981E-2</v>
      </c>
      <c r="I580" s="921">
        <f t="shared" si="124"/>
        <v>12.044999999999995</v>
      </c>
      <c r="J580" s="921">
        <f t="shared" si="124"/>
        <v>3.5</v>
      </c>
      <c r="K580" s="921">
        <f t="shared" si="124"/>
        <v>-15.714285714285712</v>
      </c>
      <c r="L580" s="921">
        <f t="shared" si="124"/>
        <v>14.513571428571431</v>
      </c>
      <c r="M580" s="921">
        <f t="shared" si="124"/>
        <v>-9.8281818181818181</v>
      </c>
      <c r="N580" s="921">
        <f t="shared" si="124"/>
        <v>3.0568909090909031</v>
      </c>
      <c r="O580" s="921">
        <f t="shared" si="124"/>
        <v>-0.88240000000000407</v>
      </c>
      <c r="P580" s="934">
        <f>(P578*100/P557)-35</f>
        <v>4.4266666666666623</v>
      </c>
    </row>
    <row r="581" spans="2:16" ht="13.5" customHeight="1">
      <c r="B581" s="790"/>
      <c r="C581" s="601" t="s">
        <v>246</v>
      </c>
      <c r="D581" s="54"/>
      <c r="E581" s="33"/>
      <c r="F581" s="178"/>
      <c r="G581" s="178"/>
      <c r="H581" s="831"/>
      <c r="I581" s="831"/>
      <c r="J581" s="831"/>
      <c r="K581" s="831"/>
      <c r="L581" s="831"/>
      <c r="M581" s="831"/>
      <c r="N581" s="831"/>
      <c r="O581" s="831"/>
      <c r="P581" s="987"/>
    </row>
    <row r="582" spans="2:16">
      <c r="B582" s="1874" t="s">
        <v>760</v>
      </c>
      <c r="C582" s="273" t="s">
        <v>247</v>
      </c>
      <c r="D582" s="259">
        <v>200</v>
      </c>
      <c r="E582" s="219">
        <v>5.8</v>
      </c>
      <c r="F582" s="338">
        <v>5</v>
      </c>
      <c r="G582" s="338">
        <v>8</v>
      </c>
      <c r="H582" s="2226">
        <v>101</v>
      </c>
      <c r="I582" s="350">
        <v>1.4</v>
      </c>
      <c r="J582" s="350">
        <v>0.08</v>
      </c>
      <c r="K582" s="350">
        <v>2.3E-2</v>
      </c>
      <c r="L582" s="924">
        <v>40.1</v>
      </c>
      <c r="M582" s="335">
        <v>240.8</v>
      </c>
      <c r="N582" s="335">
        <v>180.6</v>
      </c>
      <c r="O582" s="335">
        <v>28.1</v>
      </c>
      <c r="P582" s="976">
        <v>0.2</v>
      </c>
    </row>
    <row r="583" spans="2:16">
      <c r="B583" s="1874" t="s">
        <v>886</v>
      </c>
      <c r="C583" s="2718" t="s">
        <v>981</v>
      </c>
      <c r="D583" s="2722" t="s">
        <v>928</v>
      </c>
      <c r="E583" s="1794">
        <v>1.75</v>
      </c>
      <c r="F583" s="389">
        <v>2.032</v>
      </c>
      <c r="G583" s="389">
        <v>17.22</v>
      </c>
      <c r="H583" s="909">
        <v>94.168000000000006</v>
      </c>
      <c r="I583" s="389">
        <v>0.31</v>
      </c>
      <c r="J583" s="350">
        <v>0.03</v>
      </c>
      <c r="K583" s="389">
        <v>0.03</v>
      </c>
      <c r="L583" s="909">
        <v>16.62</v>
      </c>
      <c r="M583" s="334">
        <v>19.12</v>
      </c>
      <c r="N583" s="335">
        <v>6.2210000000000001</v>
      </c>
      <c r="O583" s="334">
        <v>2.1800000000000002</v>
      </c>
      <c r="P583" s="976">
        <v>0.54</v>
      </c>
    </row>
    <row r="584" spans="2:16" ht="14.25" customHeight="1">
      <c r="B584" s="175"/>
      <c r="C584" s="2721" t="s">
        <v>980</v>
      </c>
      <c r="D584" s="1023"/>
      <c r="E584" s="1828"/>
      <c r="F584" s="1021"/>
      <c r="G584" s="1021"/>
      <c r="H584" s="834"/>
      <c r="I584" s="1021"/>
      <c r="J584" s="834"/>
      <c r="K584" s="1021"/>
      <c r="L584" s="834"/>
      <c r="M584" s="1021"/>
      <c r="N584" s="834"/>
      <c r="O584" s="1021"/>
      <c r="P584" s="1705"/>
    </row>
    <row r="585" spans="2:16" ht="15.75" thickBot="1">
      <c r="B585" s="2328" t="s">
        <v>9</v>
      </c>
      <c r="C585" s="2719" t="s">
        <v>785</v>
      </c>
      <c r="D585" s="2187">
        <v>17</v>
      </c>
      <c r="E585" s="2713">
        <v>0.66</v>
      </c>
      <c r="F585" s="2705">
        <v>0.33</v>
      </c>
      <c r="G585" s="2705">
        <v>8.74</v>
      </c>
      <c r="H585" s="2720">
        <v>40.57</v>
      </c>
      <c r="I585" s="929">
        <v>0</v>
      </c>
      <c r="J585" s="929">
        <v>0.02</v>
      </c>
      <c r="K585" s="929">
        <v>0.02</v>
      </c>
      <c r="L585" s="930">
        <v>0</v>
      </c>
      <c r="M585" s="877">
        <v>3.2</v>
      </c>
      <c r="N585" s="877">
        <v>11</v>
      </c>
      <c r="O585" s="929">
        <v>2.2000000000000002</v>
      </c>
      <c r="P585" s="878">
        <v>0.02</v>
      </c>
    </row>
    <row r="586" spans="2:16">
      <c r="B586" s="931" t="s">
        <v>258</v>
      </c>
      <c r="C586" s="624"/>
      <c r="D586" s="176">
        <f>D582+D585+100+20</f>
        <v>337</v>
      </c>
      <c r="E586" s="148">
        <f t="shared" ref="E586:P586" si="125">SUM(E582:E585)</f>
        <v>8.2099999999999991</v>
      </c>
      <c r="F586" s="841">
        <f t="shared" si="125"/>
        <v>7.3620000000000001</v>
      </c>
      <c r="G586" s="810">
        <f t="shared" si="125"/>
        <v>33.96</v>
      </c>
      <c r="H586" s="810">
        <f t="shared" si="125"/>
        <v>235.738</v>
      </c>
      <c r="I586" s="841">
        <f t="shared" si="125"/>
        <v>1.71</v>
      </c>
      <c r="J586" s="237">
        <f t="shared" si="125"/>
        <v>0.13</v>
      </c>
      <c r="K586" s="841">
        <f t="shared" si="125"/>
        <v>7.2999999999999995E-2</v>
      </c>
      <c r="L586" s="237">
        <f t="shared" si="125"/>
        <v>56.72</v>
      </c>
      <c r="M586" s="823">
        <f t="shared" si="125"/>
        <v>263.12</v>
      </c>
      <c r="N586" s="823">
        <f t="shared" si="125"/>
        <v>197.821</v>
      </c>
      <c r="O586" s="237">
        <f t="shared" si="125"/>
        <v>32.480000000000004</v>
      </c>
      <c r="P586" s="730">
        <f t="shared" si="125"/>
        <v>0.76</v>
      </c>
    </row>
    <row r="587" spans="2:16">
      <c r="B587" s="899"/>
      <c r="C587" s="900" t="s">
        <v>11</v>
      </c>
      <c r="D587" s="1731">
        <v>0.1</v>
      </c>
      <c r="E587" s="1041">
        <v>7.7</v>
      </c>
      <c r="F587" s="1039">
        <v>7.9</v>
      </c>
      <c r="G587" s="1040">
        <v>33.5</v>
      </c>
      <c r="H587" s="1040">
        <v>235</v>
      </c>
      <c r="I587" s="917">
        <v>6</v>
      </c>
      <c r="J587" s="917">
        <v>0.12</v>
      </c>
      <c r="K587" s="916">
        <v>0.14000000000000001</v>
      </c>
      <c r="L587" s="1756">
        <v>70</v>
      </c>
      <c r="M587" s="2372">
        <v>110</v>
      </c>
      <c r="N587" s="2373">
        <v>110</v>
      </c>
      <c r="O587" s="1756">
        <v>25</v>
      </c>
      <c r="P587" s="2375">
        <v>1.2</v>
      </c>
    </row>
    <row r="588" spans="2:16" ht="15.75" thickBot="1">
      <c r="B588" s="231"/>
      <c r="C588" s="894" t="s">
        <v>476</v>
      </c>
      <c r="D588" s="944"/>
      <c r="E588" s="920">
        <f t="shared" ref="E588:P588" si="126">(E586*100/E557)-10</f>
        <v>0.66233766233766111</v>
      </c>
      <c r="F588" s="921">
        <f t="shared" si="126"/>
        <v>-0.68101265822784818</v>
      </c>
      <c r="G588" s="921">
        <f t="shared" si="126"/>
        <v>0.1373134328358212</v>
      </c>
      <c r="H588" s="921">
        <f t="shared" si="126"/>
        <v>3.1404255319149144E-2</v>
      </c>
      <c r="I588" s="921">
        <f t="shared" si="126"/>
        <v>-7.15</v>
      </c>
      <c r="J588" s="921">
        <f t="shared" si="126"/>
        <v>0.83333333333333393</v>
      </c>
      <c r="K588" s="921">
        <f t="shared" si="126"/>
        <v>-4.7857142857142856</v>
      </c>
      <c r="L588" s="921">
        <f t="shared" si="126"/>
        <v>-1.8971428571428568</v>
      </c>
      <c r="M588" s="921">
        <f t="shared" si="126"/>
        <v>13.920000000000002</v>
      </c>
      <c r="N588" s="921">
        <f t="shared" si="126"/>
        <v>7.9837272727272719</v>
      </c>
      <c r="O588" s="921">
        <f t="shared" si="126"/>
        <v>2.9920000000000027</v>
      </c>
      <c r="P588" s="934">
        <f t="shared" si="126"/>
        <v>-3.666666666666667</v>
      </c>
    </row>
    <row r="589" spans="2:16" ht="15.75" thickBot="1"/>
    <row r="590" spans="2:16">
      <c r="B590" s="728"/>
      <c r="C590" s="36" t="s">
        <v>317</v>
      </c>
      <c r="D590" s="37"/>
      <c r="E590" s="148">
        <f t="shared" ref="E590:P590" si="127">E566+E578</f>
        <v>41.899000000000001</v>
      </c>
      <c r="F590" s="237">
        <f t="shared" si="127"/>
        <v>55.561</v>
      </c>
      <c r="G590" s="237">
        <f t="shared" si="127"/>
        <v>189.55600000000001</v>
      </c>
      <c r="H590" s="237">
        <f t="shared" si="127"/>
        <v>1412.8290000000002</v>
      </c>
      <c r="I590" s="237">
        <f t="shared" si="127"/>
        <v>40.072000000000003</v>
      </c>
      <c r="J590" s="237">
        <f t="shared" si="127"/>
        <v>0.73299999999999987</v>
      </c>
      <c r="K590" s="237">
        <f t="shared" si="127"/>
        <v>0.45800000000000002</v>
      </c>
      <c r="L590" s="823">
        <f t="shared" si="127"/>
        <v>657.654</v>
      </c>
      <c r="M590" s="823">
        <f t="shared" si="127"/>
        <v>465.15300000000002</v>
      </c>
      <c r="N590" s="823">
        <f t="shared" si="127"/>
        <v>640.02779999999996</v>
      </c>
      <c r="O590" s="823">
        <f t="shared" si="127"/>
        <v>116.738</v>
      </c>
      <c r="P590" s="730">
        <f t="shared" si="127"/>
        <v>6.919999999999999</v>
      </c>
    </row>
    <row r="591" spans="2:16">
      <c r="B591" s="422"/>
      <c r="C591" s="786" t="s">
        <v>11</v>
      </c>
      <c r="D591" s="1731">
        <v>0.6</v>
      </c>
      <c r="E591" s="722">
        <v>46.2</v>
      </c>
      <c r="F591" s="723">
        <v>47.4</v>
      </c>
      <c r="G591" s="724">
        <v>201</v>
      </c>
      <c r="H591" s="724">
        <v>1410</v>
      </c>
      <c r="I591" s="1036">
        <v>36</v>
      </c>
      <c r="J591" s="723">
        <v>0.72</v>
      </c>
      <c r="K591" s="724">
        <v>0.84</v>
      </c>
      <c r="L591" s="835">
        <v>420</v>
      </c>
      <c r="M591" s="943">
        <v>660</v>
      </c>
      <c r="N591" s="1035">
        <v>660</v>
      </c>
      <c r="O591" s="1035">
        <v>150</v>
      </c>
      <c r="P591" s="1038">
        <v>7.2</v>
      </c>
    </row>
    <row r="592" spans="2:16" ht="15.75" thickBot="1">
      <c r="B592" s="231"/>
      <c r="C592" s="894" t="s">
        <v>476</v>
      </c>
      <c r="D592" s="944"/>
      <c r="E592" s="920">
        <f>(E590*100/E557)-60</f>
        <v>-5.585714285714289</v>
      </c>
      <c r="F592" s="921">
        <f t="shared" ref="F592:O592" si="128">(F590*100/F557)-60</f>
        <v>10.330379746835447</v>
      </c>
      <c r="G592" s="921">
        <f t="shared" si="128"/>
        <v>-3.4161194029850677</v>
      </c>
      <c r="H592" s="921">
        <f t="shared" si="128"/>
        <v>0.12038297872341275</v>
      </c>
      <c r="I592" s="921">
        <f t="shared" si="128"/>
        <v>6.786666666666676</v>
      </c>
      <c r="J592" s="921">
        <f t="shared" si="128"/>
        <v>1.0833333333333215</v>
      </c>
      <c r="K592" s="921">
        <f t="shared" si="128"/>
        <v>-27.285714285714278</v>
      </c>
      <c r="L592" s="921">
        <f t="shared" si="128"/>
        <v>33.950571428571422</v>
      </c>
      <c r="M592" s="921">
        <f t="shared" si="128"/>
        <v>-17.713363636363631</v>
      </c>
      <c r="N592" s="921">
        <f t="shared" si="128"/>
        <v>-1.8156545454545494</v>
      </c>
      <c r="O592" s="921">
        <f t="shared" si="128"/>
        <v>-13.3048</v>
      </c>
      <c r="P592" s="934">
        <f>(P590*100/P557)-60</f>
        <v>-2.3333333333333428</v>
      </c>
    </row>
    <row r="593" spans="2:16" ht="15.75" thickBot="1"/>
    <row r="594" spans="2:16">
      <c r="B594" s="728"/>
      <c r="C594" s="36" t="s">
        <v>316</v>
      </c>
      <c r="D594" s="37"/>
      <c r="E594" s="148">
        <f t="shared" ref="E594:P594" si="129">E578+E586</f>
        <v>31.734999999999999</v>
      </c>
      <c r="F594" s="237">
        <f t="shared" si="129"/>
        <v>39.744999999999997</v>
      </c>
      <c r="G594" s="237">
        <f t="shared" si="129"/>
        <v>142.44200000000001</v>
      </c>
      <c r="H594" s="237">
        <f t="shared" si="129"/>
        <v>1057.9660000000001</v>
      </c>
      <c r="I594" s="237">
        <f t="shared" si="129"/>
        <v>29.937000000000001</v>
      </c>
      <c r="J594" s="237">
        <f t="shared" si="129"/>
        <v>0.59199999999999997</v>
      </c>
      <c r="K594" s="237">
        <f t="shared" si="129"/>
        <v>0.34300000000000003</v>
      </c>
      <c r="L594" s="237">
        <f t="shared" si="129"/>
        <v>403.31499999999994</v>
      </c>
      <c r="M594" s="823">
        <f t="shared" si="129"/>
        <v>540.01</v>
      </c>
      <c r="N594" s="823">
        <f t="shared" si="129"/>
        <v>616.44679999999994</v>
      </c>
      <c r="O594" s="823">
        <f t="shared" si="129"/>
        <v>117.774</v>
      </c>
      <c r="P594" s="730">
        <f t="shared" si="129"/>
        <v>5.4911999999999992</v>
      </c>
    </row>
    <row r="595" spans="2:16">
      <c r="B595" s="422"/>
      <c r="C595" s="786" t="s">
        <v>11</v>
      </c>
      <c r="D595" s="1731">
        <v>0.45</v>
      </c>
      <c r="E595" s="1037">
        <v>34.65</v>
      </c>
      <c r="F595" s="917">
        <v>35.549999999999997</v>
      </c>
      <c r="G595" s="916">
        <v>150.75</v>
      </c>
      <c r="H595" s="916">
        <v>1057.5</v>
      </c>
      <c r="I595" s="1036">
        <v>27</v>
      </c>
      <c r="J595" s="723">
        <v>0.54</v>
      </c>
      <c r="K595" s="724">
        <v>0.63</v>
      </c>
      <c r="L595" s="835">
        <v>315</v>
      </c>
      <c r="M595" s="943">
        <v>495</v>
      </c>
      <c r="N595" s="1035">
        <v>495</v>
      </c>
      <c r="O595" s="1035">
        <v>112.5</v>
      </c>
      <c r="P595" s="1038">
        <v>5.4</v>
      </c>
    </row>
    <row r="596" spans="2:16" ht="15.75" thickBot="1">
      <c r="B596" s="231"/>
      <c r="C596" s="894" t="s">
        <v>476</v>
      </c>
      <c r="D596" s="944"/>
      <c r="E596" s="920">
        <f>(E594*100/E557)-45</f>
        <v>-3.7857142857142847</v>
      </c>
      <c r="F596" s="921">
        <f t="shared" ref="F596:O596" si="130">(F594*100/F557)-45</f>
        <v>5.3101265822784782</v>
      </c>
      <c r="G596" s="921">
        <f t="shared" si="130"/>
        <v>-2.4799999999999969</v>
      </c>
      <c r="H596" s="921">
        <f t="shared" si="130"/>
        <v>1.9829787234044716E-2</v>
      </c>
      <c r="I596" s="921">
        <f t="shared" si="130"/>
        <v>4.8950000000000031</v>
      </c>
      <c r="J596" s="921">
        <f t="shared" si="130"/>
        <v>4.3333333333333286</v>
      </c>
      <c r="K596" s="921">
        <f t="shared" si="130"/>
        <v>-20.499999999999996</v>
      </c>
      <c r="L596" s="921">
        <f t="shared" si="130"/>
        <v>12.616428571428564</v>
      </c>
      <c r="M596" s="921">
        <f t="shared" si="130"/>
        <v>4.0918181818181836</v>
      </c>
      <c r="N596" s="921">
        <f t="shared" si="130"/>
        <v>11.040618181818175</v>
      </c>
      <c r="O596" s="921">
        <f t="shared" si="130"/>
        <v>2.1096000000000004</v>
      </c>
      <c r="P596" s="934">
        <f>(P594*100/P557)-45</f>
        <v>0.75999999999999091</v>
      </c>
    </row>
    <row r="597" spans="2:16" ht="15.75" thickBot="1"/>
    <row r="598" spans="2:16">
      <c r="B598" s="898" t="s">
        <v>352</v>
      </c>
      <c r="C598" s="36"/>
      <c r="D598" s="37"/>
      <c r="E598" s="153">
        <f t="shared" ref="E598:P598" si="131">E566+E578+E586</f>
        <v>50.109000000000002</v>
      </c>
      <c r="F598" s="95">
        <f t="shared" si="131"/>
        <v>62.923000000000002</v>
      </c>
      <c r="G598" s="95">
        <f t="shared" si="131"/>
        <v>223.51600000000002</v>
      </c>
      <c r="H598" s="914">
        <f t="shared" si="131"/>
        <v>1648.5670000000002</v>
      </c>
      <c r="I598" s="95">
        <f t="shared" si="131"/>
        <v>41.782000000000004</v>
      </c>
      <c r="J598" s="914">
        <f t="shared" si="131"/>
        <v>0.86299999999999988</v>
      </c>
      <c r="K598" s="914">
        <f t="shared" si="131"/>
        <v>0.53100000000000003</v>
      </c>
      <c r="L598" s="2406">
        <f t="shared" si="131"/>
        <v>714.37400000000002</v>
      </c>
      <c r="M598" s="2406">
        <f t="shared" si="131"/>
        <v>728.27300000000002</v>
      </c>
      <c r="N598" s="2613">
        <f t="shared" si="131"/>
        <v>837.84879999999998</v>
      </c>
      <c r="O598" s="2406">
        <f t="shared" si="131"/>
        <v>149.21800000000002</v>
      </c>
      <c r="P598" s="238">
        <f t="shared" si="131"/>
        <v>7.6799999999999988</v>
      </c>
    </row>
    <row r="599" spans="2:16">
      <c r="B599" s="899"/>
      <c r="C599" s="900" t="s">
        <v>11</v>
      </c>
      <c r="D599" s="1731">
        <v>0.7</v>
      </c>
      <c r="E599" s="1041">
        <v>53.9</v>
      </c>
      <c r="F599" s="1039">
        <v>55.3</v>
      </c>
      <c r="G599" s="1040">
        <v>234.5</v>
      </c>
      <c r="H599" s="1040">
        <v>1645</v>
      </c>
      <c r="I599" s="1036">
        <v>42</v>
      </c>
      <c r="J599" s="723">
        <v>0.84</v>
      </c>
      <c r="K599" s="724">
        <v>0.98</v>
      </c>
      <c r="L599" s="835">
        <v>490</v>
      </c>
      <c r="M599" s="943">
        <v>770</v>
      </c>
      <c r="N599" s="1035">
        <v>770</v>
      </c>
      <c r="O599" s="1035">
        <v>175</v>
      </c>
      <c r="P599" s="1038">
        <v>8.4</v>
      </c>
    </row>
    <row r="600" spans="2:16" ht="15.75" thickBot="1">
      <c r="B600" s="231"/>
      <c r="C600" s="894" t="s">
        <v>476</v>
      </c>
      <c r="D600" s="944"/>
      <c r="E600" s="920">
        <f>(E598*100/E557)-70</f>
        <v>-4.9233766233766119</v>
      </c>
      <c r="F600" s="921">
        <f t="shared" ref="F600:P600" si="132">(F598*100/F557)-70</f>
        <v>9.6493670886075904</v>
      </c>
      <c r="G600" s="921">
        <f t="shared" si="132"/>
        <v>-3.27880597014925</v>
      </c>
      <c r="H600" s="921">
        <f t="shared" si="132"/>
        <v>0.15178723404255834</v>
      </c>
      <c r="I600" s="921">
        <f t="shared" si="132"/>
        <v>-0.36333333333331552</v>
      </c>
      <c r="J600" s="921">
        <f t="shared" si="132"/>
        <v>1.9166666666666572</v>
      </c>
      <c r="K600" s="921">
        <f t="shared" si="132"/>
        <v>-32.071428571428569</v>
      </c>
      <c r="L600" s="921">
        <f t="shared" si="132"/>
        <v>32.053428571428583</v>
      </c>
      <c r="M600" s="921">
        <f t="shared" si="132"/>
        <v>-3.7933636363636367</v>
      </c>
      <c r="N600" s="921">
        <f t="shared" si="132"/>
        <v>6.1680727272727296</v>
      </c>
      <c r="O600" s="921">
        <f t="shared" si="132"/>
        <v>-10.312799999999996</v>
      </c>
      <c r="P600" s="934">
        <f t="shared" si="132"/>
        <v>-6.0000000000000071</v>
      </c>
    </row>
    <row r="603" spans="2:16">
      <c r="C603" s="788"/>
      <c r="D603" s="10" t="s">
        <v>214</v>
      </c>
      <c r="E603" s="305"/>
    </row>
    <row r="604" spans="2:16">
      <c r="C604" s="11" t="s">
        <v>892</v>
      </c>
      <c r="D604" s="150"/>
      <c r="E604" s="2"/>
      <c r="F604"/>
      <c r="I604"/>
      <c r="J604"/>
      <c r="K604" s="20"/>
      <c r="L604" s="20"/>
      <c r="M604"/>
      <c r="N604"/>
      <c r="O604"/>
      <c r="P604"/>
    </row>
    <row r="605" spans="2:16" s="63" customFormat="1" ht="12">
      <c r="C605" s="19" t="s">
        <v>362</v>
      </c>
      <c r="D605" s="330"/>
      <c r="E605" s="330"/>
      <c r="F605" s="330"/>
      <c r="G605" s="330"/>
      <c r="H605" s="330"/>
      <c r="I605" s="330" t="s">
        <v>381</v>
      </c>
      <c r="J605" s="330"/>
      <c r="K605" s="330"/>
      <c r="L605" s="330"/>
      <c r="M605" s="330"/>
      <c r="N605" s="339"/>
      <c r="O605" s="330"/>
      <c r="P605" s="330"/>
    </row>
    <row r="606" spans="2:16">
      <c r="C606" s="788" t="s">
        <v>893</v>
      </c>
    </row>
    <row r="607" spans="2:16" ht="21.75" thickBot="1">
      <c r="B607" s="22" t="s">
        <v>356</v>
      </c>
      <c r="C607" s="20"/>
      <c r="D607"/>
      <c r="F607" s="25" t="s">
        <v>924</v>
      </c>
      <c r="I607" s="23" t="s">
        <v>0</v>
      </c>
      <c r="J607"/>
      <c r="K607" s="79" t="s">
        <v>474</v>
      </c>
      <c r="L607" s="20"/>
      <c r="M607" s="20"/>
      <c r="N607" s="26"/>
      <c r="P607" s="121"/>
    </row>
    <row r="608" spans="2:16" ht="15.75" thickBot="1">
      <c r="B608" s="1013" t="s">
        <v>358</v>
      </c>
      <c r="C608" s="1051" t="s">
        <v>929</v>
      </c>
      <c r="D608" s="1010" t="s">
        <v>182</v>
      </c>
      <c r="E608" s="1018" t="s">
        <v>183</v>
      </c>
      <c r="F608" s="360"/>
      <c r="G608" s="360"/>
      <c r="H608" s="33"/>
      <c r="I608" s="602" t="s">
        <v>334</v>
      </c>
      <c r="J608" s="33"/>
      <c r="K608" s="799"/>
      <c r="L608" s="508"/>
      <c r="M608" s="1020" t="s">
        <v>376</v>
      </c>
      <c r="N608" s="33"/>
      <c r="O608" s="33"/>
      <c r="P608" s="68"/>
    </row>
    <row r="609" spans="2:16" ht="15.75" thickBot="1">
      <c r="B609" s="1014" t="s">
        <v>336</v>
      </c>
      <c r="C609" s="430"/>
      <c r="D609" s="1015" t="s">
        <v>189</v>
      </c>
      <c r="E609" s="637"/>
      <c r="F609" s="1017"/>
      <c r="G609" s="2427" t="s">
        <v>930</v>
      </c>
      <c r="H609" s="2278" t="s">
        <v>758</v>
      </c>
      <c r="I609" s="1021"/>
      <c r="J609" s="1021"/>
      <c r="K609" s="1021"/>
      <c r="L609" s="1023"/>
      <c r="M609" s="1024" t="s">
        <v>375</v>
      </c>
      <c r="N609" s="1021"/>
      <c r="O609" s="1021"/>
      <c r="P609" s="1023"/>
    </row>
    <row r="610" spans="2:16">
      <c r="B610" s="1014" t="s">
        <v>345</v>
      </c>
      <c r="C610" s="430" t="s">
        <v>188</v>
      </c>
      <c r="D610" s="736"/>
      <c r="E610" s="1015" t="s">
        <v>190</v>
      </c>
      <c r="F610" s="1011" t="s">
        <v>56</v>
      </c>
      <c r="G610" s="2427" t="s">
        <v>931</v>
      </c>
      <c r="H610" s="2280" t="s">
        <v>193</v>
      </c>
      <c r="I610" s="637"/>
      <c r="J610" s="2307"/>
      <c r="K610" s="33"/>
      <c r="L610" s="2307"/>
      <c r="M610" s="2308" t="s">
        <v>346</v>
      </c>
      <c r="N610" s="2309" t="s">
        <v>347</v>
      </c>
      <c r="O610" s="2310" t="s">
        <v>348</v>
      </c>
      <c r="P610" s="2311" t="s">
        <v>349</v>
      </c>
    </row>
    <row r="611" spans="2:16" ht="15.75" thickBot="1">
      <c r="B611" s="57"/>
      <c r="C611" s="789"/>
      <c r="D611" s="468"/>
      <c r="E611" s="1016" t="s">
        <v>6</v>
      </c>
      <c r="F611" s="438" t="s">
        <v>7</v>
      </c>
      <c r="G611" s="2076" t="s">
        <v>8</v>
      </c>
      <c r="H611" s="2279" t="s">
        <v>467</v>
      </c>
      <c r="I611" s="2312" t="s">
        <v>337</v>
      </c>
      <c r="J611" s="2313" t="s">
        <v>338</v>
      </c>
      <c r="K611" s="2314" t="s">
        <v>339</v>
      </c>
      <c r="L611" s="2313" t="s">
        <v>340</v>
      </c>
      <c r="M611" s="2315" t="s">
        <v>341</v>
      </c>
      <c r="N611" s="2313" t="s">
        <v>342</v>
      </c>
      <c r="O611" s="2314" t="s">
        <v>343</v>
      </c>
      <c r="P611" s="2316" t="s">
        <v>344</v>
      </c>
    </row>
    <row r="612" spans="2:16" ht="15.75" thickBot="1">
      <c r="B612" s="2271" t="s">
        <v>890</v>
      </c>
      <c r="C612" s="1708"/>
      <c r="D612" s="2270">
        <v>1</v>
      </c>
      <c r="E612" s="1709">
        <v>77</v>
      </c>
      <c r="F612" s="1710">
        <v>79</v>
      </c>
      <c r="G612" s="2269">
        <v>335</v>
      </c>
      <c r="H612" s="2269">
        <v>2350</v>
      </c>
      <c r="I612" s="1709">
        <v>60</v>
      </c>
      <c r="J612" s="1710">
        <v>1.2</v>
      </c>
      <c r="K612" s="1710">
        <v>1.4</v>
      </c>
      <c r="L612" s="1711">
        <v>700</v>
      </c>
      <c r="M612" s="1712">
        <v>1100</v>
      </c>
      <c r="N612" s="1712">
        <v>1100</v>
      </c>
      <c r="O612" s="1712">
        <v>250</v>
      </c>
      <c r="P612" s="1712">
        <v>12</v>
      </c>
    </row>
    <row r="613" spans="2:16">
      <c r="B613" s="85"/>
      <c r="C613" s="601" t="s">
        <v>159</v>
      </c>
      <c r="D613" s="2418"/>
      <c r="E613" s="2423"/>
      <c r="F613" s="495"/>
      <c r="G613" s="495"/>
      <c r="H613" s="2424"/>
      <c r="I613" s="2307"/>
      <c r="J613" s="2307"/>
      <c r="K613" s="2425"/>
      <c r="L613" s="2307"/>
      <c r="M613" s="2307"/>
      <c r="N613" s="2307"/>
      <c r="O613" s="2307"/>
      <c r="P613" s="2426"/>
    </row>
    <row r="614" spans="2:16">
      <c r="B614" s="2337" t="s">
        <v>932</v>
      </c>
      <c r="C614" s="247" t="s">
        <v>373</v>
      </c>
      <c r="D614" s="257">
        <v>60</v>
      </c>
      <c r="E614" s="2701">
        <v>1.2749999999999999</v>
      </c>
      <c r="F614" s="2702">
        <v>4.2</v>
      </c>
      <c r="G614" s="2702">
        <v>6.8250000000000002</v>
      </c>
      <c r="H614" s="826">
        <v>71.400000000000006</v>
      </c>
      <c r="I614" s="338">
        <v>4.13</v>
      </c>
      <c r="J614" s="347">
        <v>1.4999999999999999E-2</v>
      </c>
      <c r="K614" s="347">
        <v>0.01</v>
      </c>
      <c r="L614" s="827">
        <v>20.75</v>
      </c>
      <c r="M614" s="1843">
        <v>22.1</v>
      </c>
      <c r="N614" s="1843">
        <v>32.700000000000003</v>
      </c>
      <c r="O614" s="1843">
        <v>16.600000000000001</v>
      </c>
      <c r="P614" s="1843">
        <v>0.93</v>
      </c>
    </row>
    <row r="615" spans="2:16">
      <c r="B615" s="2748" t="s">
        <v>1000</v>
      </c>
      <c r="C615" s="1967" t="s">
        <v>496</v>
      </c>
      <c r="D615" s="257">
        <v>200</v>
      </c>
      <c r="E615" s="354">
        <v>15.906000000000001</v>
      </c>
      <c r="F615" s="2738">
        <v>13.85</v>
      </c>
      <c r="G615" s="355">
        <v>19.933</v>
      </c>
      <c r="H615" s="814">
        <v>268.62200000000001</v>
      </c>
      <c r="I615" s="2738">
        <v>9.7569999999999997</v>
      </c>
      <c r="J615" s="2738">
        <v>0.13700000000000001</v>
      </c>
      <c r="K615" s="2738">
        <v>0.02</v>
      </c>
      <c r="L615" s="984">
        <v>23.443999999999999</v>
      </c>
      <c r="M615" s="2752">
        <v>25.780999999999999</v>
      </c>
      <c r="N615" s="2753">
        <v>19.823499999999999</v>
      </c>
      <c r="O615" s="2752">
        <v>9.4422999999999995</v>
      </c>
      <c r="P615" s="2752">
        <v>0.74</v>
      </c>
    </row>
    <row r="616" spans="2:16">
      <c r="B616" s="1002" t="s">
        <v>504</v>
      </c>
      <c r="C616" s="234" t="s">
        <v>122</v>
      </c>
      <c r="D616" s="257">
        <v>200</v>
      </c>
      <c r="E616" s="348">
        <v>1</v>
      </c>
      <c r="F616" s="350">
        <v>0.2</v>
      </c>
      <c r="G616" s="350">
        <v>20.2</v>
      </c>
      <c r="H616" s="1960">
        <v>86</v>
      </c>
      <c r="I616" s="338">
        <v>4</v>
      </c>
      <c r="J616" s="347">
        <v>2.1999999999999999E-2</v>
      </c>
      <c r="K616" s="347">
        <v>2.1999999999999999E-2</v>
      </c>
      <c r="L616" s="605">
        <v>0</v>
      </c>
      <c r="M616" s="235">
        <v>14</v>
      </c>
      <c r="N616" s="235">
        <v>14</v>
      </c>
      <c r="O616" s="235">
        <v>8</v>
      </c>
      <c r="P616" s="235">
        <v>0.28000000000000003</v>
      </c>
    </row>
    <row r="617" spans="2:16">
      <c r="B617" s="1000" t="s">
        <v>9</v>
      </c>
      <c r="C617" s="234" t="s">
        <v>10</v>
      </c>
      <c r="D617" s="257">
        <v>40</v>
      </c>
      <c r="E617" s="219">
        <v>1.54</v>
      </c>
      <c r="F617" s="338">
        <v>0.55000000000000004</v>
      </c>
      <c r="G617" s="338">
        <v>21.68</v>
      </c>
      <c r="H617" s="814">
        <v>97.83</v>
      </c>
      <c r="I617" s="235">
        <v>0</v>
      </c>
      <c r="J617" s="957">
        <v>4.8000000000000001E-2</v>
      </c>
      <c r="K617" s="652">
        <v>1.6E-2</v>
      </c>
      <c r="L617" s="814">
        <v>0</v>
      </c>
      <c r="M617" s="235">
        <v>8</v>
      </c>
      <c r="N617" s="235">
        <v>26</v>
      </c>
      <c r="O617" s="235">
        <v>5.6</v>
      </c>
      <c r="P617" s="652">
        <v>0.04</v>
      </c>
    </row>
    <row r="618" spans="2:16" ht="15.75" thickBot="1">
      <c r="B618" s="1004" t="s">
        <v>9</v>
      </c>
      <c r="C618" s="192" t="s">
        <v>427</v>
      </c>
      <c r="D618" s="378">
        <v>30</v>
      </c>
      <c r="E618" s="1843">
        <v>1.6950000000000001</v>
      </c>
      <c r="F618" s="235">
        <v>0.45</v>
      </c>
      <c r="G618" s="235">
        <v>12.56</v>
      </c>
      <c r="H618" s="814">
        <v>61.07</v>
      </c>
      <c r="I618" s="235">
        <v>0</v>
      </c>
      <c r="J618" s="235">
        <v>0.08</v>
      </c>
      <c r="K618" s="235">
        <v>0.08</v>
      </c>
      <c r="L618" s="611">
        <v>0</v>
      </c>
      <c r="M618" s="344">
        <v>9.9</v>
      </c>
      <c r="N618" s="235">
        <v>70.2</v>
      </c>
      <c r="O618" s="235">
        <v>1.98</v>
      </c>
      <c r="P618" s="235">
        <v>1.32E-2</v>
      </c>
    </row>
    <row r="619" spans="2:16">
      <c r="B619" s="464" t="s">
        <v>212</v>
      </c>
      <c r="D619" s="792">
        <f>SUM(D614:D618)</f>
        <v>530</v>
      </c>
      <c r="E619" s="465">
        <f t="shared" ref="E619:I619" si="133">SUM(E614:E618)</f>
        <v>21.416</v>
      </c>
      <c r="F619" s="816">
        <f t="shared" si="133"/>
        <v>19.25</v>
      </c>
      <c r="G619" s="467">
        <f t="shared" si="133"/>
        <v>81.198000000000008</v>
      </c>
      <c r="H619" s="2209">
        <f t="shared" si="133"/>
        <v>584.92200000000014</v>
      </c>
      <c r="I619" s="237">
        <f t="shared" si="133"/>
        <v>17.887</v>
      </c>
      <c r="J619" s="237">
        <f t="shared" ref="J619:N619" si="134">SUM(J614:J618)</f>
        <v>0.30200000000000005</v>
      </c>
      <c r="K619" s="237">
        <f t="shared" si="134"/>
        <v>0.14800000000000002</v>
      </c>
      <c r="L619" s="237">
        <f t="shared" si="134"/>
        <v>44.194000000000003</v>
      </c>
      <c r="M619" s="823">
        <f t="shared" si="134"/>
        <v>79.781000000000006</v>
      </c>
      <c r="N619" s="823">
        <f t="shared" si="134"/>
        <v>162.7235</v>
      </c>
      <c r="O619" s="823">
        <f>SUM(O614:O618)</f>
        <v>41.622299999999996</v>
      </c>
      <c r="P619" s="730">
        <f>SUM(P614:P618)</f>
        <v>2.0032000000000001</v>
      </c>
    </row>
    <row r="620" spans="2:16">
      <c r="B620" s="899"/>
      <c r="C620" s="900" t="s">
        <v>11</v>
      </c>
      <c r="D620" s="1731">
        <v>0.25</v>
      </c>
      <c r="E620" s="2395">
        <v>19.25</v>
      </c>
      <c r="F620" s="2396">
        <v>19.75</v>
      </c>
      <c r="G620" s="2397">
        <v>83.75</v>
      </c>
      <c r="H620" s="2398">
        <v>587.5</v>
      </c>
      <c r="I620" s="2396">
        <v>15</v>
      </c>
      <c r="J620" s="2396">
        <v>0.3</v>
      </c>
      <c r="K620" s="2397">
        <v>0.35</v>
      </c>
      <c r="L620" s="1035">
        <v>175</v>
      </c>
      <c r="M620" s="2289">
        <v>275</v>
      </c>
      <c r="N620" s="1035">
        <v>275</v>
      </c>
      <c r="O620" s="1035">
        <v>62.5</v>
      </c>
      <c r="P620" s="2399">
        <v>3</v>
      </c>
    </row>
    <row r="621" spans="2:16" ht="15.75" thickBot="1">
      <c r="B621" s="231"/>
      <c r="C621" s="894" t="s">
        <v>476</v>
      </c>
      <c r="D621" s="944"/>
      <c r="E621" s="920">
        <f>(E619*100/E612)-25</f>
        <v>2.812987012987012</v>
      </c>
      <c r="F621" s="921">
        <f t="shared" ref="F621:O621" si="135">(F619*100/F612)-25</f>
        <v>-0.63291139240506311</v>
      </c>
      <c r="G621" s="921">
        <f t="shared" si="135"/>
        <v>-0.76179104477611759</v>
      </c>
      <c r="H621" s="921">
        <f t="shared" si="135"/>
        <v>-0.10970212765957044</v>
      </c>
      <c r="I621" s="921">
        <f t="shared" si="135"/>
        <v>4.8116666666666674</v>
      </c>
      <c r="J621" s="921">
        <f>(J619*100/J612)-25</f>
        <v>0.1666666666666714</v>
      </c>
      <c r="K621" s="921">
        <f t="shared" si="135"/>
        <v>-14.428571428571425</v>
      </c>
      <c r="L621" s="921">
        <f t="shared" si="135"/>
        <v>-18.686571428571426</v>
      </c>
      <c r="M621" s="921">
        <f t="shared" si="135"/>
        <v>-17.747181818181819</v>
      </c>
      <c r="N621" s="921">
        <f t="shared" si="135"/>
        <v>-10.206954545454545</v>
      </c>
      <c r="O621" s="921">
        <f t="shared" si="135"/>
        <v>-8.3510800000000032</v>
      </c>
      <c r="P621" s="934">
        <f>(P619*100/P612)-25</f>
        <v>-8.3066666666666649</v>
      </c>
    </row>
    <row r="622" spans="2:16">
      <c r="B622" s="85"/>
      <c r="C622" s="601" t="s">
        <v>123</v>
      </c>
      <c r="D622" s="54"/>
      <c r="E622" s="2284"/>
      <c r="F622" s="806"/>
      <c r="G622" s="806"/>
      <c r="H622" s="806"/>
      <c r="I622" s="806"/>
      <c r="J622" s="806"/>
      <c r="K622" s="874"/>
      <c r="L622" s="806"/>
      <c r="M622" s="806"/>
      <c r="N622" s="806"/>
      <c r="O622" s="806"/>
      <c r="P622" s="974"/>
    </row>
    <row r="623" spans="2:16">
      <c r="B623" s="1477" t="s">
        <v>854</v>
      </c>
      <c r="C623" s="234" t="s">
        <v>608</v>
      </c>
      <c r="D623" s="233">
        <v>60</v>
      </c>
      <c r="E623" s="983">
        <v>1.98</v>
      </c>
      <c r="F623" s="981">
        <v>3.84</v>
      </c>
      <c r="G623" s="981">
        <v>1.32</v>
      </c>
      <c r="H623" s="2369">
        <v>48</v>
      </c>
      <c r="I623" s="981">
        <v>3.06</v>
      </c>
      <c r="J623" s="981">
        <v>1.7999999999999999E-2</v>
      </c>
      <c r="K623" s="981">
        <v>3.4000000000000002E-2</v>
      </c>
      <c r="L623" s="981">
        <v>15.12</v>
      </c>
      <c r="M623" s="981">
        <v>14.7</v>
      </c>
      <c r="N623" s="981">
        <v>15.24</v>
      </c>
      <c r="O623" s="981">
        <v>15.24</v>
      </c>
      <c r="P623" s="2611">
        <v>1.242</v>
      </c>
    </row>
    <row r="624" spans="2:16">
      <c r="B624" s="2318" t="s">
        <v>697</v>
      </c>
      <c r="C624" s="273" t="s">
        <v>887</v>
      </c>
      <c r="D624" s="382">
        <v>200</v>
      </c>
      <c r="E624" s="2213">
        <v>1.48</v>
      </c>
      <c r="F624" s="349">
        <v>3.54</v>
      </c>
      <c r="G624" s="2213">
        <v>5.56</v>
      </c>
      <c r="H624" s="830">
        <v>60</v>
      </c>
      <c r="I624" s="347">
        <v>6.4</v>
      </c>
      <c r="J624" s="347">
        <v>3.4000000000000002E-2</v>
      </c>
      <c r="K624" s="347">
        <v>0.06</v>
      </c>
      <c r="L624" s="814">
        <v>0</v>
      </c>
      <c r="M624" s="353">
        <v>29.4</v>
      </c>
      <c r="N624" s="353">
        <v>39.200000000000003</v>
      </c>
      <c r="O624" s="353">
        <v>18.600000000000001</v>
      </c>
      <c r="P624" s="353">
        <v>0.88200000000000001</v>
      </c>
    </row>
    <row r="625" spans="1:16">
      <c r="B625" s="1002" t="s">
        <v>703</v>
      </c>
      <c r="C625" s="2763" t="s">
        <v>702</v>
      </c>
      <c r="D625" s="666">
        <v>100</v>
      </c>
      <c r="E625" s="2432">
        <v>14</v>
      </c>
      <c r="F625" s="1843">
        <v>5.4</v>
      </c>
      <c r="G625" s="2433">
        <v>3.8</v>
      </c>
      <c r="H625" s="827">
        <v>121</v>
      </c>
      <c r="I625" s="353">
        <v>0</v>
      </c>
      <c r="J625" s="353">
        <v>0.06</v>
      </c>
      <c r="K625" s="353">
        <v>0.06</v>
      </c>
      <c r="L625" s="814">
        <v>64</v>
      </c>
      <c r="M625" s="353">
        <v>86</v>
      </c>
      <c r="N625" s="2431">
        <v>151</v>
      </c>
      <c r="O625" s="347">
        <v>16</v>
      </c>
      <c r="P625" s="353">
        <v>0.73</v>
      </c>
    </row>
    <row r="626" spans="1:16">
      <c r="B626" s="1003" t="s">
        <v>249</v>
      </c>
      <c r="C626" s="358" t="s">
        <v>365</v>
      </c>
      <c r="D626" s="382">
        <v>150</v>
      </c>
      <c r="E626" s="2211">
        <v>1.67</v>
      </c>
      <c r="F626" s="353">
        <v>8.5210000000000008</v>
      </c>
      <c r="G626" s="353">
        <v>38.200000000000003</v>
      </c>
      <c r="H626" s="827">
        <v>236.16900000000001</v>
      </c>
      <c r="I626" s="338">
        <v>0</v>
      </c>
      <c r="J626" s="337">
        <v>8.0000000000000002E-3</v>
      </c>
      <c r="K626" s="337">
        <v>6.2E-2</v>
      </c>
      <c r="L626" s="814">
        <v>103.32</v>
      </c>
      <c r="M626" s="235">
        <v>17.100000000000001</v>
      </c>
      <c r="N626" s="235">
        <v>16.8</v>
      </c>
      <c r="O626" s="338">
        <v>7.21</v>
      </c>
      <c r="P626" s="235">
        <v>0.14699999999999999</v>
      </c>
    </row>
    <row r="627" spans="1:16">
      <c r="B627" s="1001" t="s">
        <v>606</v>
      </c>
      <c r="C627" s="234" t="s">
        <v>252</v>
      </c>
      <c r="D627" s="257">
        <v>200</v>
      </c>
      <c r="E627" s="2211">
        <v>5.2039999999999997</v>
      </c>
      <c r="F627" s="347">
        <v>4.7480000000000002</v>
      </c>
      <c r="G627" s="347">
        <v>17.876999999999999</v>
      </c>
      <c r="H627" s="814">
        <v>135.25</v>
      </c>
      <c r="I627" s="340">
        <v>1.04</v>
      </c>
      <c r="J627" s="338">
        <v>0.06</v>
      </c>
      <c r="K627" s="338">
        <v>0.25</v>
      </c>
      <c r="L627" s="814">
        <v>26.454000000000001</v>
      </c>
      <c r="M627" s="340">
        <v>215.5</v>
      </c>
      <c r="N627" s="338">
        <v>172.8</v>
      </c>
      <c r="O627" s="338">
        <v>34.799999999999997</v>
      </c>
      <c r="P627" s="611">
        <v>0.80900000000000005</v>
      </c>
    </row>
    <row r="628" spans="1:16">
      <c r="B628" s="1000" t="s">
        <v>9</v>
      </c>
      <c r="C628" s="234" t="s">
        <v>10</v>
      </c>
      <c r="D628" s="257">
        <v>50</v>
      </c>
      <c r="E628" s="2283">
        <v>1.925</v>
      </c>
      <c r="F628" s="347">
        <v>0.68799999999999994</v>
      </c>
      <c r="G628" s="338">
        <v>27.1</v>
      </c>
      <c r="H628" s="827">
        <v>122.292</v>
      </c>
      <c r="I628" s="235">
        <v>0</v>
      </c>
      <c r="J628" s="957">
        <v>0.06</v>
      </c>
      <c r="K628" s="652">
        <v>0.02</v>
      </c>
      <c r="L628" s="814">
        <v>0</v>
      </c>
      <c r="M628" s="344">
        <v>10</v>
      </c>
      <c r="N628" s="235">
        <v>32.5</v>
      </c>
      <c r="O628" s="235">
        <v>7</v>
      </c>
      <c r="P628" s="235">
        <v>5.5E-2</v>
      </c>
    </row>
    <row r="629" spans="1:16">
      <c r="B629" s="2332" t="s">
        <v>9</v>
      </c>
      <c r="C629" s="256" t="s">
        <v>427</v>
      </c>
      <c r="D629" s="259">
        <v>30</v>
      </c>
      <c r="E629" s="1843">
        <v>1.6950000000000001</v>
      </c>
      <c r="F629" s="235">
        <v>0.45</v>
      </c>
      <c r="G629" s="235">
        <v>12.56</v>
      </c>
      <c r="H629" s="814">
        <v>61.07</v>
      </c>
      <c r="I629" s="235">
        <v>0</v>
      </c>
      <c r="J629" s="235">
        <v>0.08</v>
      </c>
      <c r="K629" s="235">
        <v>0.08</v>
      </c>
      <c r="L629" s="611">
        <v>0</v>
      </c>
      <c r="M629" s="344">
        <v>9.9</v>
      </c>
      <c r="N629" s="235">
        <v>70.2</v>
      </c>
      <c r="O629" s="235">
        <v>1.98</v>
      </c>
      <c r="P629" s="235">
        <v>1.32E-2</v>
      </c>
    </row>
    <row r="630" spans="1:16" ht="15.75" thickBot="1">
      <c r="B630" s="2371" t="s">
        <v>841</v>
      </c>
      <c r="C630" s="192" t="s">
        <v>323</v>
      </c>
      <c r="D630" s="378">
        <v>100</v>
      </c>
      <c r="E630" s="2434">
        <v>0.34</v>
      </c>
      <c r="F630" s="349">
        <v>0.34</v>
      </c>
      <c r="G630" s="349">
        <v>8.4</v>
      </c>
      <c r="H630" s="830">
        <v>40.29</v>
      </c>
      <c r="I630" s="2604">
        <v>10</v>
      </c>
      <c r="J630" s="2604">
        <v>0.04</v>
      </c>
      <c r="K630" s="2604">
        <v>0.05</v>
      </c>
      <c r="L630" s="930">
        <v>0</v>
      </c>
      <c r="M630" s="2430">
        <v>8</v>
      </c>
      <c r="N630" s="2430">
        <v>28</v>
      </c>
      <c r="O630" s="2799">
        <v>36.6</v>
      </c>
      <c r="P630" s="2430">
        <v>0.6</v>
      </c>
    </row>
    <row r="631" spans="1:16">
      <c r="A631">
        <v>7</v>
      </c>
      <c r="B631" s="931" t="s">
        <v>198</v>
      </c>
      <c r="C631" s="629"/>
      <c r="D631" s="779">
        <f>SUM(D623:D630)</f>
        <v>890</v>
      </c>
      <c r="E631" s="475">
        <f t="shared" ref="E631:P631" si="136">SUM(E623:E630)</f>
        <v>28.294000000000004</v>
      </c>
      <c r="F631" s="816">
        <f t="shared" si="136"/>
        <v>27.527000000000001</v>
      </c>
      <c r="G631" s="476">
        <f t="shared" si="136"/>
        <v>114.81700000000001</v>
      </c>
      <c r="H631" s="2209">
        <f t="shared" si="136"/>
        <v>824.07100000000003</v>
      </c>
      <c r="I631" s="237">
        <f t="shared" si="136"/>
        <v>20.5</v>
      </c>
      <c r="J631" s="237">
        <f t="shared" si="136"/>
        <v>0.36</v>
      </c>
      <c r="K631" s="841">
        <f t="shared" si="136"/>
        <v>0.61599999999999999</v>
      </c>
      <c r="L631" s="237">
        <f t="shared" si="136"/>
        <v>208.89400000000001</v>
      </c>
      <c r="M631" s="823">
        <f t="shared" si="136"/>
        <v>390.59999999999997</v>
      </c>
      <c r="N631" s="823">
        <f t="shared" si="136"/>
        <v>525.74</v>
      </c>
      <c r="O631" s="823">
        <f t="shared" si="136"/>
        <v>137.43</v>
      </c>
      <c r="P631" s="730">
        <f t="shared" si="136"/>
        <v>4.4782000000000002</v>
      </c>
    </row>
    <row r="632" spans="1:16">
      <c r="B632" s="899"/>
      <c r="C632" s="900" t="s">
        <v>11</v>
      </c>
      <c r="D632" s="1731">
        <v>0.35</v>
      </c>
      <c r="E632" s="722">
        <v>26.95</v>
      </c>
      <c r="F632" s="723">
        <v>27.65</v>
      </c>
      <c r="G632" s="724">
        <v>117.25</v>
      </c>
      <c r="H632" s="1727">
        <v>822.5</v>
      </c>
      <c r="I632" s="723">
        <v>21</v>
      </c>
      <c r="J632" s="723">
        <v>0.42</v>
      </c>
      <c r="K632" s="724">
        <v>0.49</v>
      </c>
      <c r="L632" s="835">
        <v>245</v>
      </c>
      <c r="M632" s="2289">
        <v>385</v>
      </c>
      <c r="N632" s="1035">
        <v>385</v>
      </c>
      <c r="O632" s="835">
        <v>87.5</v>
      </c>
      <c r="P632" s="1038">
        <v>4.2</v>
      </c>
    </row>
    <row r="633" spans="1:16" ht="15.75" thickBot="1">
      <c r="B633" s="231"/>
      <c r="C633" s="894" t="s">
        <v>476</v>
      </c>
      <c r="D633" s="944"/>
      <c r="E633" s="920">
        <f>(E631*100/E612)-35</f>
        <v>1.7454545454545496</v>
      </c>
      <c r="F633" s="921">
        <f t="shared" ref="F633:O633" si="137">(F631*100/F612)-35</f>
        <v>-0.15569620253164373</v>
      </c>
      <c r="G633" s="921">
        <f t="shared" si="137"/>
        <v>-0.72626865671641383</v>
      </c>
      <c r="H633" s="921">
        <f t="shared" si="137"/>
        <v>6.6851063829787449E-2</v>
      </c>
      <c r="I633" s="921">
        <f t="shared" si="137"/>
        <v>-0.8333333333333357</v>
      </c>
      <c r="J633" s="921">
        <f>(J631*100/J612)-35</f>
        <v>-5</v>
      </c>
      <c r="K633" s="921">
        <f t="shared" si="137"/>
        <v>9.0000000000000071</v>
      </c>
      <c r="L633" s="921">
        <f t="shared" si="137"/>
        <v>-5.1579999999999977</v>
      </c>
      <c r="M633" s="921">
        <f t="shared" si="137"/>
        <v>0.50909090909090793</v>
      </c>
      <c r="N633" s="921">
        <f t="shared" si="137"/>
        <v>12.794545454545457</v>
      </c>
      <c r="O633" s="921">
        <f t="shared" si="137"/>
        <v>19.972000000000001</v>
      </c>
      <c r="P633" s="934">
        <f>(P631*100/P612)-35</f>
        <v>2.3183333333333351</v>
      </c>
    </row>
    <row r="634" spans="1:16">
      <c r="B634" s="504"/>
      <c r="C634" s="2771" t="s">
        <v>246</v>
      </c>
      <c r="D634" s="54"/>
      <c r="E634" s="873"/>
      <c r="F634" s="806"/>
      <c r="G634" s="806"/>
      <c r="H634" s="806"/>
      <c r="I634" s="806"/>
      <c r="J634" s="806"/>
      <c r="K634" s="806"/>
      <c r="L634" s="806"/>
      <c r="M634" s="806"/>
      <c r="N634" s="806"/>
      <c r="O634" s="806"/>
      <c r="P634" s="974"/>
    </row>
    <row r="635" spans="1:16">
      <c r="B635" s="2815" t="s">
        <v>1011</v>
      </c>
      <c r="C635" s="246" t="s">
        <v>766</v>
      </c>
      <c r="D635" s="257">
        <v>200</v>
      </c>
      <c r="E635" s="2433">
        <v>0.38300000000000001</v>
      </c>
      <c r="F635" s="2428">
        <v>8.3000000000000004E-2</v>
      </c>
      <c r="G635" s="1843">
        <v>1.7170000000000001</v>
      </c>
      <c r="H635" s="830">
        <v>8.8000000000000007</v>
      </c>
      <c r="I635" s="347">
        <v>2.8570000000000002</v>
      </c>
      <c r="J635" s="349">
        <v>0</v>
      </c>
      <c r="K635" s="349">
        <v>0.01</v>
      </c>
      <c r="L635" s="909">
        <v>1.113</v>
      </c>
      <c r="M635" s="2770">
        <v>8.8170000000000002</v>
      </c>
      <c r="N635" s="2770">
        <v>10.199999999999999</v>
      </c>
      <c r="O635" s="935">
        <v>5.65</v>
      </c>
      <c r="P635" s="2296">
        <v>0.9</v>
      </c>
    </row>
    <row r="636" spans="1:16">
      <c r="B636" s="2773" t="s">
        <v>957</v>
      </c>
      <c r="C636" s="420" t="s">
        <v>771</v>
      </c>
      <c r="D636" s="276" t="s">
        <v>774</v>
      </c>
      <c r="E636" s="318">
        <v>9.0069999999999997</v>
      </c>
      <c r="F636" s="349">
        <v>8.8930000000000007</v>
      </c>
      <c r="G636" s="2436">
        <v>17.184999999999999</v>
      </c>
      <c r="H636" s="830">
        <v>185.55199999999999</v>
      </c>
      <c r="I636" s="350">
        <v>1.056</v>
      </c>
      <c r="J636" s="350">
        <v>0.19800000000000001</v>
      </c>
      <c r="K636" s="2263">
        <v>0.06</v>
      </c>
      <c r="L636" s="2619">
        <v>215.95400000000001</v>
      </c>
      <c r="M636" s="350">
        <v>38.761000000000003</v>
      </c>
      <c r="N636" s="389">
        <v>143.69</v>
      </c>
      <c r="O636" s="994">
        <v>2.4302999999999999</v>
      </c>
      <c r="P636" s="2295">
        <v>0.57999999999999996</v>
      </c>
    </row>
    <row r="637" spans="1:16" ht="10.5" customHeight="1">
      <c r="B637" s="1796"/>
      <c r="C637" s="2772" t="s">
        <v>776</v>
      </c>
      <c r="D637" s="721"/>
      <c r="F637" s="834"/>
      <c r="G637" s="1705"/>
      <c r="H637" s="2435"/>
      <c r="I637" s="834"/>
      <c r="J637" s="834"/>
      <c r="K637" s="1705"/>
      <c r="L637" s="834"/>
      <c r="M637" s="834"/>
      <c r="N637" s="1021"/>
      <c r="O637" s="834"/>
      <c r="P637" s="1705"/>
    </row>
    <row r="638" spans="1:16" ht="15.75" thickBot="1">
      <c r="B638" s="2814" t="s">
        <v>9</v>
      </c>
      <c r="C638" s="192" t="s">
        <v>427</v>
      </c>
      <c r="D638" s="259">
        <v>20</v>
      </c>
      <c r="E638" s="348">
        <v>1.1299999999999999</v>
      </c>
      <c r="F638" s="350">
        <v>0.3</v>
      </c>
      <c r="G638" s="350">
        <v>8.3729999999999993</v>
      </c>
      <c r="H638" s="814">
        <v>40.712000000000003</v>
      </c>
      <c r="I638" s="349">
        <v>0</v>
      </c>
      <c r="J638" s="349">
        <v>0.05</v>
      </c>
      <c r="K638" s="349">
        <v>0.05</v>
      </c>
      <c r="L638" s="909">
        <v>0</v>
      </c>
      <c r="M638" s="2703">
        <v>6.6</v>
      </c>
      <c r="N638" s="935">
        <v>46.8</v>
      </c>
      <c r="O638" s="349">
        <v>1.32</v>
      </c>
      <c r="P638" s="935">
        <v>8.8000000000000005E-3</v>
      </c>
    </row>
    <row r="639" spans="1:16">
      <c r="B639" s="931" t="s">
        <v>258</v>
      </c>
      <c r="C639" s="36"/>
      <c r="D639" s="793">
        <f>D635+D638+80+20</f>
        <v>320</v>
      </c>
      <c r="E639" s="148">
        <f t="shared" ref="E639:P639" si="138">SUM(E635:E638)</f>
        <v>10.52</v>
      </c>
      <c r="F639" s="237">
        <f t="shared" si="138"/>
        <v>9.2760000000000016</v>
      </c>
      <c r="G639" s="810">
        <f t="shared" si="138"/>
        <v>27.274999999999999</v>
      </c>
      <c r="H639" s="810">
        <f t="shared" si="138"/>
        <v>235.06400000000002</v>
      </c>
      <c r="I639" s="237">
        <f t="shared" si="138"/>
        <v>3.9130000000000003</v>
      </c>
      <c r="J639" s="237">
        <f t="shared" si="138"/>
        <v>0.248</v>
      </c>
      <c r="K639" s="237">
        <f t="shared" si="138"/>
        <v>0.12</v>
      </c>
      <c r="L639" s="823">
        <f t="shared" si="138"/>
        <v>217.06700000000001</v>
      </c>
      <c r="M639" s="237">
        <f t="shared" si="138"/>
        <v>54.178000000000004</v>
      </c>
      <c r="N639" s="823">
        <f t="shared" si="138"/>
        <v>200.69</v>
      </c>
      <c r="O639" s="237">
        <f t="shared" si="138"/>
        <v>9.4003000000000014</v>
      </c>
      <c r="P639" s="730">
        <f t="shared" si="138"/>
        <v>1.4887999999999999</v>
      </c>
    </row>
    <row r="640" spans="1:16">
      <c r="B640" s="899"/>
      <c r="C640" s="900" t="s">
        <v>11</v>
      </c>
      <c r="D640" s="1731">
        <v>0.1</v>
      </c>
      <c r="E640" s="1041">
        <v>7.7</v>
      </c>
      <c r="F640" s="1039">
        <v>7.9</v>
      </c>
      <c r="G640" s="1040">
        <v>33.5</v>
      </c>
      <c r="H640" s="1040">
        <v>235</v>
      </c>
      <c r="I640" s="917">
        <v>6</v>
      </c>
      <c r="J640" s="917">
        <v>0.12</v>
      </c>
      <c r="K640" s="916">
        <v>0.14000000000000001</v>
      </c>
      <c r="L640" s="1756">
        <v>70</v>
      </c>
      <c r="M640" s="2372">
        <v>110</v>
      </c>
      <c r="N640" s="2373">
        <v>110</v>
      </c>
      <c r="O640" s="1756">
        <v>25</v>
      </c>
      <c r="P640" s="2375">
        <v>1.2</v>
      </c>
    </row>
    <row r="641" spans="2:16" ht="15.75" thickBot="1">
      <c r="B641" s="231"/>
      <c r="C641" s="894" t="s">
        <v>476</v>
      </c>
      <c r="D641" s="944"/>
      <c r="E641" s="920">
        <f>(E639*100/E612)-10</f>
        <v>3.6623376623376629</v>
      </c>
      <c r="F641" s="921">
        <f t="shared" ref="F641:O641" si="139">(F639*100/F612)-10</f>
        <v>1.7417721518987364</v>
      </c>
      <c r="G641" s="921">
        <f t="shared" si="139"/>
        <v>-1.8582089552238799</v>
      </c>
      <c r="H641" s="921">
        <f t="shared" si="139"/>
        <v>2.7234042553203608E-3</v>
      </c>
      <c r="I641" s="921">
        <f>(I639*100/I612)-10</f>
        <v>-3.4783333333333335</v>
      </c>
      <c r="J641" s="921">
        <f t="shared" si="139"/>
        <v>10.666666666666668</v>
      </c>
      <c r="K641" s="921">
        <f t="shared" si="139"/>
        <v>-1.4285714285714288</v>
      </c>
      <c r="L641" s="921">
        <f t="shared" si="139"/>
        <v>21.00957142857143</v>
      </c>
      <c r="M641" s="921">
        <f t="shared" si="139"/>
        <v>-5.074727272727273</v>
      </c>
      <c r="N641" s="921">
        <f t="shared" si="139"/>
        <v>8.244545454545456</v>
      </c>
      <c r="O641" s="921">
        <f t="shared" si="139"/>
        <v>-6.2398799999999994</v>
      </c>
      <c r="P641" s="934">
        <f>(P639*100/P612)-10</f>
        <v>2.4066666666666663</v>
      </c>
    </row>
    <row r="643" spans="2:16" ht="15.75" thickBot="1"/>
    <row r="644" spans="2:16">
      <c r="B644" s="728"/>
      <c r="C644" s="36" t="s">
        <v>317</v>
      </c>
      <c r="D644" s="37"/>
      <c r="E644" s="148">
        <f t="shared" ref="E644:P644" si="140">E619+E631</f>
        <v>49.710000000000008</v>
      </c>
      <c r="F644" s="237">
        <f t="shared" si="140"/>
        <v>46.777000000000001</v>
      </c>
      <c r="G644" s="237">
        <f t="shared" si="140"/>
        <v>196.01500000000001</v>
      </c>
      <c r="H644" s="237">
        <f t="shared" si="140"/>
        <v>1408.9930000000002</v>
      </c>
      <c r="I644" s="237">
        <f t="shared" si="140"/>
        <v>38.387</v>
      </c>
      <c r="J644" s="237">
        <f t="shared" si="140"/>
        <v>0.66200000000000003</v>
      </c>
      <c r="K644" s="237">
        <f t="shared" si="140"/>
        <v>0.76400000000000001</v>
      </c>
      <c r="L644" s="237">
        <f t="shared" si="140"/>
        <v>253.08800000000002</v>
      </c>
      <c r="M644" s="823">
        <f t="shared" si="140"/>
        <v>470.38099999999997</v>
      </c>
      <c r="N644" s="823">
        <f t="shared" si="140"/>
        <v>688.46350000000007</v>
      </c>
      <c r="O644" s="823">
        <f t="shared" si="140"/>
        <v>179.0523</v>
      </c>
      <c r="P644" s="730">
        <f t="shared" si="140"/>
        <v>6.4814000000000007</v>
      </c>
    </row>
    <row r="645" spans="2:16">
      <c r="B645" s="422"/>
      <c r="C645" s="786" t="s">
        <v>11</v>
      </c>
      <c r="D645" s="1731">
        <v>0.6</v>
      </c>
      <c r="E645" s="722">
        <v>46.2</v>
      </c>
      <c r="F645" s="723">
        <v>47.4</v>
      </c>
      <c r="G645" s="724">
        <v>201</v>
      </c>
      <c r="H645" s="724">
        <v>1410</v>
      </c>
      <c r="I645" s="1036">
        <v>36</v>
      </c>
      <c r="J645" s="723">
        <v>0.72</v>
      </c>
      <c r="K645" s="724">
        <v>0.84</v>
      </c>
      <c r="L645" s="835">
        <v>420</v>
      </c>
      <c r="M645" s="943">
        <v>660</v>
      </c>
      <c r="N645" s="1035">
        <v>660</v>
      </c>
      <c r="O645" s="1035">
        <v>150</v>
      </c>
      <c r="P645" s="1038">
        <v>7.2</v>
      </c>
    </row>
    <row r="646" spans="2:16" ht="15.75" thickBot="1">
      <c r="B646" s="231"/>
      <c r="C646" s="894" t="s">
        <v>476</v>
      </c>
      <c r="D646" s="944"/>
      <c r="E646" s="920">
        <f>(E644*100/E612)-60</f>
        <v>4.5584415584415723</v>
      </c>
      <c r="F646" s="921">
        <f t="shared" ref="F646:P646" si="141">(F644*100/F612)-60</f>
        <v>-0.78860759493671395</v>
      </c>
      <c r="G646" s="921">
        <f t="shared" si="141"/>
        <v>-1.4880597014925385</v>
      </c>
      <c r="H646" s="921">
        <f t="shared" si="141"/>
        <v>-4.2851063829779434E-2</v>
      </c>
      <c r="I646" s="921">
        <f t="shared" si="141"/>
        <v>3.9783333333333317</v>
      </c>
      <c r="J646" s="921">
        <f t="shared" si="141"/>
        <v>-4.8333333333333286</v>
      </c>
      <c r="K646" s="921">
        <f t="shared" si="141"/>
        <v>-5.4285714285714235</v>
      </c>
      <c r="L646" s="921">
        <f t="shared" si="141"/>
        <v>-23.844571428571427</v>
      </c>
      <c r="M646" s="921">
        <f t="shared" si="141"/>
        <v>-17.238090909090907</v>
      </c>
      <c r="N646" s="921">
        <f t="shared" si="141"/>
        <v>2.5875909090909133</v>
      </c>
      <c r="O646" s="921">
        <f t="shared" si="141"/>
        <v>11.620919999999998</v>
      </c>
      <c r="P646" s="934">
        <f t="shared" si="141"/>
        <v>-5.9883333333333226</v>
      </c>
    </row>
    <row r="647" spans="2:16" ht="15.75" thickBot="1"/>
    <row r="648" spans="2:16">
      <c r="B648" s="728"/>
      <c r="C648" s="36" t="s">
        <v>316</v>
      </c>
      <c r="D648" s="37"/>
      <c r="E648" s="148">
        <f t="shared" ref="E648:P648" si="142">E631+E639</f>
        <v>38.814000000000007</v>
      </c>
      <c r="F648" s="237">
        <f t="shared" si="142"/>
        <v>36.803000000000004</v>
      </c>
      <c r="G648" s="237">
        <f t="shared" si="142"/>
        <v>142.09200000000001</v>
      </c>
      <c r="H648" s="237">
        <f t="shared" si="142"/>
        <v>1059.135</v>
      </c>
      <c r="I648" s="237">
        <f t="shared" si="142"/>
        <v>24.413</v>
      </c>
      <c r="J648" s="237">
        <f t="shared" si="142"/>
        <v>0.60799999999999998</v>
      </c>
      <c r="K648" s="237">
        <f t="shared" si="142"/>
        <v>0.73599999999999999</v>
      </c>
      <c r="L648" s="823">
        <f t="shared" si="142"/>
        <v>425.96100000000001</v>
      </c>
      <c r="M648" s="823">
        <f t="shared" si="142"/>
        <v>444.77799999999996</v>
      </c>
      <c r="N648" s="823">
        <f t="shared" si="142"/>
        <v>726.43000000000006</v>
      </c>
      <c r="O648" s="823">
        <f t="shared" si="142"/>
        <v>146.83030000000002</v>
      </c>
      <c r="P648" s="730">
        <f t="shared" si="142"/>
        <v>5.9670000000000005</v>
      </c>
    </row>
    <row r="649" spans="2:16">
      <c r="B649" s="422"/>
      <c r="C649" s="786" t="s">
        <v>11</v>
      </c>
      <c r="D649" s="1731">
        <v>0.45</v>
      </c>
      <c r="E649" s="1037">
        <v>34.65</v>
      </c>
      <c r="F649" s="917">
        <v>35.549999999999997</v>
      </c>
      <c r="G649" s="916">
        <v>150.75</v>
      </c>
      <c r="H649" s="916">
        <v>1057.5</v>
      </c>
      <c r="I649" s="1036">
        <v>27</v>
      </c>
      <c r="J649" s="723">
        <v>0.54</v>
      </c>
      <c r="K649" s="724">
        <v>0.63</v>
      </c>
      <c r="L649" s="835">
        <v>315</v>
      </c>
      <c r="M649" s="943">
        <v>495</v>
      </c>
      <c r="N649" s="1035">
        <v>495</v>
      </c>
      <c r="O649" s="1035">
        <v>112.5</v>
      </c>
      <c r="P649" s="1038">
        <v>5.4</v>
      </c>
    </row>
    <row r="650" spans="2:16" ht="15.75" thickBot="1">
      <c r="B650" s="231"/>
      <c r="C650" s="894" t="s">
        <v>476</v>
      </c>
      <c r="D650" s="944"/>
      <c r="E650" s="920">
        <f>(E648*100/E612)-45</f>
        <v>5.4077922077922125</v>
      </c>
      <c r="F650" s="921">
        <f t="shared" ref="F650:O650" si="143">(F648*100/F612)-45</f>
        <v>1.5860759493670997</v>
      </c>
      <c r="G650" s="921">
        <f t="shared" si="143"/>
        <v>-2.5844776119402937</v>
      </c>
      <c r="H650" s="921">
        <f t="shared" si="143"/>
        <v>6.957446808510781E-2</v>
      </c>
      <c r="I650" s="921">
        <f t="shared" si="143"/>
        <v>-4.3116666666666603</v>
      </c>
      <c r="J650" s="921">
        <f t="shared" si="143"/>
        <v>5.6666666666666643</v>
      </c>
      <c r="K650" s="921">
        <f t="shared" si="143"/>
        <v>7.5714285714285694</v>
      </c>
      <c r="L650" s="921">
        <f t="shared" si="143"/>
        <v>15.851571428571425</v>
      </c>
      <c r="M650" s="921">
        <f t="shared" si="143"/>
        <v>-4.565636363636365</v>
      </c>
      <c r="N650" s="921">
        <f t="shared" si="143"/>
        <v>21.039090909090916</v>
      </c>
      <c r="O650" s="921">
        <f t="shared" si="143"/>
        <v>13.732120000000009</v>
      </c>
      <c r="P650" s="934">
        <f>(P648*100/P612)-45</f>
        <v>4.7250000000000014</v>
      </c>
    </row>
    <row r="651" spans="2:16" ht="15.75" thickBot="1"/>
    <row r="652" spans="2:16" ht="13.5" customHeight="1">
      <c r="B652" s="898" t="s">
        <v>352</v>
      </c>
      <c r="C652" s="68"/>
      <c r="D652" s="37"/>
      <c r="E652" s="846">
        <f t="shared" ref="E652:P652" si="144">E619+E631+E639</f>
        <v>60.230000000000004</v>
      </c>
      <c r="F652" s="847">
        <f t="shared" si="144"/>
        <v>56.053000000000004</v>
      </c>
      <c r="G652" s="847">
        <f t="shared" si="144"/>
        <v>223.29000000000002</v>
      </c>
      <c r="H652" s="847">
        <f t="shared" si="144"/>
        <v>1644.0570000000002</v>
      </c>
      <c r="I652" s="847">
        <f t="shared" si="144"/>
        <v>42.3</v>
      </c>
      <c r="J652" s="847">
        <f t="shared" si="144"/>
        <v>0.91</v>
      </c>
      <c r="K652" s="847">
        <f t="shared" si="144"/>
        <v>0.88400000000000001</v>
      </c>
      <c r="L652" s="2406">
        <f t="shared" si="144"/>
        <v>470.15500000000003</v>
      </c>
      <c r="M652" s="2406">
        <f t="shared" si="144"/>
        <v>524.55899999999997</v>
      </c>
      <c r="N652" s="2610">
        <f t="shared" si="144"/>
        <v>889.15350000000012</v>
      </c>
      <c r="O652" s="2406">
        <f t="shared" si="144"/>
        <v>188.45260000000002</v>
      </c>
      <c r="P652" s="940">
        <f t="shared" si="144"/>
        <v>7.9702000000000002</v>
      </c>
    </row>
    <row r="653" spans="2:16" ht="12" customHeight="1">
      <c r="B653" s="899"/>
      <c r="C653" s="900" t="s">
        <v>11</v>
      </c>
      <c r="D653" s="1731">
        <v>0.7</v>
      </c>
      <c r="E653" s="1041">
        <v>53.9</v>
      </c>
      <c r="F653" s="1039">
        <v>55.3</v>
      </c>
      <c r="G653" s="1040">
        <v>234.5</v>
      </c>
      <c r="H653" s="1040">
        <v>1645</v>
      </c>
      <c r="I653" s="1036">
        <v>42</v>
      </c>
      <c r="J653" s="723">
        <v>0.84</v>
      </c>
      <c r="K653" s="724">
        <v>0.98</v>
      </c>
      <c r="L653" s="835">
        <v>490</v>
      </c>
      <c r="M653" s="943">
        <v>770</v>
      </c>
      <c r="N653" s="1035">
        <v>770</v>
      </c>
      <c r="O653" s="1035">
        <v>175</v>
      </c>
      <c r="P653" s="1038">
        <v>8.4</v>
      </c>
    </row>
    <row r="654" spans="2:16" ht="11.25" customHeight="1" thickBot="1">
      <c r="B654" s="231"/>
      <c r="C654" s="894" t="s">
        <v>476</v>
      </c>
      <c r="D654" s="944"/>
      <c r="E654" s="920">
        <f>(E652*100/E612)-70</f>
        <v>8.220779220779221</v>
      </c>
      <c r="F654" s="921">
        <f t="shared" ref="F654:P654" si="145">(F652*100/F612)-70</f>
        <v>0.9531645569620224</v>
      </c>
      <c r="G654" s="921">
        <f t="shared" si="145"/>
        <v>-3.3462686567164042</v>
      </c>
      <c r="H654" s="921">
        <f t="shared" si="145"/>
        <v>-4.0127659574466179E-2</v>
      </c>
      <c r="I654" s="921">
        <f t="shared" si="145"/>
        <v>0.5</v>
      </c>
      <c r="J654" s="921">
        <f t="shared" si="145"/>
        <v>5.8333333333333428</v>
      </c>
      <c r="K654" s="921">
        <f t="shared" si="145"/>
        <v>-6.857142857142847</v>
      </c>
      <c r="L654" s="921">
        <f t="shared" si="145"/>
        <v>-2.8349999999999937</v>
      </c>
      <c r="M654" s="921">
        <f t="shared" si="145"/>
        <v>-22.312818181818187</v>
      </c>
      <c r="N654" s="921">
        <f t="shared" si="145"/>
        <v>10.832136363636366</v>
      </c>
      <c r="O654" s="921">
        <f t="shared" si="145"/>
        <v>5.3810400000000129</v>
      </c>
      <c r="P654" s="934">
        <f t="shared" si="145"/>
        <v>-3.5816666666666634</v>
      </c>
    </row>
    <row r="655" spans="2:16" ht="13.5" customHeight="1"/>
    <row r="656" spans="2:16" ht="13.5" customHeight="1"/>
    <row r="657" spans="2:16" ht="13.5" customHeight="1"/>
    <row r="658" spans="2:16" ht="13.5" customHeight="1"/>
    <row r="659" spans="2:16">
      <c r="C659" s="788"/>
      <c r="D659" s="10" t="s">
        <v>214</v>
      </c>
      <c r="E659" s="305"/>
    </row>
    <row r="660" spans="2:16" ht="13.5" customHeight="1">
      <c r="C660" s="11" t="s">
        <v>892</v>
      </c>
      <c r="D660" s="150"/>
      <c r="E660" s="2"/>
      <c r="F660"/>
      <c r="I660"/>
      <c r="J660"/>
      <c r="K660" s="20"/>
      <c r="L660" s="20"/>
      <c r="M660"/>
      <c r="N660"/>
      <c r="O660"/>
      <c r="P660"/>
    </row>
    <row r="661" spans="2:16" ht="12" customHeight="1">
      <c r="C661" s="19" t="s">
        <v>362</v>
      </c>
      <c r="I661" s="312" t="s">
        <v>381</v>
      </c>
      <c r="N661" s="5"/>
    </row>
    <row r="662" spans="2:16">
      <c r="C662" s="788" t="s">
        <v>893</v>
      </c>
    </row>
    <row r="663" spans="2:16" ht="21.75" thickBot="1">
      <c r="B663" s="22" t="s">
        <v>356</v>
      </c>
      <c r="C663" s="20"/>
      <c r="D663"/>
      <c r="F663" s="25" t="s">
        <v>933</v>
      </c>
      <c r="I663" s="23" t="s">
        <v>0</v>
      </c>
      <c r="J663"/>
      <c r="K663" s="79" t="s">
        <v>474</v>
      </c>
      <c r="L663" s="20"/>
      <c r="M663" s="20"/>
      <c r="N663" s="26"/>
      <c r="P663" s="121"/>
    </row>
    <row r="664" spans="2:16" ht="15.75" thickBot="1">
      <c r="B664" s="884" t="s">
        <v>355</v>
      </c>
      <c r="C664" s="58"/>
      <c r="D664" s="506"/>
      <c r="E664" s="1045" t="s">
        <v>935</v>
      </c>
      <c r="F664" s="360"/>
      <c r="G664" s="360"/>
      <c r="H664" s="2278" t="s">
        <v>758</v>
      </c>
      <c r="I664" s="602" t="s">
        <v>334</v>
      </c>
      <c r="J664" s="2380"/>
      <c r="K664" s="2380"/>
      <c r="L664" s="2381"/>
      <c r="M664" s="798" t="s">
        <v>335</v>
      </c>
      <c r="N664" s="33"/>
      <c r="O664" s="799"/>
      <c r="P664" s="508"/>
    </row>
    <row r="665" spans="2:16" ht="16.5" customHeight="1">
      <c r="B665" s="61"/>
      <c r="C665" s="882" t="s">
        <v>309</v>
      </c>
      <c r="D665" s="509"/>
      <c r="E665" s="1028" t="s">
        <v>190</v>
      </c>
      <c r="F665" s="1028" t="s">
        <v>56</v>
      </c>
      <c r="G665" s="2378" t="s">
        <v>57</v>
      </c>
      <c r="H665" s="2379" t="s">
        <v>193</v>
      </c>
      <c r="I665" s="637"/>
      <c r="J665" s="2307"/>
      <c r="K665" s="33"/>
      <c r="L665" s="2307"/>
      <c r="M665" s="2382" t="s">
        <v>346</v>
      </c>
      <c r="N665" s="2383" t="s">
        <v>347</v>
      </c>
      <c r="O665" s="2382" t="s">
        <v>348</v>
      </c>
      <c r="P665" s="2384" t="s">
        <v>349</v>
      </c>
    </row>
    <row r="666" spans="2:16" ht="17.25" customHeight="1" thickBot="1">
      <c r="B666" s="57"/>
      <c r="C666" s="635" t="s">
        <v>934</v>
      </c>
      <c r="D666" s="478"/>
      <c r="E666" s="438" t="s">
        <v>6</v>
      </c>
      <c r="F666" s="438" t="s">
        <v>7</v>
      </c>
      <c r="G666" s="438" t="s">
        <v>8</v>
      </c>
      <c r="H666" s="2312" t="s">
        <v>467</v>
      </c>
      <c r="I666" s="1016" t="s">
        <v>337</v>
      </c>
      <c r="J666" s="2385" t="s">
        <v>338</v>
      </c>
      <c r="K666" s="2076" t="s">
        <v>339</v>
      </c>
      <c r="L666" s="2313" t="s">
        <v>340</v>
      </c>
      <c r="M666" s="2314" t="s">
        <v>341</v>
      </c>
      <c r="N666" s="2313" t="s">
        <v>342</v>
      </c>
      <c r="O666" s="2314" t="s">
        <v>343</v>
      </c>
      <c r="P666" s="2316" t="s">
        <v>344</v>
      </c>
    </row>
    <row r="667" spans="2:16">
      <c r="B667" s="61"/>
      <c r="C667" s="851" t="s">
        <v>106</v>
      </c>
      <c r="D667" s="852">
        <v>1</v>
      </c>
      <c r="E667" s="2438">
        <v>77</v>
      </c>
      <c r="F667" s="2439">
        <v>79</v>
      </c>
      <c r="G667" s="2440">
        <v>335</v>
      </c>
      <c r="H667" s="2441">
        <v>2350</v>
      </c>
      <c r="I667" s="2438">
        <v>60</v>
      </c>
      <c r="J667" s="2439">
        <v>1.2</v>
      </c>
      <c r="K667" s="2439">
        <v>1.4</v>
      </c>
      <c r="L667" s="2442">
        <v>700</v>
      </c>
      <c r="M667" s="2443">
        <v>1100</v>
      </c>
      <c r="N667" s="2444">
        <v>1100</v>
      </c>
      <c r="O667" s="2444">
        <v>250</v>
      </c>
      <c r="P667" s="2445">
        <v>12</v>
      </c>
    </row>
    <row r="668" spans="2:16" ht="12.75" customHeight="1">
      <c r="B668" s="175"/>
      <c r="C668" s="154" t="s">
        <v>118</v>
      </c>
      <c r="D668" s="518"/>
      <c r="E668" s="607"/>
      <c r="F668" s="386"/>
      <c r="G668" s="386"/>
      <c r="H668" s="386"/>
      <c r="I668" s="386"/>
      <c r="J668" s="386"/>
      <c r="K668" s="386"/>
      <c r="L668" s="386"/>
      <c r="M668" s="386"/>
      <c r="N668" s="386"/>
      <c r="O668" s="386"/>
      <c r="P668" s="608"/>
    </row>
    <row r="669" spans="2:16" ht="12.75" customHeight="1">
      <c r="B669" s="855" t="s">
        <v>364</v>
      </c>
      <c r="C669" s="520" t="s">
        <v>307</v>
      </c>
      <c r="D669" s="357">
        <v>0.25</v>
      </c>
      <c r="E669" s="2437">
        <f>(E667/100)*25</f>
        <v>19.25</v>
      </c>
      <c r="F669" s="1026">
        <f t="shared" ref="F669:P669" si="146">(F667/100)*25</f>
        <v>19.75</v>
      </c>
      <c r="G669" s="1026">
        <f t="shared" si="146"/>
        <v>83.75</v>
      </c>
      <c r="H669" s="1026">
        <f t="shared" si="146"/>
        <v>587.5</v>
      </c>
      <c r="I669" s="1026">
        <f>(I667/100)*25</f>
        <v>15</v>
      </c>
      <c r="J669" s="1026">
        <f t="shared" si="146"/>
        <v>0.3</v>
      </c>
      <c r="K669" s="1026">
        <f t="shared" si="146"/>
        <v>0.35</v>
      </c>
      <c r="L669" s="2817">
        <f t="shared" si="146"/>
        <v>175</v>
      </c>
      <c r="M669" s="2818">
        <f>(M667/100)*25</f>
        <v>275</v>
      </c>
      <c r="N669" s="2818">
        <f t="shared" si="146"/>
        <v>275</v>
      </c>
      <c r="O669" s="2817">
        <f>(O667/100)*25</f>
        <v>62.5</v>
      </c>
      <c r="P669" s="2822">
        <f t="shared" si="146"/>
        <v>3</v>
      </c>
    </row>
    <row r="670" spans="2:16" ht="14.25" customHeight="1">
      <c r="B670" s="952"/>
      <c r="C670" s="953" t="s">
        <v>262</v>
      </c>
      <c r="D670" s="954"/>
      <c r="E670" s="1763">
        <f>(E402+E455+E511+E566+E619)/5</f>
        <v>19.25</v>
      </c>
      <c r="F670" s="1764">
        <f t="shared" ref="F670:O670" si="147">(F402+F455+F511+F566+F619)/5</f>
        <v>19.7498</v>
      </c>
      <c r="G670" s="1764">
        <f t="shared" si="147"/>
        <v>83.75</v>
      </c>
      <c r="H670" s="1764">
        <f t="shared" si="147"/>
        <v>587.49959999999999</v>
      </c>
      <c r="I670" s="1764">
        <f t="shared" si="147"/>
        <v>15.510540000000001</v>
      </c>
      <c r="J670" s="1764">
        <f t="shared" si="147"/>
        <v>0.28521999999999997</v>
      </c>
      <c r="K670" s="1764">
        <f t="shared" si="147"/>
        <v>0.31901999999999997</v>
      </c>
      <c r="L670" s="1764">
        <f t="shared" si="147"/>
        <v>131.0754</v>
      </c>
      <c r="M670" s="2387">
        <f t="shared" si="147"/>
        <v>249.8792</v>
      </c>
      <c r="N670" s="2387">
        <f t="shared" si="147"/>
        <v>209.03713999999999</v>
      </c>
      <c r="O670" s="1764">
        <f t="shared" si="147"/>
        <v>43.230099999999993</v>
      </c>
      <c r="P670" s="1765">
        <f>(P402+P455+P511+P566+P619)/5</f>
        <v>2.6299599999999996</v>
      </c>
    </row>
    <row r="671" spans="2:16" ht="15.75" thickBot="1">
      <c r="B671" s="231"/>
      <c r="C671" s="894" t="s">
        <v>476</v>
      </c>
      <c r="D671" s="944"/>
      <c r="E671" s="920">
        <f>(E670*100/E667)-25</f>
        <v>0</v>
      </c>
      <c r="F671" s="921">
        <f t="shared" ref="F671:P671" si="148">(F670*100/F667)-25</f>
        <v>-2.5316455696255957E-4</v>
      </c>
      <c r="G671" s="921">
        <f t="shared" si="148"/>
        <v>0</v>
      </c>
      <c r="H671" s="921">
        <f t="shared" si="148"/>
        <v>-1.7021276594419987E-5</v>
      </c>
      <c r="I671" s="921">
        <f t="shared" si="148"/>
        <v>0.85090000000000288</v>
      </c>
      <c r="J671" s="921">
        <f t="shared" si="148"/>
        <v>-1.2316666666666656</v>
      </c>
      <c r="K671" s="921">
        <f t="shared" si="148"/>
        <v>-2.2128571428571426</v>
      </c>
      <c r="L671" s="921">
        <f t="shared" si="148"/>
        <v>-6.2749428571428574</v>
      </c>
      <c r="M671" s="921">
        <f t="shared" si="148"/>
        <v>-2.2837090909090918</v>
      </c>
      <c r="N671" s="921">
        <f t="shared" si="148"/>
        <v>-5.9966236363636369</v>
      </c>
      <c r="O671" s="921">
        <f t="shared" si="148"/>
        <v>-7.7079600000000035</v>
      </c>
      <c r="P671" s="934">
        <f t="shared" si="148"/>
        <v>-3.0836666666666694</v>
      </c>
    </row>
    <row r="672" spans="2:16" ht="14.25" customHeight="1" thickBot="1"/>
    <row r="673" spans="2:16" ht="15.75" thickBot="1">
      <c r="B673" s="82" t="s">
        <v>353</v>
      </c>
      <c r="C673" s="58"/>
      <c r="D673" s="506"/>
      <c r="E673" s="1045" t="s">
        <v>935</v>
      </c>
      <c r="F673" s="360"/>
      <c r="G673" s="360"/>
      <c r="H673" s="2278" t="s">
        <v>758</v>
      </c>
      <c r="I673" s="602" t="s">
        <v>334</v>
      </c>
      <c r="J673" s="2380"/>
      <c r="K673" s="2380"/>
      <c r="L673" s="2381"/>
      <c r="M673" s="798" t="s">
        <v>335</v>
      </c>
      <c r="N673" s="33"/>
      <c r="O673" s="799"/>
      <c r="P673" s="508"/>
    </row>
    <row r="674" spans="2:16" ht="12.75" customHeight="1">
      <c r="B674" s="61"/>
      <c r="C674" s="848" t="s">
        <v>310</v>
      </c>
      <c r="D674" s="509"/>
      <c r="E674" s="1028" t="s">
        <v>190</v>
      </c>
      <c r="F674" s="1028" t="s">
        <v>56</v>
      </c>
      <c r="G674" s="2378" t="s">
        <v>57</v>
      </c>
      <c r="H674" s="2379" t="s">
        <v>193</v>
      </c>
      <c r="I674" s="637"/>
      <c r="J674" s="2307"/>
      <c r="K674" s="33"/>
      <c r="L674" s="2307"/>
      <c r="M674" s="2382" t="s">
        <v>346</v>
      </c>
      <c r="N674" s="2383" t="s">
        <v>347</v>
      </c>
      <c r="O674" s="2382" t="s">
        <v>348</v>
      </c>
      <c r="P674" s="2384" t="s">
        <v>349</v>
      </c>
    </row>
    <row r="675" spans="2:16" ht="10.5" customHeight="1" thickBot="1">
      <c r="B675" s="57"/>
      <c r="C675" s="526" t="s">
        <v>320</v>
      </c>
      <c r="D675" s="478"/>
      <c r="E675" s="735" t="s">
        <v>6</v>
      </c>
      <c r="F675" s="735" t="s">
        <v>7</v>
      </c>
      <c r="G675" s="735" t="s">
        <v>8</v>
      </c>
      <c r="H675" s="2448" t="s">
        <v>467</v>
      </c>
      <c r="I675" s="800" t="s">
        <v>337</v>
      </c>
      <c r="J675" s="801" t="s">
        <v>338</v>
      </c>
      <c r="K675" s="622" t="s">
        <v>339</v>
      </c>
      <c r="L675" s="802" t="s">
        <v>340</v>
      </c>
      <c r="M675" s="1019" t="s">
        <v>341</v>
      </c>
      <c r="N675" s="802" t="s">
        <v>342</v>
      </c>
      <c r="O675" s="1019" t="s">
        <v>343</v>
      </c>
      <c r="P675" s="1033" t="s">
        <v>344</v>
      </c>
    </row>
    <row r="676" spans="2:16">
      <c r="B676" s="61"/>
      <c r="C676" s="851" t="s">
        <v>106</v>
      </c>
      <c r="D676" s="852">
        <v>1</v>
      </c>
      <c r="E676" s="385">
        <v>77</v>
      </c>
      <c r="F676" s="59">
        <v>79</v>
      </c>
      <c r="G676" s="60">
        <v>335</v>
      </c>
      <c r="H676" s="1029">
        <v>2350</v>
      </c>
      <c r="I676" s="2392">
        <v>60</v>
      </c>
      <c r="J676" s="59">
        <v>1.2</v>
      </c>
      <c r="K676" s="59">
        <v>1.4</v>
      </c>
      <c r="L676" s="60">
        <v>700</v>
      </c>
      <c r="M676" s="853">
        <v>1100</v>
      </c>
      <c r="N676" s="853">
        <v>1100</v>
      </c>
      <c r="O676" s="853">
        <v>250</v>
      </c>
      <c r="P676" s="854">
        <v>12</v>
      </c>
    </row>
    <row r="677" spans="2:16">
      <c r="B677" s="175"/>
      <c r="C677" s="154" t="s">
        <v>118</v>
      </c>
      <c r="D677" s="518"/>
      <c r="E677" s="607"/>
      <c r="F677" s="386"/>
      <c r="G677" s="386"/>
      <c r="H677" s="1030"/>
      <c r="I677" s="386"/>
      <c r="J677" s="386"/>
      <c r="K677" s="386"/>
      <c r="L677" s="386"/>
      <c r="M677" s="386"/>
      <c r="N677" s="386"/>
      <c r="O677" s="386"/>
      <c r="P677" s="608"/>
    </row>
    <row r="678" spans="2:16" ht="12.75" customHeight="1">
      <c r="B678" s="855" t="s">
        <v>364</v>
      </c>
      <c r="C678" s="520" t="s">
        <v>308</v>
      </c>
      <c r="D678" s="357">
        <v>0.35</v>
      </c>
      <c r="E678" s="2816">
        <f>(E676/100)*35</f>
        <v>26.95</v>
      </c>
      <c r="F678" s="2819">
        <f t="shared" ref="F678:P678" si="149">(F676/100)*35</f>
        <v>27.650000000000002</v>
      </c>
      <c r="G678" s="2819">
        <f t="shared" si="149"/>
        <v>117.25</v>
      </c>
      <c r="H678" s="2819">
        <f t="shared" si="149"/>
        <v>822.5</v>
      </c>
      <c r="I678" s="2819">
        <f t="shared" si="149"/>
        <v>21</v>
      </c>
      <c r="J678" s="2819">
        <f t="shared" si="149"/>
        <v>0.42</v>
      </c>
      <c r="K678" s="2819">
        <f t="shared" si="149"/>
        <v>0.48999999999999994</v>
      </c>
      <c r="L678" s="2817">
        <f t="shared" si="149"/>
        <v>245</v>
      </c>
      <c r="M678" s="2818">
        <f t="shared" si="149"/>
        <v>385</v>
      </c>
      <c r="N678" s="2818">
        <f t="shared" si="149"/>
        <v>385</v>
      </c>
      <c r="O678" s="2817">
        <f t="shared" si="149"/>
        <v>87.5</v>
      </c>
      <c r="P678" s="2820">
        <f t="shared" si="149"/>
        <v>4.2</v>
      </c>
    </row>
    <row r="679" spans="2:16" ht="14.25" customHeight="1">
      <c r="B679" s="952"/>
      <c r="C679" s="953" t="s">
        <v>262</v>
      </c>
      <c r="D679" s="954"/>
      <c r="E679" s="970">
        <f t="shared" ref="E679:P679" si="150">(E413+E467+E522+E578+E631)/5</f>
        <v>26.95</v>
      </c>
      <c r="F679" s="968">
        <f t="shared" si="150"/>
        <v>27.65</v>
      </c>
      <c r="G679" s="968">
        <f t="shared" si="150"/>
        <v>117.25</v>
      </c>
      <c r="H679" s="971">
        <f t="shared" si="150"/>
        <v>822.5</v>
      </c>
      <c r="I679" s="1764">
        <f t="shared" si="150"/>
        <v>21.967000000000002</v>
      </c>
      <c r="J679" s="1764">
        <f t="shared" si="150"/>
        <v>0.40360000000000007</v>
      </c>
      <c r="K679" s="1764">
        <f t="shared" si="150"/>
        <v>0.44164000000000003</v>
      </c>
      <c r="L679" s="1764">
        <f t="shared" si="150"/>
        <v>201.3185</v>
      </c>
      <c r="M679" s="2447">
        <f t="shared" si="150"/>
        <v>320.78499999999997</v>
      </c>
      <c r="N679" s="1050">
        <f t="shared" si="150"/>
        <v>397.69736</v>
      </c>
      <c r="O679" s="972">
        <f t="shared" si="150"/>
        <v>106.46979999999999</v>
      </c>
      <c r="P679" s="969">
        <f t="shared" si="150"/>
        <v>4.1025999999999998</v>
      </c>
    </row>
    <row r="680" spans="2:16" ht="15.75" thickBot="1">
      <c r="B680" s="231"/>
      <c r="C680" s="894" t="s">
        <v>476</v>
      </c>
      <c r="D680" s="944"/>
      <c r="E680" s="920">
        <f t="shared" ref="E680:P680" si="151">(E679*100/E676)-35</f>
        <v>0</v>
      </c>
      <c r="F680" s="921">
        <f t="shared" si="151"/>
        <v>0</v>
      </c>
      <c r="G680" s="921">
        <f t="shared" si="151"/>
        <v>0</v>
      </c>
      <c r="H680" s="990">
        <f t="shared" si="151"/>
        <v>0</v>
      </c>
      <c r="I680" s="921">
        <f t="shared" si="151"/>
        <v>1.6116666666666717</v>
      </c>
      <c r="J680" s="921">
        <f t="shared" si="151"/>
        <v>-1.36666666666666</v>
      </c>
      <c r="K680" s="921">
        <f t="shared" si="151"/>
        <v>-3.4542857142857102</v>
      </c>
      <c r="L680" s="921">
        <f t="shared" si="151"/>
        <v>-6.2402142857142877</v>
      </c>
      <c r="M680" s="921">
        <f t="shared" si="151"/>
        <v>-5.8377272727272747</v>
      </c>
      <c r="N680" s="921">
        <f t="shared" si="151"/>
        <v>1.154305454545451</v>
      </c>
      <c r="O680" s="921">
        <f t="shared" si="151"/>
        <v>7.5879199999999969</v>
      </c>
      <c r="P680" s="934">
        <f t="shared" si="151"/>
        <v>-0.81166666666666742</v>
      </c>
    </row>
    <row r="681" spans="2:16" ht="15.75" thickBot="1"/>
    <row r="682" spans="2:16" ht="15.75" thickBot="1">
      <c r="B682" s="82" t="s">
        <v>353</v>
      </c>
      <c r="C682" s="58"/>
      <c r="D682" s="506"/>
      <c r="E682" s="1045" t="s">
        <v>935</v>
      </c>
      <c r="F682" s="360"/>
      <c r="G682" s="360"/>
      <c r="H682" s="2278" t="s">
        <v>758</v>
      </c>
      <c r="I682" s="602" t="s">
        <v>334</v>
      </c>
      <c r="J682" s="2380"/>
      <c r="K682" s="2380"/>
      <c r="L682" s="2381"/>
      <c r="M682" s="798" t="s">
        <v>335</v>
      </c>
      <c r="N682" s="33"/>
      <c r="O682" s="799"/>
      <c r="P682" s="508"/>
    </row>
    <row r="683" spans="2:16">
      <c r="B683" s="61"/>
      <c r="C683" s="883" t="s">
        <v>311</v>
      </c>
      <c r="D683" s="509"/>
      <c r="E683" s="1028" t="s">
        <v>190</v>
      </c>
      <c r="F683" s="1028" t="s">
        <v>56</v>
      </c>
      <c r="G683" s="2378" t="s">
        <v>57</v>
      </c>
      <c r="H683" s="2379" t="s">
        <v>193</v>
      </c>
      <c r="I683" s="637"/>
      <c r="J683" s="2307"/>
      <c r="K683" s="33"/>
      <c r="L683" s="2307"/>
      <c r="M683" s="2382" t="s">
        <v>346</v>
      </c>
      <c r="N683" s="2383" t="s">
        <v>347</v>
      </c>
      <c r="O683" s="2382" t="s">
        <v>348</v>
      </c>
      <c r="P683" s="2384" t="s">
        <v>349</v>
      </c>
    </row>
    <row r="684" spans="2:16" ht="12" customHeight="1" thickBot="1">
      <c r="B684" s="57"/>
      <c r="C684" s="526" t="s">
        <v>320</v>
      </c>
      <c r="D684" s="478"/>
      <c r="E684" s="735" t="s">
        <v>6</v>
      </c>
      <c r="F684" s="735" t="s">
        <v>7</v>
      </c>
      <c r="G684" s="735" t="s">
        <v>8</v>
      </c>
      <c r="H684" s="2448" t="s">
        <v>467</v>
      </c>
      <c r="I684" s="800" t="s">
        <v>337</v>
      </c>
      <c r="J684" s="801" t="s">
        <v>338</v>
      </c>
      <c r="K684" s="622" t="s">
        <v>339</v>
      </c>
      <c r="L684" s="802" t="s">
        <v>340</v>
      </c>
      <c r="M684" s="1019" t="s">
        <v>341</v>
      </c>
      <c r="N684" s="802" t="s">
        <v>342</v>
      </c>
      <c r="O684" s="1019" t="s">
        <v>343</v>
      </c>
      <c r="P684" s="1033" t="s">
        <v>344</v>
      </c>
    </row>
    <row r="685" spans="2:16">
      <c r="B685" s="61"/>
      <c r="C685" s="851" t="s">
        <v>106</v>
      </c>
      <c r="D685" s="852">
        <v>1</v>
      </c>
      <c r="E685" s="385">
        <v>77</v>
      </c>
      <c r="F685" s="59">
        <v>79</v>
      </c>
      <c r="G685" s="60">
        <v>335</v>
      </c>
      <c r="H685" s="60">
        <v>2350</v>
      </c>
      <c r="I685" s="2392">
        <v>60</v>
      </c>
      <c r="J685" s="59">
        <v>1.2</v>
      </c>
      <c r="K685" s="59">
        <v>1.4</v>
      </c>
      <c r="L685" s="60">
        <v>700</v>
      </c>
      <c r="M685" s="853">
        <v>1100</v>
      </c>
      <c r="N685" s="853">
        <v>1100</v>
      </c>
      <c r="O685" s="853">
        <v>250</v>
      </c>
      <c r="P685" s="854">
        <v>12</v>
      </c>
    </row>
    <row r="686" spans="2:16" ht="10.5" customHeight="1">
      <c r="B686" s="175"/>
      <c r="C686" s="154" t="s">
        <v>118</v>
      </c>
      <c r="D686" s="518"/>
      <c r="E686" s="607"/>
      <c r="F686" s="386"/>
      <c r="G686" s="386"/>
      <c r="H686" s="386"/>
      <c r="I686" s="386"/>
      <c r="J686" s="386"/>
      <c r="K686" s="386"/>
      <c r="L686" s="386"/>
      <c r="M686" s="386"/>
      <c r="N686" s="386"/>
      <c r="O686" s="386"/>
      <c r="P686" s="608"/>
    </row>
    <row r="687" spans="2:16" ht="12.75" customHeight="1">
      <c r="B687" s="855" t="s">
        <v>364</v>
      </c>
      <c r="C687" s="520" t="s">
        <v>303</v>
      </c>
      <c r="D687" s="357">
        <v>0.1</v>
      </c>
      <c r="E687" s="2816">
        <f>(E685/100)*10</f>
        <v>7.7</v>
      </c>
      <c r="F687" s="2819">
        <f t="shared" ref="F687:P687" si="152">(F685/100)*10</f>
        <v>7.9</v>
      </c>
      <c r="G687" s="2819">
        <f t="shared" si="152"/>
        <v>33.5</v>
      </c>
      <c r="H687" s="2819">
        <f t="shared" si="152"/>
        <v>235</v>
      </c>
      <c r="I687" s="2819">
        <f t="shared" si="152"/>
        <v>6</v>
      </c>
      <c r="J687" s="2819">
        <f t="shared" si="152"/>
        <v>0.12</v>
      </c>
      <c r="K687" s="2819">
        <f t="shared" si="152"/>
        <v>0.13999999999999999</v>
      </c>
      <c r="L687" s="2819">
        <f t="shared" si="152"/>
        <v>70</v>
      </c>
      <c r="M687" s="2818">
        <f t="shared" si="152"/>
        <v>110</v>
      </c>
      <c r="N687" s="2818">
        <f t="shared" si="152"/>
        <v>110</v>
      </c>
      <c r="O687" s="2817">
        <f>(O685/100)*10</f>
        <v>25</v>
      </c>
      <c r="P687" s="2821">
        <f t="shared" si="152"/>
        <v>1.2</v>
      </c>
    </row>
    <row r="688" spans="2:16" ht="12.75" customHeight="1">
      <c r="B688" s="2389"/>
      <c r="C688" s="2390" t="s">
        <v>262</v>
      </c>
      <c r="D688" s="2391"/>
      <c r="E688" s="1763">
        <f t="shared" ref="E688:P688" si="153">(E420+E475+E529+E586+E639)/5</f>
        <v>7.7</v>
      </c>
      <c r="F688" s="1764">
        <f t="shared" si="153"/>
        <v>7.9000000000000012</v>
      </c>
      <c r="G688" s="1764">
        <f t="shared" si="153"/>
        <v>33.5</v>
      </c>
      <c r="H688" s="1764">
        <f t="shared" si="153"/>
        <v>235.00000000000006</v>
      </c>
      <c r="I688" s="1764">
        <f t="shared" si="153"/>
        <v>3.3853999999999997</v>
      </c>
      <c r="J688" s="1764">
        <f t="shared" si="153"/>
        <v>0.1608</v>
      </c>
      <c r="K688" s="1764">
        <f t="shared" si="153"/>
        <v>0.13339999999999999</v>
      </c>
      <c r="L688" s="1764">
        <f t="shared" si="153"/>
        <v>72.668599999999998</v>
      </c>
      <c r="M688" s="2387">
        <f t="shared" si="153"/>
        <v>161.72999999999999</v>
      </c>
      <c r="N688" s="2387">
        <f t="shared" si="153"/>
        <v>178.97966000000002</v>
      </c>
      <c r="O688" s="1764">
        <f t="shared" si="153"/>
        <v>29.219439999999999</v>
      </c>
      <c r="P688" s="1765">
        <f t="shared" si="153"/>
        <v>1.0387200000000001</v>
      </c>
    </row>
    <row r="689" spans="2:16" ht="15.75" thickBot="1">
      <c r="B689" s="57"/>
      <c r="C689" s="2388" t="s">
        <v>476</v>
      </c>
      <c r="D689" s="1706"/>
      <c r="E689" s="920">
        <f>(E688*100/E685)-10</f>
        <v>0</v>
      </c>
      <c r="F689" s="921">
        <f t="shared" ref="F689:O689" si="154">(F688*100/F685)-10</f>
        <v>0</v>
      </c>
      <c r="G689" s="921">
        <f t="shared" si="154"/>
        <v>0</v>
      </c>
      <c r="H689" s="921">
        <f t="shared" si="154"/>
        <v>0</v>
      </c>
      <c r="I689" s="921">
        <f t="shared" si="154"/>
        <v>-4.3576666666666677</v>
      </c>
      <c r="J689" s="922">
        <f t="shared" si="154"/>
        <v>3.3999999999999986</v>
      </c>
      <c r="K689" s="921">
        <f t="shared" si="154"/>
        <v>-0.47142857142857153</v>
      </c>
      <c r="L689" s="921">
        <f t="shared" si="154"/>
        <v>0.38122857142857036</v>
      </c>
      <c r="M689" s="921">
        <f t="shared" si="154"/>
        <v>4.7027272727272713</v>
      </c>
      <c r="N689" s="921">
        <f t="shared" si="154"/>
        <v>6.2708781818181869</v>
      </c>
      <c r="O689" s="921">
        <f t="shared" si="154"/>
        <v>1.6877759999999995</v>
      </c>
      <c r="P689" s="934">
        <f>(P688*100/P685)-10</f>
        <v>-1.3439999999999994</v>
      </c>
    </row>
    <row r="690" spans="2:16" ht="14.25" customHeight="1" thickBot="1"/>
    <row r="691" spans="2:16" ht="15.75" thickBot="1">
      <c r="B691" s="82" t="s">
        <v>353</v>
      </c>
      <c r="C691" s="58"/>
      <c r="D691" s="506"/>
      <c r="E691" s="1045" t="s">
        <v>935</v>
      </c>
      <c r="F691" s="360"/>
      <c r="G691" s="360"/>
      <c r="H691" s="2278" t="s">
        <v>758</v>
      </c>
      <c r="I691" s="602" t="s">
        <v>334</v>
      </c>
      <c r="J691" s="2380"/>
      <c r="K691" s="2380"/>
      <c r="L691" s="2381"/>
      <c r="M691" s="798" t="s">
        <v>335</v>
      </c>
      <c r="N691" s="33"/>
      <c r="O691" s="799"/>
      <c r="P691" s="508"/>
    </row>
    <row r="692" spans="2:16" ht="13.5" customHeight="1">
      <c r="B692" s="61"/>
      <c r="C692" s="883" t="s">
        <v>312</v>
      </c>
      <c r="D692" s="509"/>
      <c r="E692" s="1028" t="s">
        <v>190</v>
      </c>
      <c r="F692" s="1028" t="s">
        <v>56</v>
      </c>
      <c r="G692" s="2378" t="s">
        <v>57</v>
      </c>
      <c r="H692" s="2379" t="s">
        <v>193</v>
      </c>
      <c r="I692" s="637"/>
      <c r="J692" s="2307"/>
      <c r="K692" s="33"/>
      <c r="L692" s="2307"/>
      <c r="M692" s="2382" t="s">
        <v>346</v>
      </c>
      <c r="N692" s="2383" t="s">
        <v>347</v>
      </c>
      <c r="O692" s="2382" t="s">
        <v>348</v>
      </c>
      <c r="P692" s="2384" t="s">
        <v>349</v>
      </c>
    </row>
    <row r="693" spans="2:16" ht="15.75" thickBot="1">
      <c r="B693" s="57"/>
      <c r="C693" s="526" t="s">
        <v>320</v>
      </c>
      <c r="D693" s="478"/>
      <c r="E693" s="735" t="s">
        <v>6</v>
      </c>
      <c r="F693" s="735" t="s">
        <v>7</v>
      </c>
      <c r="G693" s="735" t="s">
        <v>8</v>
      </c>
      <c r="H693" s="2448" t="s">
        <v>467</v>
      </c>
      <c r="I693" s="800" t="s">
        <v>337</v>
      </c>
      <c r="J693" s="801" t="s">
        <v>338</v>
      </c>
      <c r="K693" s="622" t="s">
        <v>339</v>
      </c>
      <c r="L693" s="802" t="s">
        <v>340</v>
      </c>
      <c r="M693" s="1019" t="s">
        <v>341</v>
      </c>
      <c r="N693" s="802" t="s">
        <v>342</v>
      </c>
      <c r="O693" s="1019" t="s">
        <v>343</v>
      </c>
      <c r="P693" s="1033" t="s">
        <v>344</v>
      </c>
    </row>
    <row r="694" spans="2:16">
      <c r="B694" s="61"/>
      <c r="C694" s="851" t="s">
        <v>106</v>
      </c>
      <c r="D694" s="852">
        <v>1</v>
      </c>
      <c r="E694" s="385">
        <v>77</v>
      </c>
      <c r="F694" s="59">
        <v>79</v>
      </c>
      <c r="G694" s="60">
        <v>335</v>
      </c>
      <c r="H694" s="60">
        <v>2350</v>
      </c>
      <c r="I694" s="2392">
        <v>60</v>
      </c>
      <c r="J694" s="59">
        <v>1.2</v>
      </c>
      <c r="K694" s="59">
        <v>1.4</v>
      </c>
      <c r="L694" s="60">
        <v>700</v>
      </c>
      <c r="M694" s="853">
        <v>1100</v>
      </c>
      <c r="N694" s="853">
        <v>1100</v>
      </c>
      <c r="O694" s="853">
        <v>250</v>
      </c>
      <c r="P694" s="854">
        <v>12</v>
      </c>
    </row>
    <row r="695" spans="2:16" ht="14.25" customHeight="1">
      <c r="B695" s="175"/>
      <c r="C695" s="154" t="s">
        <v>118</v>
      </c>
      <c r="D695" s="518"/>
      <c r="E695" s="607"/>
      <c r="F695" s="386"/>
      <c r="G695" s="386"/>
      <c r="H695" s="386"/>
      <c r="I695" s="386"/>
      <c r="J695" s="386"/>
      <c r="K695" s="386"/>
      <c r="L695" s="386"/>
      <c r="M695" s="386"/>
      <c r="N695" s="386"/>
      <c r="O695" s="386"/>
      <c r="P695" s="608"/>
    </row>
    <row r="696" spans="2:16" ht="12" customHeight="1">
      <c r="B696" s="855" t="s">
        <v>364</v>
      </c>
      <c r="C696" s="520" t="s">
        <v>213</v>
      </c>
      <c r="D696" s="357">
        <v>0.6</v>
      </c>
      <c r="E696" s="2816">
        <f>(E694/100)*60</f>
        <v>46.2</v>
      </c>
      <c r="F696" s="2819">
        <f t="shared" ref="F696:P696" si="155">(F694/100)*60</f>
        <v>47.400000000000006</v>
      </c>
      <c r="G696" s="2819">
        <f t="shared" si="155"/>
        <v>201</v>
      </c>
      <c r="H696" s="2819">
        <f t="shared" si="155"/>
        <v>1410</v>
      </c>
      <c r="I696" s="2819">
        <f t="shared" si="155"/>
        <v>36</v>
      </c>
      <c r="J696" s="2819">
        <f t="shared" si="155"/>
        <v>0.72</v>
      </c>
      <c r="K696" s="2819">
        <f t="shared" si="155"/>
        <v>0.83999999999999986</v>
      </c>
      <c r="L696" s="2817">
        <f t="shared" si="155"/>
        <v>420</v>
      </c>
      <c r="M696" s="2818">
        <f t="shared" si="155"/>
        <v>660</v>
      </c>
      <c r="N696" s="2818">
        <f t="shared" si="155"/>
        <v>660</v>
      </c>
      <c r="O696" s="2818">
        <f t="shared" si="155"/>
        <v>150</v>
      </c>
      <c r="P696" s="2821">
        <f t="shared" si="155"/>
        <v>7.1999999999999993</v>
      </c>
    </row>
    <row r="697" spans="2:16" ht="13.5" customHeight="1">
      <c r="B697" s="952"/>
      <c r="C697" s="2390" t="s">
        <v>262</v>
      </c>
      <c r="D697" s="2391"/>
      <c r="E697" s="1763">
        <f t="shared" ref="E697:P697" si="156">(E425+E480+E534+E590+E644)/5</f>
        <v>46.2</v>
      </c>
      <c r="F697" s="1764">
        <f t="shared" si="156"/>
        <v>47.399800000000006</v>
      </c>
      <c r="G697" s="1764">
        <f t="shared" si="156"/>
        <v>201.00000000000003</v>
      </c>
      <c r="H697" s="1764">
        <f t="shared" si="156"/>
        <v>1409.9996000000003</v>
      </c>
      <c r="I697" s="1764">
        <f t="shared" si="156"/>
        <v>37.477539999999998</v>
      </c>
      <c r="J697" s="1764">
        <f t="shared" si="156"/>
        <v>0.68881999999999999</v>
      </c>
      <c r="K697" s="1764">
        <f t="shared" si="156"/>
        <v>0.76066</v>
      </c>
      <c r="L697" s="1764">
        <f t="shared" si="156"/>
        <v>332.39389999999997</v>
      </c>
      <c r="M697" s="2387">
        <f t="shared" si="156"/>
        <v>570.66419999999994</v>
      </c>
      <c r="N697" s="2387">
        <f t="shared" si="156"/>
        <v>606.73449999999991</v>
      </c>
      <c r="O697" s="2387">
        <f t="shared" si="156"/>
        <v>149.69990000000001</v>
      </c>
      <c r="P697" s="1765">
        <f t="shared" si="156"/>
        <v>6.7325600000000012</v>
      </c>
    </row>
    <row r="698" spans="2:16" ht="15.75" thickBot="1">
      <c r="B698" s="231"/>
      <c r="C698" s="2388" t="s">
        <v>476</v>
      </c>
      <c r="D698" s="944"/>
      <c r="E698" s="920">
        <f>(E697*100/E694)-60</f>
        <v>0</v>
      </c>
      <c r="F698" s="921">
        <f t="shared" ref="F698:O698" si="157">(F697*100/F694)-60</f>
        <v>-2.5316455695900686E-4</v>
      </c>
      <c r="G698" s="921">
        <f t="shared" si="157"/>
        <v>0</v>
      </c>
      <c r="H698" s="921">
        <f t="shared" si="157"/>
        <v>-1.7021276583761846E-5</v>
      </c>
      <c r="I698" s="921">
        <f t="shared" si="157"/>
        <v>2.4625666666666675</v>
      </c>
      <c r="J698" s="921">
        <f t="shared" si="157"/>
        <v>-2.5983333333333292</v>
      </c>
      <c r="K698" s="921">
        <f t="shared" si="157"/>
        <v>-5.6671428571428493</v>
      </c>
      <c r="L698" s="921">
        <f t="shared" si="157"/>
        <v>-12.515157142857142</v>
      </c>
      <c r="M698" s="921">
        <f t="shared" si="157"/>
        <v>-8.12143636363637</v>
      </c>
      <c r="N698" s="921">
        <f t="shared" si="157"/>
        <v>-4.8423181818181931</v>
      </c>
      <c r="O698" s="921">
        <f t="shared" si="157"/>
        <v>-0.12003999999999593</v>
      </c>
      <c r="P698" s="934">
        <f>(P697*100/P694)-60</f>
        <v>-3.8953333333333262</v>
      </c>
    </row>
    <row r="699" spans="2:16" ht="11.25" customHeight="1" thickBot="1"/>
    <row r="700" spans="2:16" ht="15.75" thickBot="1">
      <c r="B700" s="82" t="s">
        <v>353</v>
      </c>
      <c r="C700" s="58"/>
      <c r="D700" s="506"/>
      <c r="E700" s="1045" t="s">
        <v>935</v>
      </c>
      <c r="F700" s="360"/>
      <c r="G700" s="360"/>
      <c r="H700" s="2278" t="s">
        <v>758</v>
      </c>
      <c r="I700" s="602" t="s">
        <v>334</v>
      </c>
      <c r="J700" s="2380"/>
      <c r="K700" s="2380"/>
      <c r="L700" s="2381"/>
      <c r="M700" s="798" t="s">
        <v>335</v>
      </c>
      <c r="N700" s="33"/>
      <c r="O700" s="799"/>
      <c r="P700" s="508"/>
    </row>
    <row r="701" spans="2:16" ht="12" customHeight="1">
      <c r="B701" s="61"/>
      <c r="C701" s="883" t="s">
        <v>313</v>
      </c>
      <c r="D701" s="509"/>
      <c r="E701" s="1028" t="s">
        <v>190</v>
      </c>
      <c r="F701" s="1028" t="s">
        <v>56</v>
      </c>
      <c r="G701" s="2378" t="s">
        <v>57</v>
      </c>
      <c r="H701" s="2379" t="s">
        <v>193</v>
      </c>
      <c r="I701" s="637"/>
      <c r="J701" s="2307"/>
      <c r="K701" s="33"/>
      <c r="L701" s="2307"/>
      <c r="M701" s="2382" t="s">
        <v>346</v>
      </c>
      <c r="N701" s="2383" t="s">
        <v>347</v>
      </c>
      <c r="O701" s="2382" t="s">
        <v>348</v>
      </c>
      <c r="P701" s="2384" t="s">
        <v>349</v>
      </c>
    </row>
    <row r="702" spans="2:16" ht="14.25" customHeight="1" thickBot="1">
      <c r="B702" s="57"/>
      <c r="C702" s="526" t="s">
        <v>320</v>
      </c>
      <c r="D702" s="478"/>
      <c r="E702" s="735" t="s">
        <v>6</v>
      </c>
      <c r="F702" s="735" t="s">
        <v>7</v>
      </c>
      <c r="G702" s="735" t="s">
        <v>8</v>
      </c>
      <c r="H702" s="2448" t="s">
        <v>467</v>
      </c>
      <c r="I702" s="800" t="s">
        <v>337</v>
      </c>
      <c r="J702" s="801" t="s">
        <v>338</v>
      </c>
      <c r="K702" s="622" t="s">
        <v>339</v>
      </c>
      <c r="L702" s="802" t="s">
        <v>340</v>
      </c>
      <c r="M702" s="1019" t="s">
        <v>341</v>
      </c>
      <c r="N702" s="802" t="s">
        <v>342</v>
      </c>
      <c r="O702" s="1019" t="s">
        <v>343</v>
      </c>
      <c r="P702" s="1033" t="s">
        <v>344</v>
      </c>
    </row>
    <row r="703" spans="2:16">
      <c r="B703" s="61"/>
      <c r="C703" s="851" t="s">
        <v>106</v>
      </c>
      <c r="D703" s="852">
        <v>1</v>
      </c>
      <c r="E703" s="385">
        <v>77</v>
      </c>
      <c r="F703" s="59">
        <v>79</v>
      </c>
      <c r="G703" s="60">
        <v>335</v>
      </c>
      <c r="H703" s="60">
        <v>2350</v>
      </c>
      <c r="I703" s="2392">
        <v>60</v>
      </c>
      <c r="J703" s="59">
        <v>1.2</v>
      </c>
      <c r="K703" s="59">
        <v>1.4</v>
      </c>
      <c r="L703" s="60">
        <v>700</v>
      </c>
      <c r="M703" s="853">
        <v>1100</v>
      </c>
      <c r="N703" s="853">
        <v>1100</v>
      </c>
      <c r="O703" s="853">
        <v>250</v>
      </c>
      <c r="P703" s="854">
        <v>12</v>
      </c>
    </row>
    <row r="704" spans="2:16" ht="10.5" customHeight="1">
      <c r="B704" s="175"/>
      <c r="C704" s="154" t="s">
        <v>118</v>
      </c>
      <c r="D704" s="518"/>
      <c r="E704" s="607"/>
      <c r="F704" s="386"/>
      <c r="G704" s="386"/>
      <c r="H704" s="386"/>
      <c r="I704" s="386"/>
      <c r="J704" s="386"/>
      <c r="K704" s="386"/>
      <c r="L704" s="386"/>
      <c r="M704" s="386"/>
      <c r="N704" s="386"/>
      <c r="O704" s="386"/>
      <c r="P704" s="608"/>
    </row>
    <row r="705" spans="2:16" ht="12" customHeight="1">
      <c r="B705" s="855" t="s">
        <v>364</v>
      </c>
      <c r="C705" s="520" t="s">
        <v>304</v>
      </c>
      <c r="D705" s="357">
        <v>0.45</v>
      </c>
      <c r="E705" s="2816">
        <f>(E703/100)*45</f>
        <v>34.65</v>
      </c>
      <c r="F705" s="2819">
        <f t="shared" ref="F705:P705" si="158">(F703/100)*45</f>
        <v>35.550000000000004</v>
      </c>
      <c r="G705" s="2819">
        <f t="shared" si="158"/>
        <v>150.75</v>
      </c>
      <c r="H705" s="2819">
        <f t="shared" si="158"/>
        <v>1057.5</v>
      </c>
      <c r="I705" s="2819">
        <f t="shared" si="158"/>
        <v>27</v>
      </c>
      <c r="J705" s="2819">
        <f t="shared" si="158"/>
        <v>0.54</v>
      </c>
      <c r="K705" s="2819">
        <f t="shared" si="158"/>
        <v>0.62999999999999989</v>
      </c>
      <c r="L705" s="2817">
        <f t="shared" si="158"/>
        <v>315</v>
      </c>
      <c r="M705" s="2818">
        <f t="shared" si="158"/>
        <v>495</v>
      </c>
      <c r="N705" s="2818">
        <f t="shared" si="158"/>
        <v>495</v>
      </c>
      <c r="O705" s="2818">
        <f t="shared" si="158"/>
        <v>112.5</v>
      </c>
      <c r="P705" s="2821">
        <f t="shared" si="158"/>
        <v>5.3999999999999995</v>
      </c>
    </row>
    <row r="706" spans="2:16" ht="12.75" customHeight="1">
      <c r="B706" s="952"/>
      <c r="C706" s="2390" t="s">
        <v>262</v>
      </c>
      <c r="D706" s="954"/>
      <c r="E706" s="1763">
        <f t="shared" ref="E706:P706" si="159">(E429+E484+E538+E594+E648)/5</f>
        <v>34.65</v>
      </c>
      <c r="F706" s="1764">
        <f t="shared" si="159"/>
        <v>35.549999999999997</v>
      </c>
      <c r="G706" s="1764">
        <f t="shared" si="159"/>
        <v>150.75</v>
      </c>
      <c r="H706" s="2387">
        <f t="shared" si="159"/>
        <v>1057.5000000000002</v>
      </c>
      <c r="I706" s="1764">
        <f t="shared" si="159"/>
        <v>25.352399999999999</v>
      </c>
      <c r="J706" s="1764">
        <f t="shared" si="159"/>
        <v>0.56440000000000001</v>
      </c>
      <c r="K706" s="1764">
        <f t="shared" si="159"/>
        <v>0.57504000000000011</v>
      </c>
      <c r="L706" s="1764">
        <f t="shared" si="159"/>
        <v>273.9871</v>
      </c>
      <c r="M706" s="2387">
        <f t="shared" si="159"/>
        <v>482.51499999999999</v>
      </c>
      <c r="N706" s="2387">
        <f t="shared" si="159"/>
        <v>576.67702000000008</v>
      </c>
      <c r="O706" s="2387">
        <f t="shared" si="159"/>
        <v>135.68924000000001</v>
      </c>
      <c r="P706" s="1765">
        <f t="shared" si="159"/>
        <v>5.1413200000000003</v>
      </c>
    </row>
    <row r="707" spans="2:16" ht="15.75" thickBot="1">
      <c r="B707" s="231"/>
      <c r="C707" s="2388" t="s">
        <v>476</v>
      </c>
      <c r="D707" s="944"/>
      <c r="E707" s="920">
        <f>(E706*100/E703)-45</f>
        <v>0</v>
      </c>
      <c r="F707" s="921">
        <f t="shared" ref="F707:O707" si="160">(F706*100/F703)-45</f>
        <v>0</v>
      </c>
      <c r="G707" s="921">
        <f t="shared" si="160"/>
        <v>0</v>
      </c>
      <c r="H707" s="921">
        <f t="shared" si="160"/>
        <v>0</v>
      </c>
      <c r="I707" s="921">
        <f t="shared" si="160"/>
        <v>-2.7460000000000022</v>
      </c>
      <c r="J707" s="922">
        <f t="shared" si="160"/>
        <v>2.0333333333333314</v>
      </c>
      <c r="K707" s="921">
        <f t="shared" si="160"/>
        <v>-3.9257142857142711</v>
      </c>
      <c r="L707" s="921">
        <f t="shared" si="160"/>
        <v>-5.8589857142857156</v>
      </c>
      <c r="M707" s="921">
        <f t="shared" si="160"/>
        <v>-1.134999999999998</v>
      </c>
      <c r="N707" s="921">
        <f t="shared" si="160"/>
        <v>7.4251836363636414</v>
      </c>
      <c r="O707" s="921">
        <f t="shared" si="160"/>
        <v>9.2756960000000035</v>
      </c>
      <c r="P707" s="934">
        <f>(P706*100/P703)-45</f>
        <v>-2.1556666666666615</v>
      </c>
    </row>
    <row r="708" spans="2:16" ht="14.25" customHeight="1" thickBot="1">
      <c r="P708"/>
    </row>
    <row r="709" spans="2:16" ht="15.75" thickBot="1">
      <c r="B709" s="82" t="s">
        <v>353</v>
      </c>
      <c r="C709" s="58"/>
      <c r="D709" s="879" t="s">
        <v>315</v>
      </c>
      <c r="E709" s="1045" t="s">
        <v>935</v>
      </c>
      <c r="F709" s="360"/>
      <c r="G709" s="360"/>
      <c r="H709" s="2278" t="s">
        <v>758</v>
      </c>
      <c r="I709" s="602" t="s">
        <v>334</v>
      </c>
      <c r="J709" s="2380"/>
      <c r="K709" s="2380"/>
      <c r="L709" s="2381"/>
      <c r="M709" s="798" t="s">
        <v>335</v>
      </c>
      <c r="N709" s="33"/>
      <c r="O709" s="799"/>
      <c r="P709" s="508"/>
    </row>
    <row r="710" spans="2:16" ht="13.5" customHeight="1">
      <c r="B710" s="880" t="s">
        <v>263</v>
      </c>
      <c r="C710" s="62"/>
      <c r="D710" s="509"/>
      <c r="E710" s="1028" t="s">
        <v>190</v>
      </c>
      <c r="F710" s="1028" t="s">
        <v>56</v>
      </c>
      <c r="G710" s="2378" t="s">
        <v>57</v>
      </c>
      <c r="H710" s="2379" t="s">
        <v>193</v>
      </c>
      <c r="I710" s="637"/>
      <c r="J710" s="2307"/>
      <c r="K710" s="33"/>
      <c r="L710" s="2307"/>
      <c r="M710" s="2382" t="s">
        <v>346</v>
      </c>
      <c r="N710" s="2383" t="s">
        <v>347</v>
      </c>
      <c r="O710" s="2382" t="s">
        <v>348</v>
      </c>
      <c r="P710" s="2384" t="s">
        <v>349</v>
      </c>
    </row>
    <row r="711" spans="2:16" ht="15.75" thickBot="1">
      <c r="B711" s="57"/>
      <c r="C711" s="526" t="s">
        <v>320</v>
      </c>
      <c r="D711" s="478"/>
      <c r="E711" s="735" t="s">
        <v>6</v>
      </c>
      <c r="F711" s="735" t="s">
        <v>7</v>
      </c>
      <c r="G711" s="735" t="s">
        <v>8</v>
      </c>
      <c r="H711" s="2448" t="s">
        <v>467</v>
      </c>
      <c r="I711" s="800" t="s">
        <v>337</v>
      </c>
      <c r="J711" s="801" t="s">
        <v>338</v>
      </c>
      <c r="K711" s="622" t="s">
        <v>339</v>
      </c>
      <c r="L711" s="802" t="s">
        <v>340</v>
      </c>
      <c r="M711" s="1019" t="s">
        <v>341</v>
      </c>
      <c r="N711" s="802" t="s">
        <v>342</v>
      </c>
      <c r="O711" s="1019" t="s">
        <v>343</v>
      </c>
      <c r="P711" s="1033" t="s">
        <v>344</v>
      </c>
    </row>
    <row r="712" spans="2:16">
      <c r="B712" s="85"/>
      <c r="C712" s="714" t="s">
        <v>106</v>
      </c>
      <c r="D712" s="715">
        <v>1</v>
      </c>
      <c r="E712" s="385">
        <v>77</v>
      </c>
      <c r="F712" s="59">
        <v>79</v>
      </c>
      <c r="G712" s="60">
        <v>335</v>
      </c>
      <c r="H712" s="60">
        <v>2350</v>
      </c>
      <c r="I712" s="2392">
        <v>60</v>
      </c>
      <c r="J712" s="59">
        <v>1.2</v>
      </c>
      <c r="K712" s="59">
        <v>1.4</v>
      </c>
      <c r="L712" s="60">
        <v>700</v>
      </c>
      <c r="M712" s="853">
        <v>1100</v>
      </c>
      <c r="N712" s="853">
        <v>1100</v>
      </c>
      <c r="O712" s="853">
        <v>250</v>
      </c>
      <c r="P712" s="854">
        <v>12</v>
      </c>
    </row>
    <row r="713" spans="2:16" ht="10.5" customHeight="1">
      <c r="B713" s="175"/>
      <c r="C713" s="154" t="s">
        <v>118</v>
      </c>
      <c r="D713" s="518"/>
      <c r="E713" s="607"/>
      <c r="F713" s="386"/>
      <c r="G713" s="386"/>
      <c r="H713" s="386"/>
      <c r="I713" s="386"/>
      <c r="J713" s="386"/>
      <c r="K713" s="386"/>
      <c r="L713" s="386"/>
      <c r="M713" s="386"/>
      <c r="N713" s="386"/>
      <c r="O713" s="386"/>
      <c r="P713" s="608"/>
    </row>
    <row r="714" spans="2:16">
      <c r="B714" s="855" t="s">
        <v>364</v>
      </c>
      <c r="C714" s="520" t="s">
        <v>305</v>
      </c>
      <c r="D714" s="357">
        <v>0.7</v>
      </c>
      <c r="E714" s="2816">
        <f>(E712/100)*70</f>
        <v>53.9</v>
      </c>
      <c r="F714" s="2819">
        <f t="shared" ref="F714:P714" si="161">(F712/100)*70</f>
        <v>55.300000000000004</v>
      </c>
      <c r="G714" s="2819">
        <f t="shared" si="161"/>
        <v>234.5</v>
      </c>
      <c r="H714" s="2819">
        <f t="shared" si="161"/>
        <v>1645</v>
      </c>
      <c r="I714" s="2819">
        <f t="shared" si="161"/>
        <v>42</v>
      </c>
      <c r="J714" s="2819">
        <f t="shared" si="161"/>
        <v>0.84</v>
      </c>
      <c r="K714" s="2819">
        <f t="shared" si="161"/>
        <v>0.97999999999999987</v>
      </c>
      <c r="L714" s="2817">
        <f t="shared" si="161"/>
        <v>490</v>
      </c>
      <c r="M714" s="2818">
        <f t="shared" si="161"/>
        <v>770</v>
      </c>
      <c r="N714" s="2818">
        <f t="shared" si="161"/>
        <v>770</v>
      </c>
      <c r="O714" s="2818">
        <f t="shared" si="161"/>
        <v>175</v>
      </c>
      <c r="P714" s="2821">
        <f t="shared" si="161"/>
        <v>8.4</v>
      </c>
    </row>
    <row r="715" spans="2:16">
      <c r="B715" s="2449"/>
      <c r="C715" s="2450" t="s">
        <v>306</v>
      </c>
      <c r="D715" s="2451"/>
      <c r="E715" s="2455">
        <f t="shared" ref="E715:P715" si="162">(E433+E488+E542+E598+E652)/5</f>
        <v>53.9</v>
      </c>
      <c r="F715" s="2452">
        <f t="shared" si="162"/>
        <v>55.299800000000005</v>
      </c>
      <c r="G715" s="2452">
        <f t="shared" si="162"/>
        <v>234.5</v>
      </c>
      <c r="H715" s="2453">
        <f t="shared" si="162"/>
        <v>1644.9996000000003</v>
      </c>
      <c r="I715" s="2452">
        <f t="shared" si="162"/>
        <v>40.862940000000002</v>
      </c>
      <c r="J715" s="2452">
        <f t="shared" si="162"/>
        <v>0.84962000000000004</v>
      </c>
      <c r="K715" s="2452">
        <f t="shared" si="162"/>
        <v>0.89405999999999997</v>
      </c>
      <c r="L715" s="2453">
        <f t="shared" si="162"/>
        <v>405.0625</v>
      </c>
      <c r="M715" s="2454">
        <f t="shared" si="162"/>
        <v>732.39420000000007</v>
      </c>
      <c r="N715" s="2454">
        <f t="shared" si="162"/>
        <v>785.71416000000011</v>
      </c>
      <c r="O715" s="2454">
        <f t="shared" si="162"/>
        <v>178.91934000000001</v>
      </c>
      <c r="P715" s="2456">
        <f t="shared" si="162"/>
        <v>7.77128</v>
      </c>
    </row>
    <row r="716" spans="2:16" ht="15.75" thickBot="1">
      <c r="B716" s="231"/>
      <c r="C716" s="894" t="s">
        <v>476</v>
      </c>
      <c r="D716" s="944"/>
      <c r="E716" s="920">
        <f>(E715*100/E712)-70</f>
        <v>0</v>
      </c>
      <c r="F716" s="921">
        <f t="shared" ref="F716:N716" si="163">(F715*100/F712)-70</f>
        <v>-2.5316455695190143E-4</v>
      </c>
      <c r="G716" s="921">
        <f t="shared" si="163"/>
        <v>0</v>
      </c>
      <c r="H716" s="921">
        <f t="shared" si="163"/>
        <v>-1.7021276590867274E-5</v>
      </c>
      <c r="I716" s="921">
        <f t="shared" si="163"/>
        <v>-1.8950999999999993</v>
      </c>
      <c r="J716" s="922">
        <f>(J715*100/J712)-70</f>
        <v>0.80166666666667652</v>
      </c>
      <c r="K716" s="921">
        <f t="shared" si="163"/>
        <v>-6.1385714285714315</v>
      </c>
      <c r="L716" s="921">
        <f t="shared" si="163"/>
        <v>-12.133928571428569</v>
      </c>
      <c r="M716" s="921">
        <f t="shared" si="163"/>
        <v>-3.4187090909090756</v>
      </c>
      <c r="N716" s="921">
        <f t="shared" si="163"/>
        <v>1.4285600000000045</v>
      </c>
      <c r="O716" s="921">
        <f>(O715*100/O712)-70</f>
        <v>1.5677360000000107</v>
      </c>
      <c r="P716" s="934">
        <f>(P715*100/P712)-70</f>
        <v>-5.2393333333333345</v>
      </c>
    </row>
    <row r="717" spans="2:16" ht="14.25" customHeight="1">
      <c r="C717" s="788"/>
      <c r="D717" s="10" t="s">
        <v>214</v>
      </c>
      <c r="E717" s="305"/>
    </row>
    <row r="718" spans="2:16" ht="15" customHeight="1">
      <c r="C718" s="11" t="s">
        <v>892</v>
      </c>
      <c r="D718" s="150"/>
      <c r="E718" s="2"/>
      <c r="F718"/>
      <c r="I718"/>
      <c r="J718"/>
      <c r="K718" s="20"/>
      <c r="L718" s="20"/>
      <c r="M718"/>
      <c r="N718"/>
      <c r="O718"/>
      <c r="P718"/>
    </row>
    <row r="719" spans="2:16" s="63" customFormat="1" ht="12.75" customHeight="1">
      <c r="C719" s="19" t="s">
        <v>362</v>
      </c>
      <c r="D719" s="330"/>
      <c r="E719" s="330"/>
      <c r="F719" s="330"/>
      <c r="G719" s="330"/>
      <c r="H719" s="330"/>
      <c r="I719" s="330" t="s">
        <v>381</v>
      </c>
      <c r="J719" s="330"/>
      <c r="K719" s="330"/>
      <c r="L719" s="330"/>
      <c r="M719" s="330"/>
      <c r="N719" s="339"/>
      <c r="O719" s="330"/>
      <c r="P719" s="330"/>
    </row>
    <row r="720" spans="2:16">
      <c r="C720" s="788" t="s">
        <v>893</v>
      </c>
    </row>
    <row r="721" spans="2:16" ht="16.5" customHeight="1" thickBot="1">
      <c r="B721" s="737" t="s">
        <v>936</v>
      </c>
      <c r="C721" s="20"/>
      <c r="D721"/>
      <c r="E721" s="733" t="s">
        <v>363</v>
      </c>
      <c r="F721" s="25"/>
      <c r="I721" s="23" t="s">
        <v>0</v>
      </c>
      <c r="J721"/>
      <c r="K721" s="79" t="s">
        <v>474</v>
      </c>
      <c r="L721" s="20"/>
      <c r="M721" s="20"/>
      <c r="N721" s="26"/>
      <c r="P721" s="121"/>
    </row>
    <row r="722" spans="2:16" ht="13.5" customHeight="1" thickBot="1">
      <c r="B722" s="82" t="s">
        <v>353</v>
      </c>
      <c r="C722" s="58"/>
      <c r="D722" s="506"/>
      <c r="E722" s="1045" t="s">
        <v>935</v>
      </c>
      <c r="F722" s="360"/>
      <c r="G722" s="360"/>
      <c r="H722" s="2278" t="s">
        <v>758</v>
      </c>
      <c r="I722" s="602" t="s">
        <v>334</v>
      </c>
      <c r="J722" s="2380"/>
      <c r="K722" s="2380"/>
      <c r="L722" s="2381"/>
      <c r="M722" s="798" t="s">
        <v>335</v>
      </c>
      <c r="N722" s="33"/>
      <c r="O722" s="799"/>
      <c r="P722" s="508"/>
    </row>
    <row r="723" spans="2:16" ht="13.5" customHeight="1">
      <c r="B723" s="61"/>
      <c r="C723" s="882" t="s">
        <v>309</v>
      </c>
      <c r="D723" s="509"/>
      <c r="E723" s="1028" t="s">
        <v>190</v>
      </c>
      <c r="F723" s="1028" t="s">
        <v>56</v>
      </c>
      <c r="G723" s="2378" t="s">
        <v>57</v>
      </c>
      <c r="H723" s="2379" t="s">
        <v>193</v>
      </c>
      <c r="I723" s="637"/>
      <c r="J723" s="2307"/>
      <c r="K723" s="33"/>
      <c r="L723" s="2307"/>
      <c r="M723" s="2382" t="s">
        <v>346</v>
      </c>
      <c r="N723" s="2383" t="s">
        <v>347</v>
      </c>
      <c r="O723" s="2382" t="s">
        <v>348</v>
      </c>
      <c r="P723" s="2384" t="s">
        <v>349</v>
      </c>
    </row>
    <row r="724" spans="2:16" ht="16.5" thickBot="1">
      <c r="B724" s="57"/>
      <c r="C724" s="635"/>
      <c r="D724" s="478"/>
      <c r="E724" s="735" t="s">
        <v>6</v>
      </c>
      <c r="F724" s="735" t="s">
        <v>7</v>
      </c>
      <c r="G724" s="735" t="s">
        <v>8</v>
      </c>
      <c r="H724" s="2448" t="s">
        <v>467</v>
      </c>
      <c r="I724" s="800" t="s">
        <v>337</v>
      </c>
      <c r="J724" s="801" t="s">
        <v>338</v>
      </c>
      <c r="K724" s="622" t="s">
        <v>339</v>
      </c>
      <c r="L724" s="802" t="s">
        <v>340</v>
      </c>
      <c r="M724" s="1019" t="s">
        <v>341</v>
      </c>
      <c r="N724" s="802" t="s">
        <v>342</v>
      </c>
      <c r="O724" s="1019" t="s">
        <v>343</v>
      </c>
      <c r="P724" s="1033" t="s">
        <v>344</v>
      </c>
    </row>
    <row r="725" spans="2:16">
      <c r="B725" s="61"/>
      <c r="C725" s="851" t="s">
        <v>106</v>
      </c>
      <c r="D725" s="852">
        <v>1</v>
      </c>
      <c r="E725" s="385">
        <v>77</v>
      </c>
      <c r="F725" s="59">
        <v>79</v>
      </c>
      <c r="G725" s="60">
        <v>335</v>
      </c>
      <c r="H725" s="60">
        <v>2350</v>
      </c>
      <c r="I725" s="2392">
        <v>60</v>
      </c>
      <c r="J725" s="59">
        <v>1.2</v>
      </c>
      <c r="K725" s="59">
        <v>1.4</v>
      </c>
      <c r="L725" s="60">
        <v>700</v>
      </c>
      <c r="M725" s="853">
        <v>1100</v>
      </c>
      <c r="N725" s="853">
        <v>1100</v>
      </c>
      <c r="O725" s="853">
        <v>250</v>
      </c>
      <c r="P725" s="854">
        <v>12</v>
      </c>
    </row>
    <row r="726" spans="2:16">
      <c r="B726" s="175"/>
      <c r="C726" s="154" t="s">
        <v>118</v>
      </c>
      <c r="D726" s="518"/>
      <c r="E726" s="607"/>
      <c r="F726" s="386"/>
      <c r="G726" s="386"/>
      <c r="H726" s="386"/>
      <c r="I726" s="386"/>
      <c r="J726" s="386"/>
      <c r="K726" s="386"/>
      <c r="L726" s="386"/>
      <c r="M726" s="386"/>
      <c r="N726" s="386"/>
      <c r="O726" s="386"/>
      <c r="P726" s="608"/>
    </row>
    <row r="727" spans="2:16" ht="13.5" customHeight="1">
      <c r="B727" s="855" t="s">
        <v>364</v>
      </c>
      <c r="C727" s="520" t="s">
        <v>307</v>
      </c>
      <c r="D727" s="357">
        <v>0.25</v>
      </c>
      <c r="E727" s="1026">
        <f>(E725/100)*25</f>
        <v>19.25</v>
      </c>
      <c r="F727" s="1026">
        <f t="shared" ref="F727:P727" si="164">(F725/100)*25</f>
        <v>19.75</v>
      </c>
      <c r="G727" s="1026">
        <f t="shared" si="164"/>
        <v>83.75</v>
      </c>
      <c r="H727" s="1026">
        <f t="shared" si="164"/>
        <v>587.5</v>
      </c>
      <c r="I727" s="1026">
        <f>(I725/100)*25</f>
        <v>15</v>
      </c>
      <c r="J727" s="1026">
        <f t="shared" si="164"/>
        <v>0.3</v>
      </c>
      <c r="K727" s="1026">
        <f t="shared" si="164"/>
        <v>0.35</v>
      </c>
      <c r="L727" s="2817">
        <f t="shared" si="164"/>
        <v>175</v>
      </c>
      <c r="M727" s="2818">
        <f>(M725/100)*25</f>
        <v>275</v>
      </c>
      <c r="N727" s="2818">
        <f t="shared" si="164"/>
        <v>275</v>
      </c>
      <c r="O727" s="2817">
        <f>(O725/100)*25</f>
        <v>62.5</v>
      </c>
      <c r="P727" s="1026">
        <f t="shared" si="164"/>
        <v>3</v>
      </c>
    </row>
    <row r="728" spans="2:16" ht="14.25" customHeight="1">
      <c r="B728" s="952"/>
      <c r="C728" s="953" t="s">
        <v>147</v>
      </c>
      <c r="D728" s="954"/>
      <c r="E728" s="1763">
        <f t="shared" ref="E728:P728" si="165">(E74+E125+E181+E233+E288+E402+E455+E511+E566+E619)/10</f>
        <v>19.25</v>
      </c>
      <c r="F728" s="1764">
        <f t="shared" si="165"/>
        <v>19.7499</v>
      </c>
      <c r="G728" s="1764">
        <f t="shared" si="165"/>
        <v>83.749999999999986</v>
      </c>
      <c r="H728" s="1764">
        <f t="shared" si="165"/>
        <v>587.50020000000006</v>
      </c>
      <c r="I728" s="1764">
        <f t="shared" si="165"/>
        <v>14.323910000000001</v>
      </c>
      <c r="J728" s="1764">
        <f t="shared" si="165"/>
        <v>0.26334000000000002</v>
      </c>
      <c r="K728" s="1764">
        <f t="shared" si="165"/>
        <v>0.31161000000000005</v>
      </c>
      <c r="L728" s="1764">
        <f t="shared" si="165"/>
        <v>187.45284999999998</v>
      </c>
      <c r="M728" s="2387">
        <f t="shared" si="165"/>
        <v>258.95661999999999</v>
      </c>
      <c r="N728" s="2387">
        <f t="shared" si="165"/>
        <v>178.72284000000002</v>
      </c>
      <c r="O728" s="1764">
        <f t="shared" si="165"/>
        <v>40.276149999999994</v>
      </c>
      <c r="P728" s="1765">
        <f t="shared" si="165"/>
        <v>2.6951999999999998</v>
      </c>
    </row>
    <row r="729" spans="2:16" ht="15.75" thickBot="1">
      <c r="B729" s="231"/>
      <c r="C729" s="894" t="s">
        <v>476</v>
      </c>
      <c r="D729" s="944"/>
      <c r="E729" s="920">
        <f>(E728*100/E725)-25</f>
        <v>0</v>
      </c>
      <c r="F729" s="921">
        <f t="shared" ref="F729" si="166">(F728*100/F725)-25</f>
        <v>-1.2658227847950343E-4</v>
      </c>
      <c r="G729" s="921">
        <f t="shared" ref="G729" si="167">(G728*100/G725)-25</f>
        <v>0</v>
      </c>
      <c r="H729" s="921">
        <f t="shared" ref="H729" si="168">(H728*100/H725)-25</f>
        <v>8.5106382989863505E-6</v>
      </c>
      <c r="I729" s="921">
        <f t="shared" ref="I729" si="169">(I728*100/I725)-25</f>
        <v>-1.1268166666666666</v>
      </c>
      <c r="J729" s="921">
        <f t="shared" ref="J729" si="170">(J728*100/J725)-25</f>
        <v>-3.0549999999999962</v>
      </c>
      <c r="K729" s="921">
        <f t="shared" ref="K729" si="171">(K728*100/K725)-25</f>
        <v>-2.7421428571428521</v>
      </c>
      <c r="L729" s="921">
        <f t="shared" ref="L729" si="172">(L728*100/L725)-25</f>
        <v>1.7789785714285706</v>
      </c>
      <c r="M729" s="921">
        <f t="shared" ref="M729" si="173">(M728*100/M725)-25</f>
        <v>-1.4584890909090902</v>
      </c>
      <c r="N729" s="921">
        <f t="shared" ref="N729" si="174">(N728*100/N725)-25</f>
        <v>-8.7524690909090879</v>
      </c>
      <c r="O729" s="921">
        <f t="shared" ref="O729" si="175">(O728*100/O725)-25</f>
        <v>-8.8895400000000038</v>
      </c>
      <c r="P729" s="934">
        <f>(P728*100/P725)-25</f>
        <v>-2.5400000000000027</v>
      </c>
    </row>
    <row r="730" spans="2:16" ht="12.75" customHeight="1" thickBot="1">
      <c r="B730" s="31"/>
      <c r="C730" s="31"/>
      <c r="D730" s="803"/>
      <c r="E730" s="803"/>
      <c r="F730" s="803"/>
      <c r="G730" s="803"/>
      <c r="H730" s="803"/>
      <c r="I730" s="803"/>
      <c r="J730" s="803"/>
      <c r="K730" s="803"/>
      <c r="L730" s="803"/>
      <c r="M730" s="803"/>
      <c r="N730" s="803"/>
      <c r="O730" s="803"/>
      <c r="P730" s="31"/>
    </row>
    <row r="731" spans="2:16" ht="15.75" thickBot="1">
      <c r="B731" s="82" t="s">
        <v>353</v>
      </c>
      <c r="C731" s="58"/>
      <c r="D731" s="506"/>
      <c r="E731" s="1045" t="s">
        <v>935</v>
      </c>
      <c r="F731" s="360"/>
      <c r="G731" s="360"/>
      <c r="H731" s="2278" t="s">
        <v>758</v>
      </c>
      <c r="I731" s="602" t="s">
        <v>334</v>
      </c>
      <c r="J731" s="2380"/>
      <c r="K731" s="2380"/>
      <c r="L731" s="2381"/>
      <c r="M731" s="798" t="s">
        <v>335</v>
      </c>
      <c r="N731" s="33"/>
      <c r="O731" s="799"/>
      <c r="P731" s="508"/>
    </row>
    <row r="732" spans="2:16" ht="12.75" customHeight="1">
      <c r="B732" s="61"/>
      <c r="C732" s="848" t="s">
        <v>310</v>
      </c>
      <c r="D732" s="509"/>
      <c r="E732" s="1028" t="s">
        <v>190</v>
      </c>
      <c r="F732" s="1028" t="s">
        <v>56</v>
      </c>
      <c r="G732" s="2378" t="s">
        <v>57</v>
      </c>
      <c r="H732" s="2379" t="s">
        <v>193</v>
      </c>
      <c r="I732" s="637"/>
      <c r="J732" s="2307"/>
      <c r="K732" s="33"/>
      <c r="L732" s="2307"/>
      <c r="M732" s="2382" t="s">
        <v>346</v>
      </c>
      <c r="N732" s="2383" t="s">
        <v>347</v>
      </c>
      <c r="O732" s="2382" t="s">
        <v>348</v>
      </c>
      <c r="P732" s="2384" t="s">
        <v>349</v>
      </c>
    </row>
    <row r="733" spans="2:16" ht="16.5" thickBot="1">
      <c r="B733" s="57"/>
      <c r="C733" s="635"/>
      <c r="D733" s="478"/>
      <c r="E733" s="735" t="s">
        <v>6</v>
      </c>
      <c r="F733" s="735" t="s">
        <v>7</v>
      </c>
      <c r="G733" s="735" t="s">
        <v>8</v>
      </c>
      <c r="H733" s="2448" t="s">
        <v>467</v>
      </c>
      <c r="I733" s="800" t="s">
        <v>337</v>
      </c>
      <c r="J733" s="801" t="s">
        <v>338</v>
      </c>
      <c r="K733" s="622" t="s">
        <v>339</v>
      </c>
      <c r="L733" s="802" t="s">
        <v>340</v>
      </c>
      <c r="M733" s="1019" t="s">
        <v>341</v>
      </c>
      <c r="N733" s="802" t="s">
        <v>342</v>
      </c>
      <c r="O733" s="1019" t="s">
        <v>343</v>
      </c>
      <c r="P733" s="1033" t="s">
        <v>344</v>
      </c>
    </row>
    <row r="734" spans="2:16" ht="11.25" customHeight="1">
      <c r="B734" s="61"/>
      <c r="C734" s="851" t="s">
        <v>106</v>
      </c>
      <c r="D734" s="852">
        <v>1</v>
      </c>
      <c r="E734" s="385">
        <v>77</v>
      </c>
      <c r="F734" s="59">
        <v>79</v>
      </c>
      <c r="G734" s="60">
        <v>335</v>
      </c>
      <c r="H734" s="60">
        <v>2350</v>
      </c>
      <c r="I734" s="2392">
        <v>60</v>
      </c>
      <c r="J734" s="59">
        <v>1.2</v>
      </c>
      <c r="K734" s="59">
        <v>1.4</v>
      </c>
      <c r="L734" s="60">
        <v>700</v>
      </c>
      <c r="M734" s="853">
        <v>1100</v>
      </c>
      <c r="N734" s="853">
        <v>1100</v>
      </c>
      <c r="O734" s="853">
        <v>250</v>
      </c>
      <c r="P734" s="854">
        <v>12</v>
      </c>
    </row>
    <row r="735" spans="2:16">
      <c r="B735" s="175"/>
      <c r="C735" s="154" t="s">
        <v>118</v>
      </c>
      <c r="D735" s="518"/>
      <c r="E735" s="607"/>
      <c r="F735" s="386"/>
      <c r="G735" s="386"/>
      <c r="H735" s="386"/>
      <c r="I735" s="386"/>
      <c r="J735" s="386"/>
      <c r="K735" s="386"/>
      <c r="L735" s="386"/>
      <c r="M735" s="386"/>
      <c r="N735" s="386"/>
      <c r="O735" s="386"/>
      <c r="P735" s="608"/>
    </row>
    <row r="736" spans="2:16" ht="11.25" customHeight="1">
      <c r="B736" s="855" t="s">
        <v>364</v>
      </c>
      <c r="C736" s="520" t="s">
        <v>308</v>
      </c>
      <c r="D736" s="357">
        <v>0.35</v>
      </c>
      <c r="E736" s="2816">
        <f>(E734/100)*35</f>
        <v>26.95</v>
      </c>
      <c r="F736" s="2819">
        <f t="shared" ref="F736:P736" si="176">(F734/100)*35</f>
        <v>27.650000000000002</v>
      </c>
      <c r="G736" s="2819">
        <f t="shared" si="176"/>
        <v>117.25</v>
      </c>
      <c r="H736" s="2819">
        <f t="shared" si="176"/>
        <v>822.5</v>
      </c>
      <c r="I736" s="2819">
        <f t="shared" si="176"/>
        <v>21</v>
      </c>
      <c r="J736" s="2819">
        <f t="shared" si="176"/>
        <v>0.42</v>
      </c>
      <c r="K736" s="2819">
        <f t="shared" si="176"/>
        <v>0.48999999999999994</v>
      </c>
      <c r="L736" s="2817">
        <f t="shared" si="176"/>
        <v>245</v>
      </c>
      <c r="M736" s="2818">
        <f t="shared" si="176"/>
        <v>385</v>
      </c>
      <c r="N736" s="2818">
        <f t="shared" si="176"/>
        <v>385</v>
      </c>
      <c r="O736" s="2817">
        <f t="shared" si="176"/>
        <v>87.5</v>
      </c>
      <c r="P736" s="2820">
        <f t="shared" si="176"/>
        <v>4.2</v>
      </c>
    </row>
    <row r="737" spans="2:16" ht="15" customHeight="1">
      <c r="B737" s="952"/>
      <c r="C737" s="953" t="s">
        <v>147</v>
      </c>
      <c r="D737" s="954"/>
      <c r="E737" s="1763">
        <f t="shared" ref="E737:P737" si="177">(E85+E136+E193+E245+E300+E413+E467+E522+E578+E631)/10</f>
        <v>26.950000000000006</v>
      </c>
      <c r="F737" s="1764">
        <f t="shared" si="177"/>
        <v>27.649999999999995</v>
      </c>
      <c r="G737" s="1764">
        <f t="shared" si="177"/>
        <v>117.25</v>
      </c>
      <c r="H737" s="1764">
        <f t="shared" si="177"/>
        <v>822.5</v>
      </c>
      <c r="I737" s="1764">
        <f t="shared" si="177"/>
        <v>23.099679999999999</v>
      </c>
      <c r="J737" s="1764">
        <f t="shared" si="177"/>
        <v>0.41980000000000006</v>
      </c>
      <c r="K737" s="1764">
        <f t="shared" si="177"/>
        <v>0.49546000000000012</v>
      </c>
      <c r="L737" s="1764">
        <f t="shared" si="177"/>
        <v>230.91874999999999</v>
      </c>
      <c r="M737" s="2387">
        <f t="shared" si="177"/>
        <v>330.04396899999995</v>
      </c>
      <c r="N737" s="2387">
        <f t="shared" si="177"/>
        <v>396.43064800000002</v>
      </c>
      <c r="O737" s="1764">
        <f t="shared" si="177"/>
        <v>97.600654000000006</v>
      </c>
      <c r="P737" s="1765">
        <f t="shared" si="177"/>
        <v>4.5668300000000013</v>
      </c>
    </row>
    <row r="738" spans="2:16" ht="15.75" thickBot="1">
      <c r="B738" s="231"/>
      <c r="C738" s="894" t="s">
        <v>476</v>
      </c>
      <c r="D738" s="944"/>
      <c r="E738" s="920">
        <f>(E737*100/E734)-35</f>
        <v>0</v>
      </c>
      <c r="F738" s="921">
        <f t="shared" ref="F738:O738" si="178">(F737*100/F734)-35</f>
        <v>0</v>
      </c>
      <c r="G738" s="921">
        <f t="shared" si="178"/>
        <v>0</v>
      </c>
      <c r="H738" s="921">
        <f t="shared" si="178"/>
        <v>0</v>
      </c>
      <c r="I738" s="921">
        <f t="shared" si="178"/>
        <v>3.4994666666666632</v>
      </c>
      <c r="J738" s="921">
        <f t="shared" si="178"/>
        <v>-1.6666666666658614E-2</v>
      </c>
      <c r="K738" s="921">
        <f t="shared" si="178"/>
        <v>0.39000000000001478</v>
      </c>
      <c r="L738" s="921">
        <f t="shared" si="178"/>
        <v>-2.0116071428571445</v>
      </c>
      <c r="M738" s="921">
        <f t="shared" si="178"/>
        <v>-4.9960028181818252</v>
      </c>
      <c r="N738" s="921">
        <f t="shared" si="178"/>
        <v>1.0391498181818193</v>
      </c>
      <c r="O738" s="921">
        <f t="shared" si="178"/>
        <v>4.040261600000008</v>
      </c>
      <c r="P738" s="934">
        <f>(P737*100/P734)-35</f>
        <v>3.0569166666666732</v>
      </c>
    </row>
    <row r="739" spans="2:16" ht="15.75" thickBot="1">
      <c r="P739"/>
    </row>
    <row r="740" spans="2:16" ht="15.75" thickBot="1">
      <c r="B740" s="2458" t="s">
        <v>353</v>
      </c>
      <c r="C740" s="58"/>
      <c r="D740" s="506"/>
      <c r="E740" s="1045" t="s">
        <v>935</v>
      </c>
      <c r="F740" s="360"/>
      <c r="G740" s="360"/>
      <c r="H740" s="2278" t="s">
        <v>758</v>
      </c>
      <c r="I740" s="602" t="s">
        <v>334</v>
      </c>
      <c r="J740" s="2380"/>
      <c r="K740" s="2380"/>
      <c r="L740" s="2381"/>
      <c r="M740" s="798" t="s">
        <v>335</v>
      </c>
      <c r="N740" s="33"/>
      <c r="O740" s="799"/>
      <c r="P740" s="508"/>
    </row>
    <row r="741" spans="2:16" ht="12.75" customHeight="1">
      <c r="B741" s="61"/>
      <c r="C741" s="882" t="s">
        <v>311</v>
      </c>
      <c r="D741" s="509"/>
      <c r="E741" s="1028" t="s">
        <v>190</v>
      </c>
      <c r="F741" s="1028" t="s">
        <v>56</v>
      </c>
      <c r="G741" s="2378" t="s">
        <v>57</v>
      </c>
      <c r="H741" s="2379" t="s">
        <v>193</v>
      </c>
      <c r="I741" s="637"/>
      <c r="J741" s="2307"/>
      <c r="K741" s="33"/>
      <c r="L741" s="2307"/>
      <c r="M741" s="2382" t="s">
        <v>346</v>
      </c>
      <c r="N741" s="2383" t="s">
        <v>347</v>
      </c>
      <c r="O741" s="2382" t="s">
        <v>348</v>
      </c>
      <c r="P741" s="2384" t="s">
        <v>349</v>
      </c>
    </row>
    <row r="742" spans="2:16" ht="16.5" thickBot="1">
      <c r="B742" s="57"/>
      <c r="C742" s="635"/>
      <c r="D742" s="478"/>
      <c r="E742" s="735" t="s">
        <v>6</v>
      </c>
      <c r="F742" s="735" t="s">
        <v>7</v>
      </c>
      <c r="G742" s="735" t="s">
        <v>8</v>
      </c>
      <c r="H742" s="2448" t="s">
        <v>467</v>
      </c>
      <c r="I742" s="800" t="s">
        <v>337</v>
      </c>
      <c r="J742" s="801" t="s">
        <v>338</v>
      </c>
      <c r="K742" s="622" t="s">
        <v>339</v>
      </c>
      <c r="L742" s="802" t="s">
        <v>340</v>
      </c>
      <c r="M742" s="1019" t="s">
        <v>341</v>
      </c>
      <c r="N742" s="802" t="s">
        <v>342</v>
      </c>
      <c r="O742" s="1019" t="s">
        <v>343</v>
      </c>
      <c r="P742" s="1033" t="s">
        <v>344</v>
      </c>
    </row>
    <row r="743" spans="2:16" ht="13.5" customHeight="1">
      <c r="B743" s="61"/>
      <c r="C743" s="851" t="s">
        <v>106</v>
      </c>
      <c r="D743" s="852">
        <v>1</v>
      </c>
      <c r="E743" s="385">
        <v>77</v>
      </c>
      <c r="F743" s="59">
        <v>79</v>
      </c>
      <c r="G743" s="60">
        <v>335</v>
      </c>
      <c r="H743" s="60">
        <v>2350</v>
      </c>
      <c r="I743" s="2392">
        <v>60</v>
      </c>
      <c r="J743" s="59">
        <v>1.2</v>
      </c>
      <c r="K743" s="59">
        <v>1.4</v>
      </c>
      <c r="L743" s="60">
        <v>700</v>
      </c>
      <c r="M743" s="853">
        <v>1100</v>
      </c>
      <c r="N743" s="853">
        <v>1100</v>
      </c>
      <c r="O743" s="853">
        <v>250</v>
      </c>
      <c r="P743" s="854">
        <v>12</v>
      </c>
    </row>
    <row r="744" spans="2:16" ht="12.75" customHeight="1">
      <c r="B744" s="175"/>
      <c r="C744" s="154" t="s">
        <v>118</v>
      </c>
      <c r="D744" s="518"/>
      <c r="E744" s="607"/>
      <c r="F744" s="386"/>
      <c r="G744" s="386"/>
      <c r="H744" s="386"/>
      <c r="I744" s="386"/>
      <c r="J744" s="386"/>
      <c r="K744" s="386"/>
      <c r="L744" s="386"/>
      <c r="M744" s="386"/>
      <c r="N744" s="386"/>
      <c r="O744" s="386"/>
      <c r="P744" s="608"/>
    </row>
    <row r="745" spans="2:16" ht="12" customHeight="1">
      <c r="B745" s="855" t="s">
        <v>364</v>
      </c>
      <c r="C745" s="520" t="s">
        <v>303</v>
      </c>
      <c r="D745" s="357">
        <v>0.1</v>
      </c>
      <c r="E745" s="2816">
        <f>(E743/100)*10</f>
        <v>7.7</v>
      </c>
      <c r="F745" s="2819">
        <f t="shared" ref="F745:P745" si="179">(F743/100)*10</f>
        <v>7.9</v>
      </c>
      <c r="G745" s="2819">
        <f t="shared" si="179"/>
        <v>33.5</v>
      </c>
      <c r="H745" s="2819">
        <f t="shared" si="179"/>
        <v>235</v>
      </c>
      <c r="I745" s="2819">
        <f t="shared" si="179"/>
        <v>6</v>
      </c>
      <c r="J745" s="2819">
        <f t="shared" si="179"/>
        <v>0.12</v>
      </c>
      <c r="K745" s="2819">
        <f t="shared" si="179"/>
        <v>0.13999999999999999</v>
      </c>
      <c r="L745" s="2819">
        <f t="shared" si="179"/>
        <v>70</v>
      </c>
      <c r="M745" s="2818">
        <f t="shared" si="179"/>
        <v>110</v>
      </c>
      <c r="N745" s="2818">
        <f t="shared" si="179"/>
        <v>110</v>
      </c>
      <c r="O745" s="2817">
        <f>(O743/100)*10</f>
        <v>25</v>
      </c>
      <c r="P745" s="2821">
        <f t="shared" si="179"/>
        <v>1.2</v>
      </c>
    </row>
    <row r="746" spans="2:16">
      <c r="B746" s="952"/>
      <c r="C746" s="953" t="s">
        <v>147</v>
      </c>
      <c r="D746" s="954"/>
      <c r="E746" s="1763">
        <f t="shared" ref="E746:P746" si="180">(E92+E144+E201+E253+E308+E420+E475+E529+E586+E639)/10</f>
        <v>7.7000999999999991</v>
      </c>
      <c r="F746" s="1764">
        <f t="shared" si="180"/>
        <v>7.9</v>
      </c>
      <c r="G746" s="1764">
        <f t="shared" si="180"/>
        <v>33.4998</v>
      </c>
      <c r="H746" s="1764">
        <f t="shared" si="180"/>
        <v>235</v>
      </c>
      <c r="I746" s="1764">
        <f t="shared" si="180"/>
        <v>4.5728399999999993</v>
      </c>
      <c r="J746" s="1764">
        <f t="shared" si="180"/>
        <v>0.15238669999999999</v>
      </c>
      <c r="K746" s="1764">
        <f t="shared" si="180"/>
        <v>0.17519999999999997</v>
      </c>
      <c r="L746" s="1764">
        <f t="shared" si="180"/>
        <v>71.628410000000002</v>
      </c>
      <c r="M746" s="2387">
        <f t="shared" si="180"/>
        <v>181.00980000000001</v>
      </c>
      <c r="N746" s="2387">
        <f t="shared" si="180"/>
        <v>194.89062999999999</v>
      </c>
      <c r="O746" s="1764">
        <f t="shared" si="180"/>
        <v>37.098470000000006</v>
      </c>
      <c r="P746" s="1765">
        <f t="shared" si="180"/>
        <v>1.2356599999999998</v>
      </c>
    </row>
    <row r="747" spans="2:16" ht="15.75" thickBot="1">
      <c r="B747" s="57"/>
      <c r="C747" s="2388" t="s">
        <v>476</v>
      </c>
      <c r="D747" s="1706"/>
      <c r="E747" s="920">
        <f>(E746*100/E743)-10</f>
        <v>1.2987012986798163E-4</v>
      </c>
      <c r="F747" s="921">
        <f t="shared" ref="F747:P747" si="181">(F746*100/F743)-10</f>
        <v>0</v>
      </c>
      <c r="G747" s="921">
        <f t="shared" si="181"/>
        <v>-5.9701492537200807E-5</v>
      </c>
      <c r="H747" s="921">
        <f t="shared" si="181"/>
        <v>0</v>
      </c>
      <c r="I747" s="921">
        <f t="shared" si="181"/>
        <v>-2.3786000000000014</v>
      </c>
      <c r="J747" s="921">
        <f t="shared" si="181"/>
        <v>2.6988916666666665</v>
      </c>
      <c r="K747" s="921">
        <f t="shared" si="181"/>
        <v>2.5142857142857125</v>
      </c>
      <c r="L747" s="921">
        <f t="shared" si="181"/>
        <v>0.23263000000000034</v>
      </c>
      <c r="M747" s="921">
        <f t="shared" si="181"/>
        <v>6.4554363636363625</v>
      </c>
      <c r="N747" s="921">
        <f t="shared" si="181"/>
        <v>7.7173299999999969</v>
      </c>
      <c r="O747" s="921">
        <f t="shared" si="181"/>
        <v>4.8393880000000031</v>
      </c>
      <c r="P747" s="934">
        <f t="shared" si="181"/>
        <v>0.29716666666666391</v>
      </c>
    </row>
    <row r="748" spans="2:16" ht="15.75" thickBot="1">
      <c r="P748"/>
    </row>
    <row r="749" spans="2:16" ht="15.75" thickBot="1">
      <c r="B749" s="2458" t="s">
        <v>353</v>
      </c>
      <c r="C749" s="58"/>
      <c r="D749" s="506"/>
      <c r="E749" s="1045" t="s">
        <v>935</v>
      </c>
      <c r="F749" s="360"/>
      <c r="G749" s="360"/>
      <c r="H749" s="2278" t="s">
        <v>758</v>
      </c>
      <c r="I749" s="602" t="s">
        <v>334</v>
      </c>
      <c r="J749" s="2380"/>
      <c r="K749" s="2380"/>
      <c r="L749" s="2381"/>
      <c r="M749" s="798" t="s">
        <v>335</v>
      </c>
      <c r="N749" s="33"/>
      <c r="O749" s="799"/>
      <c r="P749" s="508"/>
    </row>
    <row r="750" spans="2:16" ht="13.5" customHeight="1">
      <c r="B750" s="61"/>
      <c r="C750" s="883" t="s">
        <v>312</v>
      </c>
      <c r="D750" s="509"/>
      <c r="E750" s="1028" t="s">
        <v>190</v>
      </c>
      <c r="F750" s="1028" t="s">
        <v>56</v>
      </c>
      <c r="G750" s="2378" t="s">
        <v>57</v>
      </c>
      <c r="H750" s="2379" t="s">
        <v>193</v>
      </c>
      <c r="I750" s="637"/>
      <c r="J750" s="2307"/>
      <c r="K750" s="33"/>
      <c r="L750" s="2307"/>
      <c r="M750" s="2382" t="s">
        <v>346</v>
      </c>
      <c r="N750" s="2383" t="s">
        <v>347</v>
      </c>
      <c r="O750" s="2382" t="s">
        <v>348</v>
      </c>
      <c r="P750" s="2384" t="s">
        <v>349</v>
      </c>
    </row>
    <row r="751" spans="2:16" ht="16.5" thickBot="1">
      <c r="B751" s="57"/>
      <c r="C751" s="635"/>
      <c r="D751" s="478"/>
      <c r="E751" s="735" t="s">
        <v>6</v>
      </c>
      <c r="F751" s="735" t="s">
        <v>7</v>
      </c>
      <c r="G751" s="735" t="s">
        <v>8</v>
      </c>
      <c r="H751" s="2448" t="s">
        <v>467</v>
      </c>
      <c r="I751" s="800" t="s">
        <v>337</v>
      </c>
      <c r="J751" s="801" t="s">
        <v>338</v>
      </c>
      <c r="K751" s="622" t="s">
        <v>339</v>
      </c>
      <c r="L751" s="802" t="s">
        <v>340</v>
      </c>
      <c r="M751" s="1019" t="s">
        <v>341</v>
      </c>
      <c r="N751" s="802" t="s">
        <v>342</v>
      </c>
      <c r="O751" s="1019" t="s">
        <v>343</v>
      </c>
      <c r="P751" s="1033" t="s">
        <v>344</v>
      </c>
    </row>
    <row r="752" spans="2:16" ht="12.75" customHeight="1">
      <c r="B752" s="61"/>
      <c r="C752" s="851" t="s">
        <v>106</v>
      </c>
      <c r="D752" s="852">
        <v>1</v>
      </c>
      <c r="E752" s="385">
        <v>77</v>
      </c>
      <c r="F752" s="59">
        <v>79</v>
      </c>
      <c r="G752" s="60">
        <v>335</v>
      </c>
      <c r="H752" s="60">
        <v>2350</v>
      </c>
      <c r="I752" s="2392">
        <v>60</v>
      </c>
      <c r="J752" s="59">
        <v>1.2</v>
      </c>
      <c r="K752" s="59">
        <v>1.4</v>
      </c>
      <c r="L752" s="60">
        <v>700</v>
      </c>
      <c r="M752" s="853">
        <v>1100</v>
      </c>
      <c r="N752" s="853">
        <v>1100</v>
      </c>
      <c r="O752" s="853">
        <v>250</v>
      </c>
      <c r="P752" s="854">
        <v>12</v>
      </c>
    </row>
    <row r="753" spans="2:16" ht="12.75" customHeight="1">
      <c r="B753" s="175"/>
      <c r="C753" s="154" t="s">
        <v>118</v>
      </c>
      <c r="D753" s="518"/>
      <c r="E753" s="607"/>
      <c r="F753" s="386"/>
      <c r="G753" s="386"/>
      <c r="H753" s="386"/>
      <c r="I753" s="386"/>
      <c r="J753" s="386"/>
      <c r="K753" s="386"/>
      <c r="L753" s="386"/>
      <c r="M753" s="386"/>
      <c r="N753" s="386"/>
      <c r="O753" s="386"/>
      <c r="P753" s="608"/>
    </row>
    <row r="754" spans="2:16" ht="12.75" customHeight="1">
      <c r="B754" s="855" t="s">
        <v>364</v>
      </c>
      <c r="C754" s="520" t="s">
        <v>213</v>
      </c>
      <c r="D754" s="357">
        <v>0.6</v>
      </c>
      <c r="E754" s="2816">
        <f>(E752/100)*60</f>
        <v>46.2</v>
      </c>
      <c r="F754" s="2819">
        <f t="shared" ref="F754:P754" si="182">(F752/100)*60</f>
        <v>47.400000000000006</v>
      </c>
      <c r="G754" s="2819">
        <f t="shared" si="182"/>
        <v>201</v>
      </c>
      <c r="H754" s="2819">
        <f t="shared" si="182"/>
        <v>1410</v>
      </c>
      <c r="I754" s="2819">
        <f t="shared" si="182"/>
        <v>36</v>
      </c>
      <c r="J754" s="2819">
        <f t="shared" si="182"/>
        <v>0.72</v>
      </c>
      <c r="K754" s="2819">
        <f t="shared" si="182"/>
        <v>0.83999999999999986</v>
      </c>
      <c r="L754" s="2817">
        <f t="shared" si="182"/>
        <v>420</v>
      </c>
      <c r="M754" s="2818">
        <f t="shared" si="182"/>
        <v>660</v>
      </c>
      <c r="N754" s="2818">
        <f t="shared" si="182"/>
        <v>660</v>
      </c>
      <c r="O754" s="2818">
        <f t="shared" si="182"/>
        <v>150</v>
      </c>
      <c r="P754" s="2821">
        <f t="shared" si="182"/>
        <v>7.1999999999999993</v>
      </c>
    </row>
    <row r="755" spans="2:16" ht="13.5" customHeight="1">
      <c r="B755" s="952"/>
      <c r="C755" s="953" t="s">
        <v>147</v>
      </c>
      <c r="D755" s="954"/>
      <c r="E755" s="1763">
        <f t="shared" ref="E755:P755" si="183">(E97+E148+E205+E258+E313+E425+E480+E534+E590+E644)/10</f>
        <v>46.2</v>
      </c>
      <c r="F755" s="1764">
        <f t="shared" si="183"/>
        <v>47.399899999999995</v>
      </c>
      <c r="G755" s="1764">
        <f t="shared" si="183"/>
        <v>201.00000000000003</v>
      </c>
      <c r="H755" s="1764">
        <f t="shared" si="183"/>
        <v>1410.0001999999999</v>
      </c>
      <c r="I755" s="1764">
        <f t="shared" si="183"/>
        <v>37.423590000000004</v>
      </c>
      <c r="J755" s="1764">
        <f t="shared" si="183"/>
        <v>0.68314000000000008</v>
      </c>
      <c r="K755" s="1764">
        <f t="shared" si="183"/>
        <v>0.80707000000000007</v>
      </c>
      <c r="L755" s="1764">
        <f t="shared" si="183"/>
        <v>418.37160000000006</v>
      </c>
      <c r="M755" s="2387">
        <f t="shared" si="183"/>
        <v>589.0005890000001</v>
      </c>
      <c r="N755" s="2387">
        <f t="shared" si="183"/>
        <v>575.15348800000004</v>
      </c>
      <c r="O755" s="2387">
        <f t="shared" si="183"/>
        <v>137.87680400000002</v>
      </c>
      <c r="P755" s="1765">
        <f t="shared" si="183"/>
        <v>7.2620300000000011</v>
      </c>
    </row>
    <row r="756" spans="2:16" ht="11.25" customHeight="1" thickBot="1">
      <c r="B756" s="231"/>
      <c r="C756" s="894" t="s">
        <v>476</v>
      </c>
      <c r="D756" s="944"/>
      <c r="E756" s="920">
        <f>(E755*100/E752)-60</f>
        <v>0</v>
      </c>
      <c r="F756" s="921">
        <f t="shared" ref="F756:O756" si="184">(F755*100/F752)-60</f>
        <v>-1.2658227848305614E-4</v>
      </c>
      <c r="G756" s="921">
        <f t="shared" si="184"/>
        <v>0</v>
      </c>
      <c r="H756" s="921">
        <f t="shared" si="184"/>
        <v>8.5106382954336368E-6</v>
      </c>
      <c r="I756" s="921">
        <f t="shared" si="184"/>
        <v>2.3726500000000073</v>
      </c>
      <c r="J756" s="921">
        <f t="shared" si="184"/>
        <v>-3.0716666666666583</v>
      </c>
      <c r="K756" s="921">
        <f t="shared" si="184"/>
        <v>-2.3521428571428444</v>
      </c>
      <c r="L756" s="921">
        <f t="shared" si="184"/>
        <v>-0.23262857142856319</v>
      </c>
      <c r="M756" s="921">
        <f t="shared" si="184"/>
        <v>-6.4544919090908977</v>
      </c>
      <c r="N756" s="921">
        <f t="shared" si="184"/>
        <v>-7.7133192727272686</v>
      </c>
      <c r="O756" s="921">
        <f t="shared" si="184"/>
        <v>-4.8492783999999887</v>
      </c>
      <c r="P756" s="934">
        <f>(P755*100/P752)-60</f>
        <v>0.51691666666667402</v>
      </c>
    </row>
    <row r="757" spans="2:16" ht="12.75" customHeight="1" thickBot="1">
      <c r="P757"/>
    </row>
    <row r="758" spans="2:16" ht="15.75" thickBot="1">
      <c r="B758" s="2458" t="s">
        <v>353</v>
      </c>
      <c r="C758" s="58"/>
      <c r="D758" s="506"/>
      <c r="E758" s="1045" t="s">
        <v>935</v>
      </c>
      <c r="F758" s="360"/>
      <c r="G758" s="360"/>
      <c r="H758" s="2278" t="s">
        <v>758</v>
      </c>
      <c r="I758" s="602" t="s">
        <v>334</v>
      </c>
      <c r="J758" s="2380"/>
      <c r="K758" s="2380"/>
      <c r="L758" s="2381"/>
      <c r="M758" s="798" t="s">
        <v>335</v>
      </c>
      <c r="N758" s="33"/>
      <c r="O758" s="799"/>
      <c r="P758" s="508"/>
    </row>
    <row r="759" spans="2:16">
      <c r="B759" s="61"/>
      <c r="C759" s="883" t="s">
        <v>313</v>
      </c>
      <c r="D759" s="509"/>
      <c r="E759" s="1028" t="s">
        <v>190</v>
      </c>
      <c r="F759" s="1028" t="s">
        <v>56</v>
      </c>
      <c r="G759" s="2378" t="s">
        <v>57</v>
      </c>
      <c r="H759" s="2379" t="s">
        <v>193</v>
      </c>
      <c r="I759" s="637"/>
      <c r="J759" s="2307"/>
      <c r="K759" s="33"/>
      <c r="L759" s="2307"/>
      <c r="M759" s="2382" t="s">
        <v>346</v>
      </c>
      <c r="N759" s="2383" t="s">
        <v>347</v>
      </c>
      <c r="O759" s="2382" t="s">
        <v>348</v>
      </c>
      <c r="P759" s="2384" t="s">
        <v>349</v>
      </c>
    </row>
    <row r="760" spans="2:16" ht="16.5" thickBot="1">
      <c r="B760" s="57"/>
      <c r="C760" s="635"/>
      <c r="D760" s="478"/>
      <c r="E760" s="735" t="s">
        <v>6</v>
      </c>
      <c r="F760" s="735" t="s">
        <v>7</v>
      </c>
      <c r="G760" s="735" t="s">
        <v>8</v>
      </c>
      <c r="H760" s="2448" t="s">
        <v>467</v>
      </c>
      <c r="I760" s="800" t="s">
        <v>337</v>
      </c>
      <c r="J760" s="801" t="s">
        <v>338</v>
      </c>
      <c r="K760" s="622" t="s">
        <v>339</v>
      </c>
      <c r="L760" s="802" t="s">
        <v>340</v>
      </c>
      <c r="M760" s="1019" t="s">
        <v>341</v>
      </c>
      <c r="N760" s="802" t="s">
        <v>342</v>
      </c>
      <c r="O760" s="1019" t="s">
        <v>343</v>
      </c>
      <c r="P760" s="1033" t="s">
        <v>344</v>
      </c>
    </row>
    <row r="761" spans="2:16" ht="12.75" customHeight="1">
      <c r="B761" s="61"/>
      <c r="C761" s="851" t="s">
        <v>106</v>
      </c>
      <c r="D761" s="852">
        <v>1</v>
      </c>
      <c r="E761" s="385">
        <v>77</v>
      </c>
      <c r="F761" s="59">
        <v>79</v>
      </c>
      <c r="G761" s="60">
        <v>335</v>
      </c>
      <c r="H761" s="60">
        <v>2350</v>
      </c>
      <c r="I761" s="2392">
        <v>60</v>
      </c>
      <c r="J761" s="59">
        <v>1.2</v>
      </c>
      <c r="K761" s="59">
        <v>1.4</v>
      </c>
      <c r="L761" s="60">
        <v>700</v>
      </c>
      <c r="M761" s="853">
        <v>1100</v>
      </c>
      <c r="N761" s="853">
        <v>1100</v>
      </c>
      <c r="O761" s="853">
        <v>250</v>
      </c>
      <c r="P761" s="854">
        <v>12</v>
      </c>
    </row>
    <row r="762" spans="2:16" ht="12" customHeight="1">
      <c r="B762" s="175"/>
      <c r="C762" s="154" t="s">
        <v>118</v>
      </c>
      <c r="D762" s="518"/>
      <c r="E762" s="607"/>
      <c r="F762" s="386"/>
      <c r="G762" s="386"/>
      <c r="H762" s="386"/>
      <c r="I762" s="386"/>
      <c r="J762" s="386"/>
      <c r="K762" s="386"/>
      <c r="L762" s="386"/>
      <c r="M762" s="386"/>
      <c r="N762" s="386"/>
      <c r="O762" s="386"/>
      <c r="P762" s="608"/>
    </row>
    <row r="763" spans="2:16" ht="12.75" customHeight="1">
      <c r="B763" s="855" t="s">
        <v>364</v>
      </c>
      <c r="C763" s="2459" t="s">
        <v>304</v>
      </c>
      <c r="D763" s="357">
        <v>0.45</v>
      </c>
      <c r="E763" s="2816">
        <f>(E761/100)*45</f>
        <v>34.65</v>
      </c>
      <c r="F763" s="2819">
        <f t="shared" ref="F763:P763" si="185">(F761/100)*45</f>
        <v>35.550000000000004</v>
      </c>
      <c r="G763" s="2819">
        <f t="shared" si="185"/>
        <v>150.75</v>
      </c>
      <c r="H763" s="2819">
        <f t="shared" si="185"/>
        <v>1057.5</v>
      </c>
      <c r="I763" s="2819">
        <f t="shared" si="185"/>
        <v>27</v>
      </c>
      <c r="J763" s="2819">
        <f t="shared" si="185"/>
        <v>0.54</v>
      </c>
      <c r="K763" s="2819">
        <f t="shared" si="185"/>
        <v>0.62999999999999989</v>
      </c>
      <c r="L763" s="2817">
        <f t="shared" si="185"/>
        <v>315</v>
      </c>
      <c r="M763" s="2818">
        <f t="shared" si="185"/>
        <v>495</v>
      </c>
      <c r="N763" s="2818">
        <f t="shared" si="185"/>
        <v>495</v>
      </c>
      <c r="O763" s="2818">
        <f t="shared" si="185"/>
        <v>112.5</v>
      </c>
      <c r="P763" s="2821">
        <f t="shared" si="185"/>
        <v>5.3999999999999995</v>
      </c>
    </row>
    <row r="764" spans="2:16" ht="12.75" customHeight="1">
      <c r="B764" s="2389"/>
      <c r="C764" s="2390" t="s">
        <v>147</v>
      </c>
      <c r="D764" s="2446"/>
      <c r="E764" s="1763">
        <f t="shared" ref="E764:P764" si="186">(E101+E152+E209+E262+E318+E429+E484+E538+E594+E648)/10</f>
        <v>34.650100000000002</v>
      </c>
      <c r="F764" s="1764">
        <f t="shared" si="186"/>
        <v>35.549999999999997</v>
      </c>
      <c r="G764" s="1764">
        <f t="shared" si="186"/>
        <v>150.74979999999999</v>
      </c>
      <c r="H764" s="1764">
        <f t="shared" si="186"/>
        <v>1057.5</v>
      </c>
      <c r="I764" s="1764">
        <f t="shared" si="186"/>
        <v>27.672519999999999</v>
      </c>
      <c r="J764" s="1764">
        <f t="shared" si="186"/>
        <v>0.57218669999999994</v>
      </c>
      <c r="K764" s="1764">
        <f t="shared" si="186"/>
        <v>0.67066000000000003</v>
      </c>
      <c r="L764" s="1764">
        <f t="shared" si="186"/>
        <v>302.54715999999996</v>
      </c>
      <c r="M764" s="2387">
        <f t="shared" si="186"/>
        <v>511.05376899999999</v>
      </c>
      <c r="N764" s="2387">
        <f t="shared" si="186"/>
        <v>591.32127800000001</v>
      </c>
      <c r="O764" s="2387">
        <f t="shared" si="186"/>
        <v>134.69912400000004</v>
      </c>
      <c r="P764" s="1765">
        <f t="shared" si="186"/>
        <v>5.8024900000000006</v>
      </c>
    </row>
    <row r="765" spans="2:16" ht="15.75" thickBot="1">
      <c r="B765" s="57"/>
      <c r="C765" s="2388" t="s">
        <v>476</v>
      </c>
      <c r="D765" s="1706"/>
      <c r="E765" s="920">
        <f>(E764*100/E761)-45</f>
        <v>1.2987012987508706E-4</v>
      </c>
      <c r="F765" s="921">
        <f t="shared" ref="F765:O765" si="187">(F764*100/F761)-45</f>
        <v>0</v>
      </c>
      <c r="G765" s="921">
        <f t="shared" si="187"/>
        <v>-5.9701492538977163E-5</v>
      </c>
      <c r="H765" s="921">
        <f t="shared" si="187"/>
        <v>0</v>
      </c>
      <c r="I765" s="921">
        <f t="shared" si="187"/>
        <v>1.1208666666666645</v>
      </c>
      <c r="J765" s="921">
        <f t="shared" si="187"/>
        <v>2.6822249999999954</v>
      </c>
      <c r="K765" s="921">
        <f t="shared" si="187"/>
        <v>2.9042857142857201</v>
      </c>
      <c r="L765" s="921">
        <f t="shared" si="187"/>
        <v>-1.7789771428571441</v>
      </c>
      <c r="M765" s="921">
        <f t="shared" si="187"/>
        <v>1.4594335454545444</v>
      </c>
      <c r="N765" s="921">
        <f t="shared" si="187"/>
        <v>8.7564798181818233</v>
      </c>
      <c r="O765" s="921">
        <f t="shared" si="187"/>
        <v>8.8796496000000218</v>
      </c>
      <c r="P765" s="934">
        <f>(P764*100/P761)-45</f>
        <v>3.3540833333333353</v>
      </c>
    </row>
    <row r="766" spans="2:16" ht="12.75" customHeight="1" thickBot="1">
      <c r="P766"/>
    </row>
    <row r="767" spans="2:16" ht="13.5" customHeight="1" thickBot="1">
      <c r="B767" s="82" t="s">
        <v>353</v>
      </c>
      <c r="C767" s="58"/>
      <c r="D767" s="1034" t="s">
        <v>315</v>
      </c>
      <c r="E767" s="1045" t="s">
        <v>935</v>
      </c>
      <c r="F767" s="360"/>
      <c r="G767" s="360"/>
      <c r="H767" s="2278" t="s">
        <v>758</v>
      </c>
      <c r="I767" s="602" t="s">
        <v>334</v>
      </c>
      <c r="J767" s="2380"/>
      <c r="K767" s="2380"/>
      <c r="L767" s="2381"/>
      <c r="M767" s="798" t="s">
        <v>335</v>
      </c>
      <c r="N767" s="33"/>
      <c r="O767" s="799"/>
      <c r="P767" s="508"/>
    </row>
    <row r="768" spans="2:16" ht="14.25" customHeight="1">
      <c r="B768" s="2457" t="s">
        <v>266</v>
      </c>
      <c r="C768" s="848"/>
      <c r="D768" s="509"/>
      <c r="E768" s="1028" t="s">
        <v>190</v>
      </c>
      <c r="F768" s="1028" t="s">
        <v>56</v>
      </c>
      <c r="G768" s="2378" t="s">
        <v>57</v>
      </c>
      <c r="H768" s="2379" t="s">
        <v>193</v>
      </c>
      <c r="I768" s="637"/>
      <c r="J768" s="2307"/>
      <c r="K768" s="33"/>
      <c r="L768" s="2307"/>
      <c r="M768" s="2382" t="s">
        <v>346</v>
      </c>
      <c r="N768" s="2383" t="s">
        <v>347</v>
      </c>
      <c r="O768" s="2382" t="s">
        <v>348</v>
      </c>
      <c r="P768" s="2384" t="s">
        <v>349</v>
      </c>
    </row>
    <row r="769" spans="2:16" ht="13.5" customHeight="1" thickBot="1">
      <c r="B769" s="57"/>
      <c r="C769" s="595" t="s">
        <v>240</v>
      </c>
      <c r="D769" s="478"/>
      <c r="E769" s="735" t="s">
        <v>6</v>
      </c>
      <c r="F769" s="735" t="s">
        <v>7</v>
      </c>
      <c r="G769" s="735" t="s">
        <v>8</v>
      </c>
      <c r="H769" s="2448" t="s">
        <v>467</v>
      </c>
      <c r="I769" s="800" t="s">
        <v>337</v>
      </c>
      <c r="J769" s="801" t="s">
        <v>338</v>
      </c>
      <c r="K769" s="622" t="s">
        <v>339</v>
      </c>
      <c r="L769" s="802" t="s">
        <v>340</v>
      </c>
      <c r="M769" s="1019" t="s">
        <v>341</v>
      </c>
      <c r="N769" s="802" t="s">
        <v>342</v>
      </c>
      <c r="O769" s="1019" t="s">
        <v>343</v>
      </c>
      <c r="P769" s="1033" t="s">
        <v>344</v>
      </c>
    </row>
    <row r="770" spans="2:16">
      <c r="B770" s="61"/>
      <c r="C770" s="851" t="s">
        <v>106</v>
      </c>
      <c r="D770" s="852">
        <v>1</v>
      </c>
      <c r="E770" s="385">
        <v>77</v>
      </c>
      <c r="F770" s="59">
        <v>79</v>
      </c>
      <c r="G770" s="60">
        <v>335</v>
      </c>
      <c r="H770" s="60">
        <v>2350</v>
      </c>
      <c r="I770" s="2392">
        <v>60</v>
      </c>
      <c r="J770" s="59">
        <v>1.2</v>
      </c>
      <c r="K770" s="59">
        <v>1.4</v>
      </c>
      <c r="L770" s="60">
        <v>700</v>
      </c>
      <c r="M770" s="853">
        <v>1100</v>
      </c>
      <c r="N770" s="853">
        <v>1100</v>
      </c>
      <c r="O770" s="853">
        <v>250</v>
      </c>
      <c r="P770" s="854">
        <v>12</v>
      </c>
    </row>
    <row r="771" spans="2:16">
      <c r="B771" s="175"/>
      <c r="C771" s="154" t="s">
        <v>118</v>
      </c>
      <c r="D771" s="518"/>
      <c r="E771" s="607"/>
      <c r="F771" s="386"/>
      <c r="G771" s="386"/>
      <c r="H771" s="386"/>
      <c r="I771" s="386"/>
      <c r="J771" s="386"/>
      <c r="K771" s="386"/>
      <c r="L771" s="386"/>
      <c r="M771" s="386"/>
      <c r="N771" s="386"/>
      <c r="O771" s="386"/>
      <c r="P771" s="608"/>
    </row>
    <row r="772" spans="2:16">
      <c r="B772" s="855" t="s">
        <v>364</v>
      </c>
      <c r="C772" s="881" t="s">
        <v>354</v>
      </c>
      <c r="D772" s="357">
        <v>0.7</v>
      </c>
      <c r="E772" s="2816">
        <f>(E770/100)*70</f>
        <v>53.9</v>
      </c>
      <c r="F772" s="2819">
        <f t="shared" ref="F772:P772" si="188">(F770/100)*70</f>
        <v>55.300000000000004</v>
      </c>
      <c r="G772" s="2819">
        <f t="shared" si="188"/>
        <v>234.5</v>
      </c>
      <c r="H772" s="2819">
        <f t="shared" si="188"/>
        <v>1645</v>
      </c>
      <c r="I772" s="2819">
        <f t="shared" si="188"/>
        <v>42</v>
      </c>
      <c r="J772" s="2819">
        <f t="shared" si="188"/>
        <v>0.84</v>
      </c>
      <c r="K772" s="2819">
        <f t="shared" si="188"/>
        <v>0.97999999999999987</v>
      </c>
      <c r="L772" s="2817">
        <f t="shared" si="188"/>
        <v>490</v>
      </c>
      <c r="M772" s="2818">
        <f t="shared" si="188"/>
        <v>770</v>
      </c>
      <c r="N772" s="2818">
        <f t="shared" si="188"/>
        <v>770</v>
      </c>
      <c r="O772" s="2818">
        <f t="shared" si="188"/>
        <v>175</v>
      </c>
      <c r="P772" s="2821">
        <f t="shared" si="188"/>
        <v>8.4</v>
      </c>
    </row>
    <row r="773" spans="2:16">
      <c r="B773" s="2449"/>
      <c r="C773" s="2450" t="s">
        <v>147</v>
      </c>
      <c r="D773" s="2451"/>
      <c r="E773" s="2455">
        <f t="shared" ref="E773:P773" si="189">(E105+E156+E213+E266+E322+E433+E488+E542+E598+E652)/10</f>
        <v>53.900099999999988</v>
      </c>
      <c r="F773" s="2452">
        <f t="shared" si="189"/>
        <v>55.299900000000001</v>
      </c>
      <c r="G773" s="2452">
        <f t="shared" si="189"/>
        <v>234.49979999999999</v>
      </c>
      <c r="H773" s="2452">
        <f t="shared" si="189"/>
        <v>1645.0001999999999</v>
      </c>
      <c r="I773" s="2452">
        <f t="shared" si="189"/>
        <v>41.996430000000004</v>
      </c>
      <c r="J773" s="2452">
        <f t="shared" si="189"/>
        <v>0.83552669999999973</v>
      </c>
      <c r="K773" s="2452">
        <f t="shared" si="189"/>
        <v>0.98226999999999998</v>
      </c>
      <c r="L773" s="2453">
        <f t="shared" si="189"/>
        <v>490.00001000000003</v>
      </c>
      <c r="M773" s="2453">
        <f t="shared" si="189"/>
        <v>770.01038900000015</v>
      </c>
      <c r="N773" s="2453">
        <f t="shared" si="189"/>
        <v>770.04411800000003</v>
      </c>
      <c r="O773" s="2453">
        <f t="shared" si="189"/>
        <v>174.97527400000001</v>
      </c>
      <c r="P773" s="2456">
        <f t="shared" si="189"/>
        <v>8.4976900000000004</v>
      </c>
    </row>
    <row r="774" spans="2:16" ht="15.75" thickBot="1">
      <c r="B774" s="231"/>
      <c r="C774" s="894" t="s">
        <v>476</v>
      </c>
      <c r="D774" s="944"/>
      <c r="E774" s="920">
        <f>(E773*100/E770)-70</f>
        <v>1.2987012985377078E-4</v>
      </c>
      <c r="F774" s="921">
        <f t="shared" ref="F774:O774" si="190">(F773*100/F770)-70</f>
        <v>-1.2658227848305614E-4</v>
      </c>
      <c r="G774" s="921">
        <f t="shared" si="190"/>
        <v>-5.9701492531871736E-5</v>
      </c>
      <c r="H774" s="921">
        <f t="shared" si="190"/>
        <v>8.5106382954336368E-6</v>
      </c>
      <c r="I774" s="921">
        <f t="shared" si="190"/>
        <v>-5.9499999999985675E-3</v>
      </c>
      <c r="J774" s="921">
        <f t="shared" si="190"/>
        <v>-0.37277500000001851</v>
      </c>
      <c r="K774" s="921">
        <f t="shared" si="190"/>
        <v>0.16214285714286802</v>
      </c>
      <c r="L774" s="2617">
        <f t="shared" si="190"/>
        <v>1.4285714371453651E-6</v>
      </c>
      <c r="M774" s="2617">
        <f t="shared" si="190"/>
        <v>9.4445454546132623E-4</v>
      </c>
      <c r="N774" s="921">
        <f t="shared" si="190"/>
        <v>4.0107272727283316E-3</v>
      </c>
      <c r="O774" s="921">
        <f t="shared" si="190"/>
        <v>-9.8903999999890857E-3</v>
      </c>
      <c r="P774" s="934">
        <f>(P773*100/P770)-70</f>
        <v>0.81408333333332905</v>
      </c>
    </row>
    <row r="775" spans="2:16">
      <c r="P775"/>
    </row>
    <row r="776" spans="2:16">
      <c r="E776" s="863"/>
      <c r="F776" s="863"/>
      <c r="G776" s="863"/>
      <c r="H776" s="863"/>
      <c r="I776" s="2699"/>
      <c r="J776" s="2699"/>
      <c r="K776" s="2699"/>
      <c r="L776" s="2699"/>
      <c r="M776" s="2699"/>
      <c r="N776" s="2699"/>
      <c r="O776" s="2699"/>
      <c r="P776" s="2699"/>
    </row>
    <row r="777" spans="2:16">
      <c r="P777"/>
    </row>
    <row r="778" spans="2:16">
      <c r="P778"/>
    </row>
    <row r="779" spans="2:16">
      <c r="P779"/>
    </row>
    <row r="780" spans="2:16">
      <c r="B780" s="2" t="s">
        <v>110</v>
      </c>
      <c r="D780"/>
      <c r="E780"/>
      <c r="F780"/>
      <c r="G780"/>
      <c r="H780" t="s">
        <v>111</v>
      </c>
      <c r="P780"/>
    </row>
    <row r="781" spans="2:16">
      <c r="P781"/>
    </row>
    <row r="782" spans="2:16">
      <c r="C782" t="s">
        <v>15</v>
      </c>
      <c r="D782"/>
      <c r="E782" s="6"/>
      <c r="F782"/>
      <c r="G782"/>
      <c r="H782"/>
      <c r="P782"/>
    </row>
    <row r="783" spans="2:16">
      <c r="B783" s="63">
        <v>1</v>
      </c>
      <c r="C783" s="62" t="s">
        <v>16</v>
      </c>
      <c r="D783" s="62"/>
      <c r="E783" s="66"/>
      <c r="F783" s="62" t="s">
        <v>17</v>
      </c>
      <c r="G783" s="62"/>
      <c r="H783" s="62"/>
      <c r="P783"/>
    </row>
    <row r="784" spans="2:16">
      <c r="B784" s="63"/>
      <c r="C784" s="62" t="s">
        <v>18</v>
      </c>
      <c r="D784" s="62"/>
      <c r="E784" s="66"/>
      <c r="F784" s="62"/>
      <c r="G784" s="65"/>
      <c r="H784" s="62"/>
      <c r="P784"/>
    </row>
    <row r="785" spans="2:16">
      <c r="B785">
        <v>2</v>
      </c>
      <c r="C785" s="591" t="s">
        <v>888</v>
      </c>
      <c r="D785" s="62"/>
      <c r="E785" s="66"/>
      <c r="F785" s="62"/>
      <c r="G785" s="62"/>
      <c r="H785" s="62"/>
      <c r="P785"/>
    </row>
    <row r="786" spans="2:16">
      <c r="C786" s="591" t="s">
        <v>889</v>
      </c>
      <c r="D786" s="62"/>
      <c r="E786" s="66"/>
      <c r="F786" s="62"/>
      <c r="G786" s="65"/>
      <c r="H786" s="62"/>
      <c r="P786"/>
    </row>
    <row r="787" spans="2:16">
      <c r="B787">
        <v>3</v>
      </c>
      <c r="C787" s="591" t="s">
        <v>479</v>
      </c>
      <c r="D787" s="591"/>
      <c r="E787" s="591"/>
      <c r="F787" s="591"/>
      <c r="G787" s="591"/>
      <c r="H787" s="591"/>
      <c r="J787" s="591"/>
      <c r="P787"/>
    </row>
    <row r="788" spans="2:16">
      <c r="C788" s="591" t="s">
        <v>480</v>
      </c>
      <c r="D788" s="591"/>
      <c r="E788" s="591"/>
      <c r="F788" s="591"/>
      <c r="G788" s="591"/>
      <c r="H788" s="591"/>
      <c r="I788" s="591"/>
      <c r="J788" s="2"/>
      <c r="P788"/>
    </row>
    <row r="789" spans="2:16">
      <c r="C789" s="591" t="s">
        <v>481</v>
      </c>
      <c r="D789" s="591"/>
      <c r="E789" s="591"/>
      <c r="F789" s="591"/>
      <c r="G789" s="591"/>
      <c r="H789" s="591"/>
      <c r="I789" s="591"/>
      <c r="J789" s="591"/>
      <c r="P789"/>
    </row>
    <row r="790" spans="2:16">
      <c r="B790">
        <v>4</v>
      </c>
      <c r="C790" s="591" t="s">
        <v>482</v>
      </c>
      <c r="D790" s="591"/>
      <c r="E790" s="591"/>
      <c r="F790" s="591"/>
      <c r="G790" s="591"/>
      <c r="H790" s="591"/>
      <c r="I790" s="591"/>
      <c r="P790"/>
    </row>
    <row r="791" spans="2:16">
      <c r="C791" s="591" t="s">
        <v>483</v>
      </c>
      <c r="D791" s="591"/>
      <c r="E791" s="591"/>
      <c r="F791" s="591"/>
      <c r="G791" s="591"/>
      <c r="H791" s="591"/>
      <c r="P791"/>
    </row>
    <row r="792" spans="2:16">
      <c r="C792" s="62"/>
      <c r="D792" s="62"/>
      <c r="E792" s="66"/>
      <c r="F792" s="62"/>
      <c r="G792" s="65"/>
      <c r="H792" s="62"/>
      <c r="P792"/>
    </row>
    <row r="793" spans="2:16">
      <c r="C793" s="62"/>
      <c r="D793" s="62"/>
      <c r="E793" s="66"/>
      <c r="F793" s="62"/>
      <c r="G793" s="62"/>
      <c r="H793" s="62"/>
      <c r="P793"/>
    </row>
    <row r="794" spans="2:16">
      <c r="C794" s="62"/>
      <c r="D794" s="62"/>
      <c r="E794" s="66"/>
      <c r="F794" s="62"/>
      <c r="G794" s="65"/>
      <c r="H794" s="62"/>
      <c r="P794"/>
    </row>
    <row r="795" spans="2:16">
      <c r="P795"/>
    </row>
    <row r="796" spans="2:16">
      <c r="P796"/>
    </row>
    <row r="797" spans="2:16">
      <c r="P797"/>
    </row>
    <row r="798" spans="2:16">
      <c r="P798"/>
    </row>
    <row r="799" spans="2:16">
      <c r="P799"/>
    </row>
    <row r="800" spans="2:16">
      <c r="P800"/>
    </row>
    <row r="801" spans="3:16">
      <c r="P801"/>
    </row>
    <row r="802" spans="3:16">
      <c r="P802"/>
    </row>
    <row r="803" spans="3:16">
      <c r="J803" s="6"/>
      <c r="P803"/>
    </row>
    <row r="804" spans="3:16">
      <c r="J804" s="6"/>
      <c r="P804"/>
    </row>
    <row r="805" spans="3:16">
      <c r="C805" s="108"/>
      <c r="D805" s="122"/>
      <c r="E805" s="626"/>
      <c r="F805" s="626"/>
      <c r="G805" s="122"/>
      <c r="H805" s="122"/>
      <c r="I805" s="122"/>
      <c r="J805" s="159"/>
      <c r="K805" s="122"/>
      <c r="L805" s="122"/>
      <c r="M805" s="122"/>
      <c r="N805" s="122"/>
      <c r="O805" s="122"/>
      <c r="P805"/>
    </row>
    <row r="806" spans="3:16">
      <c r="C806" s="108"/>
      <c r="D806" s="122"/>
      <c r="E806" s="182"/>
      <c r="F806" s="182"/>
      <c r="G806" s="122"/>
      <c r="H806" s="122"/>
      <c r="I806" s="122"/>
      <c r="J806" s="159"/>
      <c r="K806" s="122"/>
      <c r="L806" s="122"/>
      <c r="M806" s="122"/>
      <c r="N806" s="122"/>
      <c r="O806" s="122"/>
      <c r="P806"/>
    </row>
    <row r="807" spans="3:16">
      <c r="C807" s="108"/>
      <c r="D807" s="626"/>
      <c r="E807" s="210"/>
      <c r="F807" s="210"/>
      <c r="G807" s="122"/>
      <c r="H807" s="122"/>
      <c r="I807" s="122"/>
      <c r="J807" s="159"/>
      <c r="K807" s="122"/>
      <c r="L807" s="122"/>
      <c r="M807" s="122"/>
      <c r="N807" s="122"/>
      <c r="O807" s="122"/>
      <c r="P807"/>
    </row>
    <row r="808" spans="3:16">
      <c r="C808" s="108"/>
      <c r="D808" s="182"/>
      <c r="E808" s="122"/>
      <c r="F808" s="2074"/>
      <c r="G808" s="213"/>
      <c r="H808" s="384"/>
      <c r="I808" s="122"/>
      <c r="J808" s="159"/>
      <c r="K808" s="122"/>
      <c r="L808" s="122"/>
      <c r="M808" s="122"/>
      <c r="N808" s="122"/>
      <c r="O808" s="122"/>
      <c r="P808"/>
    </row>
    <row r="809" spans="3:16">
      <c r="C809" s="108"/>
      <c r="D809" s="2072"/>
      <c r="E809" s="159"/>
      <c r="F809" s="2075"/>
      <c r="G809" s="122"/>
      <c r="H809" s="122"/>
      <c r="I809" s="122"/>
      <c r="J809" s="159"/>
      <c r="K809" s="122"/>
      <c r="L809" s="122"/>
      <c r="M809" s="122"/>
      <c r="N809" s="122"/>
      <c r="O809" s="122"/>
      <c r="P809"/>
    </row>
    <row r="810" spans="3:16">
      <c r="C810" s="108"/>
      <c r="D810" s="2072"/>
      <c r="E810" s="159"/>
      <c r="F810" s="2075"/>
      <c r="G810" s="122"/>
      <c r="H810" s="122"/>
      <c r="I810" s="122"/>
      <c r="J810" s="159"/>
      <c r="K810" s="122"/>
      <c r="L810" s="122"/>
      <c r="M810" s="122"/>
      <c r="N810" s="122"/>
      <c r="O810" s="122"/>
      <c r="P810"/>
    </row>
    <row r="811" spans="3:16">
      <c r="C811" s="108"/>
      <c r="D811" s="2072"/>
      <c r="E811" s="159"/>
      <c r="F811" s="2075"/>
      <c r="G811" s="122"/>
      <c r="H811" s="122"/>
      <c r="I811" s="122"/>
      <c r="J811" s="159"/>
      <c r="K811" s="122"/>
      <c r="L811" s="122"/>
      <c r="M811" s="122"/>
      <c r="N811" s="122"/>
      <c r="O811" s="122"/>
      <c r="P811"/>
    </row>
    <row r="812" spans="3:16">
      <c r="C812" s="108"/>
      <c r="D812" s="2072"/>
      <c r="E812" s="159"/>
      <c r="F812" s="2075"/>
      <c r="G812" s="122"/>
      <c r="H812" s="122"/>
      <c r="I812" s="122"/>
      <c r="J812" s="159"/>
      <c r="K812" s="122"/>
      <c r="L812" s="122"/>
      <c r="M812" s="122"/>
      <c r="N812" s="122"/>
      <c r="O812" s="122"/>
      <c r="P812"/>
    </row>
    <row r="813" spans="3:16">
      <c r="C813" s="108"/>
      <c r="D813" s="2072"/>
      <c r="E813" s="159"/>
      <c r="F813" s="2075"/>
      <c r="G813" s="122"/>
      <c r="H813" s="122"/>
      <c r="I813" s="122"/>
      <c r="J813" s="159"/>
      <c r="K813" s="122"/>
      <c r="L813" s="122"/>
      <c r="M813" s="122"/>
      <c r="N813" s="122"/>
      <c r="O813" s="122"/>
      <c r="P813"/>
    </row>
    <row r="814" spans="3:16">
      <c r="C814" s="108"/>
      <c r="D814" s="2072"/>
      <c r="E814" s="159"/>
      <c r="F814" s="2075"/>
      <c r="G814" s="122"/>
      <c r="H814" s="122"/>
      <c r="I814" s="122"/>
      <c r="J814" s="159"/>
      <c r="K814" s="122"/>
      <c r="L814" s="122"/>
      <c r="M814" s="122"/>
      <c r="N814" s="122"/>
      <c r="O814" s="122"/>
      <c r="P814"/>
    </row>
    <row r="815" spans="3:16">
      <c r="C815" s="108"/>
      <c r="D815" s="2072"/>
      <c r="E815" s="159"/>
      <c r="F815" s="2075"/>
      <c r="G815" s="122"/>
      <c r="H815" s="122"/>
      <c r="I815" s="122"/>
      <c r="J815" s="159"/>
      <c r="K815" s="122"/>
      <c r="L815" s="122"/>
      <c r="M815" s="122"/>
      <c r="N815" s="122"/>
      <c r="O815" s="122"/>
      <c r="P815"/>
    </row>
    <row r="816" spans="3:16" ht="15.75">
      <c r="C816" s="108"/>
      <c r="D816" s="2073"/>
      <c r="E816" s="159"/>
      <c r="F816" s="2075"/>
      <c r="G816" s="2075"/>
      <c r="H816" s="122"/>
      <c r="I816" s="122"/>
      <c r="J816" s="159"/>
      <c r="K816" s="122"/>
      <c r="L816" s="122"/>
      <c r="M816" s="122"/>
      <c r="N816" s="122"/>
      <c r="O816" s="122"/>
      <c r="P816"/>
    </row>
    <row r="817" spans="3:16">
      <c r="C817" s="108"/>
      <c r="D817" s="122"/>
      <c r="E817" s="122"/>
      <c r="F817" s="122"/>
      <c r="G817" s="122"/>
      <c r="H817" s="122"/>
      <c r="I817" s="122"/>
      <c r="J817" s="159"/>
      <c r="K817" s="122"/>
      <c r="L817" s="122"/>
      <c r="M817" s="122"/>
      <c r="N817" s="122"/>
      <c r="O817" s="122"/>
      <c r="P817"/>
    </row>
    <row r="818" spans="3:16">
      <c r="C818" s="108"/>
      <c r="D818" s="122"/>
      <c r="E818" s="122"/>
      <c r="F818" s="122"/>
      <c r="G818" s="122"/>
      <c r="H818" s="122"/>
      <c r="I818" s="122"/>
      <c r="J818" s="159"/>
      <c r="K818" s="122"/>
      <c r="L818" s="122"/>
      <c r="M818" s="122"/>
      <c r="N818" s="122"/>
      <c r="O818" s="122"/>
      <c r="P818"/>
    </row>
    <row r="819" spans="3:16">
      <c r="C819" s="108"/>
      <c r="D819" s="122"/>
      <c r="E819" s="122"/>
      <c r="F819" s="122"/>
      <c r="G819" s="122"/>
      <c r="H819" s="122"/>
      <c r="I819" s="122"/>
      <c r="J819" s="159"/>
      <c r="K819" s="122"/>
      <c r="L819" s="122"/>
      <c r="M819" s="122"/>
      <c r="N819" s="122"/>
      <c r="O819" s="122"/>
      <c r="P819"/>
    </row>
    <row r="820" spans="3:16">
      <c r="J820" s="6"/>
      <c r="P820"/>
    </row>
    <row r="821" spans="3:16">
      <c r="J821" s="6"/>
      <c r="P821"/>
    </row>
    <row r="822" spans="3:16">
      <c r="J822" s="6"/>
      <c r="P822"/>
    </row>
    <row r="823" spans="3:16">
      <c r="J823" s="6"/>
      <c r="P823"/>
    </row>
    <row r="824" spans="3:16">
      <c r="J824" s="6"/>
      <c r="P824"/>
    </row>
    <row r="825" spans="3:16">
      <c r="J825" s="6"/>
      <c r="P825"/>
    </row>
    <row r="826" spans="3:16">
      <c r="J826" s="6"/>
      <c r="P826"/>
    </row>
    <row r="827" spans="3:16">
      <c r="J827" s="6"/>
      <c r="P827"/>
    </row>
    <row r="828" spans="3:16">
      <c r="J828" s="6"/>
      <c r="P828"/>
    </row>
    <row r="829" spans="3:16">
      <c r="J829" s="6"/>
      <c r="P829"/>
    </row>
    <row r="830" spans="3:16">
      <c r="J830" s="6"/>
      <c r="P830"/>
    </row>
    <row r="831" spans="3:16">
      <c r="J831" s="6"/>
      <c r="P831"/>
    </row>
    <row r="832" spans="3:16">
      <c r="J832" s="6"/>
      <c r="P832"/>
    </row>
    <row r="833" spans="10:16">
      <c r="J833" s="6"/>
      <c r="P833"/>
    </row>
    <row r="834" spans="10:16">
      <c r="J834" s="6"/>
      <c r="P834"/>
    </row>
    <row r="835" spans="10:16">
      <c r="J835" s="6"/>
      <c r="P835"/>
    </row>
    <row r="836" spans="10:16">
      <c r="J836" s="6"/>
      <c r="P836"/>
    </row>
    <row r="837" spans="10:16">
      <c r="J837" s="6"/>
      <c r="P837"/>
    </row>
    <row r="838" spans="10:16">
      <c r="J838" s="6"/>
      <c r="P838"/>
    </row>
    <row r="839" spans="10:16">
      <c r="J839" s="6"/>
      <c r="P839"/>
    </row>
    <row r="840" spans="10:16">
      <c r="J840" s="6"/>
      <c r="P840"/>
    </row>
    <row r="841" spans="10:16">
      <c r="J841" s="6"/>
      <c r="P841"/>
    </row>
    <row r="842" spans="10:16">
      <c r="J842" s="6"/>
      <c r="P842"/>
    </row>
    <row r="843" spans="10:16">
      <c r="J843" s="6"/>
      <c r="P843"/>
    </row>
    <row r="844" spans="10:16">
      <c r="J844" s="6"/>
      <c r="P844"/>
    </row>
    <row r="845" spans="10:16">
      <c r="J845" s="6"/>
      <c r="P845"/>
    </row>
    <row r="846" spans="10:16">
      <c r="J846" s="6"/>
      <c r="P846"/>
    </row>
    <row r="847" spans="10:16">
      <c r="J847" s="6"/>
      <c r="P847"/>
    </row>
    <row r="848" spans="10:16">
      <c r="J848" s="6"/>
      <c r="P848"/>
    </row>
    <row r="849" spans="10:16">
      <c r="J849" s="6"/>
      <c r="P849"/>
    </row>
    <row r="850" spans="10:16">
      <c r="J850" s="6"/>
      <c r="P850"/>
    </row>
    <row r="851" spans="10:16">
      <c r="J851" s="6"/>
      <c r="P851"/>
    </row>
    <row r="852" spans="10:16">
      <c r="J852" s="6"/>
      <c r="P852"/>
    </row>
    <row r="853" spans="10:16">
      <c r="J853" s="6"/>
      <c r="P853"/>
    </row>
    <row r="854" spans="10:16">
      <c r="J854" s="6"/>
      <c r="P854"/>
    </row>
    <row r="855" spans="10:16">
      <c r="J855" s="6"/>
      <c r="P855"/>
    </row>
    <row r="856" spans="10:16">
      <c r="J856" s="6"/>
      <c r="P856"/>
    </row>
    <row r="857" spans="10:16">
      <c r="J857" s="6"/>
      <c r="P857"/>
    </row>
    <row r="858" spans="10:16">
      <c r="J858" s="6"/>
      <c r="P858"/>
    </row>
    <row r="859" spans="10:16">
      <c r="J859" s="6"/>
      <c r="P859"/>
    </row>
    <row r="860" spans="10:16">
      <c r="J860" s="6"/>
      <c r="P860"/>
    </row>
    <row r="861" spans="10:16">
      <c r="J861" s="6"/>
      <c r="P861"/>
    </row>
    <row r="862" spans="10:16">
      <c r="J862" s="6"/>
      <c r="P862"/>
    </row>
    <row r="863" spans="10:16">
      <c r="J863" s="6"/>
      <c r="P863"/>
    </row>
    <row r="864" spans="10:16">
      <c r="J864" s="6"/>
      <c r="P864"/>
    </row>
    <row r="865" spans="10:16">
      <c r="J865" s="6"/>
      <c r="P865"/>
    </row>
    <row r="866" spans="10:16">
      <c r="J866" s="6"/>
      <c r="P866"/>
    </row>
    <row r="867" spans="10:16">
      <c r="J867" s="6"/>
      <c r="P867"/>
    </row>
    <row r="868" spans="10:16">
      <c r="J868" s="6"/>
      <c r="P868"/>
    </row>
    <row r="869" spans="10:16">
      <c r="J869" s="6"/>
      <c r="P869"/>
    </row>
    <row r="870" spans="10:16">
      <c r="J870" s="6"/>
      <c r="P870"/>
    </row>
    <row r="871" spans="10:16">
      <c r="J871" s="6"/>
      <c r="P871"/>
    </row>
    <row r="872" spans="10:16">
      <c r="J872" s="6"/>
      <c r="P872"/>
    </row>
    <row r="873" spans="10:16">
      <c r="J873" s="6"/>
      <c r="P873"/>
    </row>
    <row r="874" spans="10:16">
      <c r="J874" s="6"/>
      <c r="P874"/>
    </row>
    <row r="875" spans="10:16">
      <c r="J875" s="6"/>
      <c r="P875"/>
    </row>
    <row r="876" spans="10:16">
      <c r="J876" s="6"/>
      <c r="P876"/>
    </row>
    <row r="877" spans="10:16">
      <c r="J877" s="6"/>
      <c r="P877"/>
    </row>
    <row r="878" spans="10:16">
      <c r="J878" s="6"/>
      <c r="P878"/>
    </row>
    <row r="879" spans="10:16">
      <c r="J879" s="6"/>
      <c r="P879"/>
    </row>
    <row r="880" spans="10:16">
      <c r="J880" s="6"/>
      <c r="P880"/>
    </row>
    <row r="881" spans="10:16">
      <c r="J881" s="6"/>
      <c r="P881"/>
    </row>
    <row r="882" spans="10:16">
      <c r="J882" s="6"/>
      <c r="P882"/>
    </row>
    <row r="883" spans="10:16">
      <c r="J883" s="6"/>
      <c r="P883"/>
    </row>
    <row r="884" spans="10:16">
      <c r="J884" s="6"/>
      <c r="P884"/>
    </row>
    <row r="885" spans="10:16">
      <c r="J885" s="6"/>
      <c r="P885"/>
    </row>
    <row r="886" spans="10:16">
      <c r="J886" s="6"/>
      <c r="P886"/>
    </row>
    <row r="887" spans="10:16">
      <c r="J887" s="6"/>
      <c r="P887"/>
    </row>
    <row r="888" spans="10:16">
      <c r="J888" s="6"/>
      <c r="P888"/>
    </row>
    <row r="889" spans="10:16">
      <c r="J889" s="6"/>
      <c r="P889"/>
    </row>
    <row r="890" spans="10:16">
      <c r="J890" s="6"/>
      <c r="P890"/>
    </row>
    <row r="891" spans="10:16">
      <c r="J891" s="6"/>
      <c r="P891"/>
    </row>
    <row r="892" spans="10:16">
      <c r="J892" s="6"/>
      <c r="P892"/>
    </row>
    <row r="893" spans="10:16">
      <c r="J893" s="6"/>
      <c r="P893"/>
    </row>
    <row r="894" spans="10:16">
      <c r="J894" s="6"/>
      <c r="P894"/>
    </row>
    <row r="895" spans="10:16">
      <c r="J895" s="6"/>
      <c r="P895"/>
    </row>
    <row r="896" spans="10:16">
      <c r="J896" s="6"/>
      <c r="P896"/>
    </row>
    <row r="897" spans="10:16">
      <c r="J897" s="6"/>
      <c r="P897"/>
    </row>
    <row r="898" spans="10:16">
      <c r="J898" s="6"/>
      <c r="P898"/>
    </row>
    <row r="899" spans="10:16">
      <c r="J899" s="6"/>
      <c r="P899"/>
    </row>
    <row r="900" spans="10:16">
      <c r="J900" s="6"/>
      <c r="P900"/>
    </row>
    <row r="901" spans="10:16">
      <c r="J901" s="6"/>
      <c r="P901"/>
    </row>
    <row r="902" spans="10:16">
      <c r="J902" s="6"/>
      <c r="P902"/>
    </row>
    <row r="903" spans="10:16">
      <c r="J903" s="6"/>
      <c r="P903"/>
    </row>
    <row r="904" spans="10:16">
      <c r="J904" s="6"/>
      <c r="P904"/>
    </row>
    <row r="905" spans="10:16">
      <c r="J905" s="6"/>
      <c r="P905"/>
    </row>
    <row r="906" spans="10:16">
      <c r="J906" s="6"/>
      <c r="P906"/>
    </row>
    <row r="907" spans="10:16">
      <c r="J907" s="6"/>
      <c r="P907"/>
    </row>
    <row r="908" spans="10:16">
      <c r="J908" s="6"/>
      <c r="P908"/>
    </row>
    <row r="909" spans="10:16">
      <c r="J909" s="6"/>
      <c r="P909"/>
    </row>
    <row r="910" spans="10:16">
      <c r="J910" s="6"/>
      <c r="P910"/>
    </row>
    <row r="911" spans="10:16">
      <c r="J911" s="6"/>
      <c r="P911"/>
    </row>
    <row r="912" spans="10:16">
      <c r="J912" s="6"/>
      <c r="P912"/>
    </row>
    <row r="913" spans="10:16">
      <c r="J913" s="6"/>
      <c r="P913"/>
    </row>
    <row r="914" spans="10:16">
      <c r="J914" s="6"/>
      <c r="P914"/>
    </row>
    <row r="915" spans="10:16">
      <c r="J915" s="6"/>
      <c r="P915"/>
    </row>
    <row r="916" spans="10:16">
      <c r="J916" s="6"/>
      <c r="P916"/>
    </row>
    <row r="917" spans="10:16">
      <c r="J917" s="6"/>
      <c r="P917"/>
    </row>
    <row r="918" spans="10:16">
      <c r="J918" s="6"/>
      <c r="P918"/>
    </row>
    <row r="919" spans="10:16">
      <c r="J919" s="6"/>
      <c r="P919"/>
    </row>
    <row r="920" spans="10:16">
      <c r="J920" s="6"/>
      <c r="P920"/>
    </row>
    <row r="921" spans="10:16">
      <c r="J921" s="6"/>
      <c r="P921"/>
    </row>
    <row r="922" spans="10:16">
      <c r="J922" s="6"/>
      <c r="P922"/>
    </row>
    <row r="923" spans="10:16">
      <c r="J923" s="6"/>
      <c r="P923"/>
    </row>
    <row r="924" spans="10:16">
      <c r="J924" s="6"/>
      <c r="P924"/>
    </row>
    <row r="925" spans="10:16">
      <c r="J925" s="6"/>
      <c r="P925"/>
    </row>
    <row r="926" spans="10:16">
      <c r="J926" s="6"/>
      <c r="P926"/>
    </row>
    <row r="927" spans="10:16">
      <c r="J927" s="6"/>
      <c r="P927"/>
    </row>
    <row r="928" spans="10:16">
      <c r="J928" s="6"/>
      <c r="P928"/>
    </row>
    <row r="929" spans="10:16">
      <c r="J929" s="6"/>
      <c r="P929"/>
    </row>
    <row r="930" spans="10:16">
      <c r="J930" s="6"/>
      <c r="P930"/>
    </row>
    <row r="931" spans="10:16">
      <c r="J931" s="6"/>
      <c r="P931"/>
    </row>
    <row r="932" spans="10:16">
      <c r="J932" s="6"/>
      <c r="P932"/>
    </row>
    <row r="933" spans="10:16">
      <c r="J933" s="6"/>
      <c r="P933"/>
    </row>
    <row r="934" spans="10:16">
      <c r="J934" s="6"/>
      <c r="P934"/>
    </row>
    <row r="935" spans="10:16">
      <c r="J935" s="6"/>
      <c r="P935"/>
    </row>
    <row r="936" spans="10:16">
      <c r="J936" s="6"/>
      <c r="P936"/>
    </row>
    <row r="937" spans="10:16">
      <c r="J937" s="6"/>
      <c r="P937"/>
    </row>
    <row r="938" spans="10:16">
      <c r="J938" s="6"/>
      <c r="P938"/>
    </row>
    <row r="939" spans="10:16">
      <c r="J939" s="6"/>
      <c r="P939"/>
    </row>
    <row r="940" spans="10:16">
      <c r="J940" s="6"/>
      <c r="P940"/>
    </row>
    <row r="941" spans="10:16">
      <c r="J941" s="6"/>
      <c r="P941"/>
    </row>
    <row r="942" spans="10:16">
      <c r="J942" s="6"/>
      <c r="P942"/>
    </row>
    <row r="943" spans="10:16">
      <c r="J943" s="6"/>
      <c r="P943"/>
    </row>
    <row r="944" spans="10:16">
      <c r="J944" s="6"/>
      <c r="P944"/>
    </row>
    <row r="945" spans="10:16">
      <c r="J945" s="6"/>
      <c r="P945"/>
    </row>
    <row r="946" spans="10:16">
      <c r="J946" s="6"/>
      <c r="P946"/>
    </row>
    <row r="947" spans="10:16">
      <c r="J947" s="6"/>
      <c r="P947"/>
    </row>
    <row r="948" spans="10:16">
      <c r="J948" s="6"/>
      <c r="P948"/>
    </row>
    <row r="949" spans="10:16">
      <c r="J949" s="6"/>
      <c r="P949"/>
    </row>
    <row r="950" spans="10:16">
      <c r="J950" s="6"/>
      <c r="P950"/>
    </row>
    <row r="951" spans="10:16">
      <c r="J951" s="6"/>
      <c r="P951"/>
    </row>
    <row r="952" spans="10:16">
      <c r="J952" s="6"/>
      <c r="P952"/>
    </row>
    <row r="953" spans="10:16">
      <c r="J953" s="6"/>
      <c r="P953"/>
    </row>
    <row r="954" spans="10:16">
      <c r="J954" s="6"/>
      <c r="P954"/>
    </row>
    <row r="955" spans="10:16">
      <c r="J955" s="6"/>
      <c r="P955"/>
    </row>
    <row r="956" spans="10:16">
      <c r="J956" s="6"/>
      <c r="P956"/>
    </row>
    <row r="957" spans="10:16">
      <c r="J957" s="6"/>
      <c r="P957"/>
    </row>
    <row r="958" spans="10:16">
      <c r="J958" s="6"/>
      <c r="P958"/>
    </row>
    <row r="959" spans="10:16">
      <c r="J959" s="6"/>
      <c r="P959"/>
    </row>
    <row r="960" spans="10:16">
      <c r="J960" s="6"/>
      <c r="P960"/>
    </row>
    <row r="961" spans="10:16">
      <c r="J961" s="6"/>
      <c r="P961"/>
    </row>
    <row r="962" spans="10:16">
      <c r="J962" s="6"/>
      <c r="P962"/>
    </row>
    <row r="963" spans="10:16">
      <c r="J963" s="6"/>
      <c r="P963"/>
    </row>
    <row r="964" spans="10:16">
      <c r="J964" s="6"/>
      <c r="P964"/>
    </row>
    <row r="965" spans="10:16">
      <c r="J965" s="6"/>
      <c r="P965"/>
    </row>
    <row r="966" spans="10:16">
      <c r="J966" s="6"/>
      <c r="P966"/>
    </row>
    <row r="967" spans="10:16">
      <c r="J967" s="6"/>
      <c r="P967"/>
    </row>
    <row r="968" spans="10:16">
      <c r="J968" s="6"/>
      <c r="P968"/>
    </row>
    <row r="969" spans="10:16">
      <c r="J969" s="6"/>
      <c r="P969"/>
    </row>
    <row r="970" spans="10:16">
      <c r="J970" s="6"/>
      <c r="P970"/>
    </row>
    <row r="971" spans="10:16">
      <c r="J971" s="6"/>
      <c r="P971"/>
    </row>
    <row r="973" spans="10:16">
      <c r="J973" s="6"/>
      <c r="P973"/>
    </row>
    <row r="974" spans="10:16">
      <c r="J974" s="6"/>
      <c r="P974"/>
    </row>
    <row r="975" spans="10:16">
      <c r="J975" s="6"/>
      <c r="P975"/>
    </row>
    <row r="976" spans="10:16">
      <c r="J976" s="6"/>
      <c r="P976"/>
    </row>
    <row r="977" spans="10:16">
      <c r="J977" s="6"/>
      <c r="P977"/>
    </row>
    <row r="978" spans="10:16">
      <c r="J978" s="6"/>
      <c r="P978"/>
    </row>
    <row r="979" spans="10:16">
      <c r="J979" s="6"/>
      <c r="P979"/>
    </row>
    <row r="980" spans="10:16">
      <c r="J980" s="6"/>
      <c r="P980"/>
    </row>
    <row r="981" spans="10:16">
      <c r="J981" s="6"/>
      <c r="P981"/>
    </row>
    <row r="982" spans="10:16">
      <c r="J982" s="6"/>
      <c r="P982"/>
    </row>
    <row r="983" spans="10:16">
      <c r="J983" s="6"/>
      <c r="P983"/>
    </row>
    <row r="984" spans="10:16">
      <c r="J984" s="6"/>
      <c r="P984"/>
    </row>
    <row r="985" spans="10:16">
      <c r="J985" s="6"/>
      <c r="P985"/>
    </row>
    <row r="986" spans="10:16">
      <c r="J986" s="6"/>
      <c r="P986"/>
    </row>
    <row r="987" spans="10:16">
      <c r="J987" s="6"/>
      <c r="P987"/>
    </row>
    <row r="988" spans="10:16">
      <c r="J988" s="6"/>
      <c r="P988"/>
    </row>
    <row r="989" spans="10:16">
      <c r="J989" s="6"/>
      <c r="P989"/>
    </row>
    <row r="990" spans="10:16">
      <c r="J990" s="6"/>
      <c r="P990"/>
    </row>
    <row r="991" spans="10:16">
      <c r="J991" s="6"/>
      <c r="P991"/>
    </row>
    <row r="992" spans="10:16">
      <c r="J992" s="6"/>
      <c r="P992"/>
    </row>
    <row r="993" spans="10:16">
      <c r="J993" s="6"/>
      <c r="P993"/>
    </row>
    <row r="994" spans="10:16">
      <c r="J994" s="6"/>
      <c r="P994"/>
    </row>
    <row r="995" spans="10:16">
      <c r="J995" s="6"/>
      <c r="P995"/>
    </row>
    <row r="996" spans="10:16">
      <c r="J996" s="6"/>
      <c r="P996"/>
    </row>
    <row r="997" spans="10:16">
      <c r="J997" s="6"/>
      <c r="P997"/>
    </row>
    <row r="998" spans="10:16">
      <c r="J998" s="6"/>
      <c r="P998"/>
    </row>
    <row r="999" spans="10:16">
      <c r="J999" s="6"/>
      <c r="P999"/>
    </row>
    <row r="1000" spans="10:16">
      <c r="J1000" s="6"/>
      <c r="P1000"/>
    </row>
    <row r="1001" spans="10:16">
      <c r="J1001" s="6"/>
      <c r="P1001"/>
    </row>
    <row r="1002" spans="10:16">
      <c r="J1002" s="6"/>
      <c r="P1002"/>
    </row>
    <row r="1006" spans="10:16">
      <c r="J1006" s="6"/>
      <c r="P1006"/>
    </row>
    <row r="1007" spans="10:16">
      <c r="J1007" s="6"/>
      <c r="P1007"/>
    </row>
    <row r="1008" spans="10:16">
      <c r="J1008" s="6"/>
      <c r="P1008"/>
    </row>
    <row r="1009" spans="10:16">
      <c r="J1009" s="6"/>
      <c r="P1009"/>
    </row>
    <row r="1010" spans="10:16">
      <c r="J1010" s="6"/>
      <c r="P1010"/>
    </row>
    <row r="1011" spans="10:16">
      <c r="J1011" s="6"/>
      <c r="P1011"/>
    </row>
    <row r="1012" spans="10:16">
      <c r="J1012" s="6"/>
      <c r="P1012"/>
    </row>
    <row r="1013" spans="10:16">
      <c r="J1013" s="6"/>
      <c r="P1013"/>
    </row>
    <row r="1014" spans="10:16">
      <c r="J1014" s="6"/>
      <c r="P1014"/>
    </row>
    <row r="1015" spans="10:16">
      <c r="J1015" s="6"/>
      <c r="P1015"/>
    </row>
    <row r="1016" spans="10:16">
      <c r="P1016"/>
    </row>
    <row r="1017" spans="10:16">
      <c r="P1017"/>
    </row>
    <row r="1018" spans="10:16">
      <c r="J1018" s="6"/>
      <c r="P1018"/>
    </row>
    <row r="1019" spans="10:16">
      <c r="J1019" s="6"/>
      <c r="P1019"/>
    </row>
    <row r="1020" spans="10:16">
      <c r="J1020" s="6"/>
      <c r="P1020"/>
    </row>
    <row r="1021" spans="10:16">
      <c r="J1021" s="6"/>
      <c r="P1021"/>
    </row>
    <row r="1022" spans="10:16">
      <c r="J1022" s="6"/>
      <c r="P1022"/>
    </row>
    <row r="1023" spans="10:16">
      <c r="J1023" s="6"/>
      <c r="P1023"/>
    </row>
    <row r="1024" spans="10:16">
      <c r="J1024" s="6"/>
      <c r="P1024"/>
    </row>
    <row r="1025" spans="10:16">
      <c r="J1025" s="6"/>
      <c r="P1025"/>
    </row>
    <row r="1026" spans="10:16">
      <c r="J1026" s="6"/>
      <c r="P1026"/>
    </row>
    <row r="1027" spans="10:16">
      <c r="J1027" s="6"/>
      <c r="P1027"/>
    </row>
    <row r="1028" spans="10:16">
      <c r="J1028" s="6"/>
      <c r="P1028"/>
    </row>
    <row r="1029" spans="10:16">
      <c r="J1029" s="6"/>
      <c r="P1029"/>
    </row>
    <row r="1030" spans="10:16">
      <c r="J1030" s="6"/>
      <c r="P1030"/>
    </row>
    <row r="1031" spans="10:16">
      <c r="J1031" s="6"/>
      <c r="P1031"/>
    </row>
    <row r="1032" spans="10:16">
      <c r="J1032" s="6"/>
      <c r="P1032"/>
    </row>
    <row r="1033" spans="10:16">
      <c r="J1033" s="6"/>
      <c r="P1033"/>
    </row>
    <row r="1034" spans="10:16">
      <c r="J1034" s="6"/>
      <c r="P1034"/>
    </row>
    <row r="1035" spans="10:16">
      <c r="J1035" s="6"/>
      <c r="P1035"/>
    </row>
    <row r="1036" spans="10:16">
      <c r="J1036" s="6"/>
      <c r="P1036"/>
    </row>
    <row r="1037" spans="10:16">
      <c r="J1037" s="6"/>
      <c r="P1037"/>
    </row>
    <row r="1038" spans="10:16">
      <c r="J1038" s="6"/>
      <c r="P1038"/>
    </row>
    <row r="1039" spans="10:16">
      <c r="J1039" s="6"/>
      <c r="P1039"/>
    </row>
    <row r="1040" spans="10:16">
      <c r="J1040" s="6"/>
      <c r="P1040"/>
    </row>
    <row r="1041" spans="10:16">
      <c r="J1041" s="6"/>
      <c r="P1041"/>
    </row>
    <row r="1042" spans="10:16">
      <c r="J1042" s="6"/>
      <c r="P1042"/>
    </row>
    <row r="1043" spans="10:16">
      <c r="J1043" s="6"/>
      <c r="P1043"/>
    </row>
    <row r="1044" spans="10:16">
      <c r="J1044" s="6"/>
      <c r="P1044"/>
    </row>
    <row r="1045" spans="10:16">
      <c r="J1045" s="6"/>
      <c r="P1045"/>
    </row>
    <row r="1046" spans="10:16">
      <c r="J1046" s="6"/>
      <c r="P1046"/>
    </row>
    <row r="1047" spans="10:16">
      <c r="J1047" s="6"/>
      <c r="P1047"/>
    </row>
    <row r="1048" spans="10:16">
      <c r="J1048" s="6"/>
      <c r="P1048"/>
    </row>
    <row r="1049" spans="10:16">
      <c r="J1049" s="6"/>
      <c r="P1049"/>
    </row>
    <row r="1050" spans="10:16">
      <c r="J1050" s="6"/>
      <c r="P1050"/>
    </row>
    <row r="1051" spans="10:16">
      <c r="J1051" s="6"/>
      <c r="P1051"/>
    </row>
    <row r="1052" spans="10:16">
      <c r="J1052" s="6"/>
      <c r="P1052"/>
    </row>
    <row r="1053" spans="10:16">
      <c r="J1053" s="6"/>
      <c r="P1053"/>
    </row>
    <row r="1054" spans="10:16">
      <c r="J1054" s="6"/>
      <c r="P1054"/>
    </row>
    <row r="1055" spans="10:16">
      <c r="J1055" s="6"/>
      <c r="P1055"/>
    </row>
    <row r="1056" spans="10:16">
      <c r="J1056" s="6"/>
      <c r="P1056"/>
    </row>
    <row r="1057" spans="10:16">
      <c r="J1057" s="6"/>
      <c r="P1057"/>
    </row>
    <row r="1058" spans="10:16">
      <c r="J1058" s="6"/>
      <c r="P1058"/>
    </row>
    <row r="1059" spans="10:16">
      <c r="J1059" s="6"/>
      <c r="P1059"/>
    </row>
    <row r="1060" spans="10:16">
      <c r="J1060" s="6"/>
      <c r="P1060"/>
    </row>
    <row r="1061" spans="10:16">
      <c r="J1061" s="6"/>
      <c r="P1061"/>
    </row>
    <row r="1062" spans="10:16">
      <c r="J1062" s="6"/>
      <c r="P1062"/>
    </row>
    <row r="1063" spans="10:16">
      <c r="J1063" s="6"/>
      <c r="P1063"/>
    </row>
    <row r="1064" spans="10:16">
      <c r="J1064" s="6"/>
      <c r="P1064"/>
    </row>
    <row r="1065" spans="10:16">
      <c r="J1065" s="6"/>
      <c r="P1065"/>
    </row>
    <row r="1066" spans="10:16">
      <c r="J1066" s="6"/>
      <c r="P1066"/>
    </row>
    <row r="1067" spans="10:16">
      <c r="J1067" s="6"/>
      <c r="P1067"/>
    </row>
    <row r="1068" spans="10:16">
      <c r="J1068" s="6"/>
      <c r="P1068"/>
    </row>
    <row r="1069" spans="10:16">
      <c r="J1069" s="6"/>
      <c r="P1069"/>
    </row>
    <row r="1070" spans="10:16">
      <c r="J1070" s="6"/>
      <c r="P1070"/>
    </row>
    <row r="1071" spans="10:16">
      <c r="J1071" s="6"/>
      <c r="P1071"/>
    </row>
    <row r="1072" spans="10:16">
      <c r="J1072" s="6"/>
      <c r="P1072"/>
    </row>
    <row r="1073" spans="10:16">
      <c r="J1073" s="6"/>
      <c r="P1073"/>
    </row>
    <row r="1074" spans="10:16">
      <c r="J1074" s="6"/>
      <c r="P1074"/>
    </row>
    <row r="1075" spans="10:16">
      <c r="J1075" s="6"/>
      <c r="P1075"/>
    </row>
    <row r="1076" spans="10:16">
      <c r="J1076" s="6"/>
      <c r="P1076"/>
    </row>
    <row r="1077" spans="10:16">
      <c r="J1077" s="6"/>
      <c r="P1077"/>
    </row>
    <row r="1078" spans="10:16">
      <c r="J1078" s="6"/>
      <c r="P1078"/>
    </row>
    <row r="1079" spans="10:16">
      <c r="J1079" s="6"/>
      <c r="P1079"/>
    </row>
    <row r="1080" spans="10:16">
      <c r="J1080" s="6"/>
      <c r="P1080"/>
    </row>
    <row r="1081" spans="10:16">
      <c r="J1081" s="6"/>
      <c r="P1081"/>
    </row>
    <row r="1082" spans="10:16">
      <c r="J1082" s="6"/>
      <c r="P1082"/>
    </row>
    <row r="1083" spans="10:16">
      <c r="J1083" s="6"/>
      <c r="P1083"/>
    </row>
    <row r="1084" spans="10:16">
      <c r="J1084" s="6"/>
      <c r="P1084"/>
    </row>
    <row r="1085" spans="10:16">
      <c r="J1085" s="6"/>
      <c r="P1085"/>
    </row>
    <row r="1086" spans="10:16">
      <c r="J1086" s="6"/>
      <c r="P1086"/>
    </row>
    <row r="1087" spans="10:16">
      <c r="J1087" s="6"/>
      <c r="P1087"/>
    </row>
    <row r="1088" spans="10:16">
      <c r="J1088" s="6"/>
      <c r="P1088"/>
    </row>
    <row r="1089" spans="10:16">
      <c r="J1089" s="6"/>
      <c r="P1089"/>
    </row>
    <row r="1090" spans="10:16">
      <c r="J1090" s="6"/>
      <c r="P1090"/>
    </row>
    <row r="1091" spans="10:16">
      <c r="J1091" s="6"/>
      <c r="P1091"/>
    </row>
    <row r="1092" spans="10:16">
      <c r="J1092" s="6"/>
      <c r="P1092"/>
    </row>
    <row r="1093" spans="10:16">
      <c r="J1093" s="6"/>
      <c r="P1093"/>
    </row>
    <row r="1094" spans="10:16">
      <c r="J1094" s="6"/>
      <c r="P1094"/>
    </row>
    <row r="1095" spans="10:16">
      <c r="J1095" s="6"/>
      <c r="P1095"/>
    </row>
    <row r="1096" spans="10:16">
      <c r="J1096" s="6"/>
      <c r="P1096"/>
    </row>
    <row r="1097" spans="10:16">
      <c r="J1097" s="6"/>
      <c r="P1097"/>
    </row>
    <row r="1098" spans="10:16">
      <c r="J1098" s="6"/>
      <c r="P1098"/>
    </row>
    <row r="1099" spans="10:16">
      <c r="J1099" s="6"/>
      <c r="P1099"/>
    </row>
    <row r="1100" spans="10:16">
      <c r="J1100" s="6"/>
      <c r="P1100"/>
    </row>
    <row r="1101" spans="10:16">
      <c r="J1101" s="6"/>
      <c r="P1101"/>
    </row>
    <row r="1102" spans="10:16">
      <c r="J1102" s="6"/>
      <c r="P1102"/>
    </row>
    <row r="1103" spans="10:16">
      <c r="J1103" s="6"/>
      <c r="P1103"/>
    </row>
    <row r="1104" spans="10:16">
      <c r="J1104" s="6"/>
      <c r="P1104"/>
    </row>
    <row r="1105" spans="10:16">
      <c r="J1105" s="6"/>
      <c r="P1105"/>
    </row>
    <row r="1106" spans="10:16">
      <c r="J1106" s="6"/>
      <c r="P1106"/>
    </row>
    <row r="1107" spans="10:16">
      <c r="J1107" s="6"/>
      <c r="P1107"/>
    </row>
    <row r="1108" spans="10:16">
      <c r="J1108" s="6"/>
      <c r="P1108"/>
    </row>
    <row r="1109" spans="10:16">
      <c r="J1109" s="6"/>
      <c r="P1109"/>
    </row>
    <row r="1110" spans="10:16">
      <c r="J1110" s="6"/>
      <c r="P1110"/>
    </row>
    <row r="1111" spans="10:16">
      <c r="J1111" s="6"/>
      <c r="P1111"/>
    </row>
    <row r="1112" spans="10:16">
      <c r="J1112" s="6"/>
      <c r="P1112"/>
    </row>
    <row r="1113" spans="10:16">
      <c r="J1113" s="6"/>
      <c r="P1113"/>
    </row>
    <row r="1114" spans="10:16">
      <c r="J1114" s="6"/>
      <c r="P1114"/>
    </row>
    <row r="1115" spans="10:16">
      <c r="J1115" s="6"/>
      <c r="P1115"/>
    </row>
    <row r="1116" spans="10:16">
      <c r="J1116" s="6"/>
      <c r="P1116"/>
    </row>
    <row r="1117" spans="10:16">
      <c r="J1117" s="6"/>
      <c r="P1117"/>
    </row>
    <row r="1118" spans="10:16">
      <c r="J1118" s="6"/>
      <c r="P1118"/>
    </row>
    <row r="1119" spans="10:16">
      <c r="J1119" s="6"/>
      <c r="P1119"/>
    </row>
    <row r="1120" spans="10:16">
      <c r="J1120" s="6"/>
      <c r="P1120"/>
    </row>
    <row r="1121" spans="10:16">
      <c r="J1121" s="6"/>
      <c r="P1121"/>
    </row>
    <row r="1122" spans="10:16">
      <c r="J1122" s="6"/>
      <c r="P1122"/>
    </row>
    <row r="1123" spans="10:16">
      <c r="J1123" s="6"/>
      <c r="P1123"/>
    </row>
    <row r="1124" spans="10:16">
      <c r="J1124" s="6"/>
      <c r="P1124"/>
    </row>
    <row r="1125" spans="10:16">
      <c r="J1125" s="6"/>
      <c r="P1125"/>
    </row>
    <row r="1126" spans="10:16">
      <c r="J1126" s="6"/>
      <c r="P1126"/>
    </row>
    <row r="1127" spans="10:16">
      <c r="J1127" s="6"/>
      <c r="P1127"/>
    </row>
    <row r="1128" spans="10:16">
      <c r="J1128" s="6"/>
      <c r="P1128"/>
    </row>
    <row r="1129" spans="10:16">
      <c r="J1129" s="6"/>
      <c r="P1129"/>
    </row>
    <row r="1130" spans="10:16">
      <c r="J1130" s="6"/>
      <c r="P1130"/>
    </row>
    <row r="1131" spans="10:16">
      <c r="J1131" s="6"/>
      <c r="P1131"/>
    </row>
    <row r="1132" spans="10:16">
      <c r="J1132" s="6"/>
      <c r="P1132"/>
    </row>
    <row r="1133" spans="10:16">
      <c r="J1133" s="6"/>
      <c r="P1133"/>
    </row>
    <row r="1134" spans="10:16">
      <c r="J1134" s="6"/>
      <c r="P1134"/>
    </row>
    <row r="1135" spans="10:16">
      <c r="J1135" s="6"/>
      <c r="P1135"/>
    </row>
    <row r="1136" spans="10:16">
      <c r="J1136" s="6"/>
      <c r="P1136"/>
    </row>
    <row r="1137" spans="10:16">
      <c r="J1137" s="6"/>
      <c r="P1137"/>
    </row>
    <row r="1138" spans="10:16">
      <c r="J1138" s="6"/>
      <c r="P1138"/>
    </row>
    <row r="1139" spans="10:16">
      <c r="J1139" s="6"/>
      <c r="P1139"/>
    </row>
    <row r="1140" spans="10:16">
      <c r="J1140" s="6"/>
      <c r="P1140"/>
    </row>
    <row r="1141" spans="10:16">
      <c r="J1141" s="6"/>
      <c r="P1141"/>
    </row>
    <row r="1142" spans="10:16">
      <c r="J1142" s="6"/>
      <c r="P1142"/>
    </row>
    <row r="1143" spans="10:16">
      <c r="J1143" s="6"/>
      <c r="P1143"/>
    </row>
    <row r="1144" spans="10:16">
      <c r="J1144" s="6"/>
      <c r="P1144"/>
    </row>
    <row r="1145" spans="10:16">
      <c r="J1145" s="6"/>
      <c r="P1145"/>
    </row>
    <row r="1146" spans="10:16">
      <c r="J1146" s="6"/>
      <c r="P1146"/>
    </row>
    <row r="1147" spans="10:16">
      <c r="J1147" s="6"/>
      <c r="P1147"/>
    </row>
    <row r="1148" spans="10:16">
      <c r="J1148" s="6"/>
      <c r="P1148"/>
    </row>
    <row r="1149" spans="10:16">
      <c r="J1149" s="6"/>
      <c r="P1149"/>
    </row>
    <row r="1150" spans="10:16">
      <c r="J1150" s="6"/>
      <c r="P1150"/>
    </row>
    <row r="1151" spans="10:16">
      <c r="J1151" s="6"/>
      <c r="P1151"/>
    </row>
    <row r="1152" spans="10:16">
      <c r="J1152" s="6"/>
      <c r="P1152"/>
    </row>
    <row r="1153" spans="10:16">
      <c r="J1153" s="6"/>
      <c r="P1153"/>
    </row>
    <row r="1154" spans="10:16">
      <c r="J1154" s="6"/>
      <c r="P1154"/>
    </row>
    <row r="1155" spans="10:16">
      <c r="J1155" s="6"/>
      <c r="P1155"/>
    </row>
    <row r="1156" spans="10:16">
      <c r="J1156" s="6"/>
      <c r="P1156"/>
    </row>
    <row r="1157" spans="10:16">
      <c r="J1157" s="6"/>
      <c r="P1157"/>
    </row>
    <row r="1158" spans="10:16">
      <c r="J1158" s="6"/>
      <c r="P1158"/>
    </row>
    <row r="1159" spans="10:16">
      <c r="J1159" s="6"/>
      <c r="P1159"/>
    </row>
    <row r="1160" spans="10:16">
      <c r="J1160" s="6"/>
      <c r="P1160"/>
    </row>
    <row r="1161" spans="10:16">
      <c r="J1161" s="6"/>
      <c r="P1161"/>
    </row>
    <row r="1162" spans="10:16">
      <c r="J1162" s="6"/>
      <c r="P1162"/>
    </row>
    <row r="1163" spans="10:16">
      <c r="J1163" s="6"/>
      <c r="P1163"/>
    </row>
    <row r="1164" spans="10:16">
      <c r="J1164" s="6"/>
      <c r="P1164"/>
    </row>
    <row r="1165" spans="10:16">
      <c r="J1165" s="6"/>
      <c r="P1165"/>
    </row>
    <row r="1166" spans="10:16">
      <c r="J1166" s="6"/>
      <c r="P1166"/>
    </row>
    <row r="1167" spans="10:16">
      <c r="J1167" s="6"/>
      <c r="P1167"/>
    </row>
    <row r="1168" spans="10:16">
      <c r="J1168" s="6"/>
      <c r="P1168"/>
    </row>
    <row r="1169" spans="10:16">
      <c r="J1169" s="6"/>
      <c r="P1169"/>
    </row>
    <row r="1170" spans="10:16">
      <c r="J1170" s="6"/>
      <c r="P1170"/>
    </row>
    <row r="1171" spans="10:16">
      <c r="J1171" s="6"/>
      <c r="P1171"/>
    </row>
    <row r="1172" spans="10:16">
      <c r="J1172" s="6"/>
      <c r="P1172"/>
    </row>
    <row r="1173" spans="10:16">
      <c r="J1173" s="6"/>
      <c r="P1173"/>
    </row>
    <row r="1174" spans="10:16">
      <c r="J1174" s="6"/>
      <c r="P1174"/>
    </row>
    <row r="1175" spans="10:16">
      <c r="J1175" s="6"/>
      <c r="P1175"/>
    </row>
    <row r="1176" spans="10:16">
      <c r="J1176" s="6"/>
      <c r="P1176"/>
    </row>
    <row r="1177" spans="10:16">
      <c r="J1177" s="6"/>
      <c r="P1177"/>
    </row>
    <row r="1178" spans="10:16">
      <c r="J1178" s="6"/>
      <c r="P1178"/>
    </row>
    <row r="1179" spans="10:16">
      <c r="J1179" s="6"/>
      <c r="P1179"/>
    </row>
    <row r="1180" spans="10:16">
      <c r="J1180" s="6"/>
      <c r="P1180"/>
    </row>
    <row r="1181" spans="10:16">
      <c r="J1181" s="6"/>
      <c r="P1181"/>
    </row>
    <row r="1182" spans="10:16">
      <c r="J1182" s="6"/>
      <c r="P1182"/>
    </row>
    <row r="1183" spans="10:16">
      <c r="J1183" s="6"/>
      <c r="P1183"/>
    </row>
    <row r="1184" spans="10:16">
      <c r="J1184" s="6"/>
      <c r="P1184"/>
    </row>
    <row r="1185" spans="10:16">
      <c r="J1185" s="6"/>
      <c r="P1185"/>
    </row>
    <row r="1186" spans="10:16">
      <c r="J1186" s="6"/>
      <c r="P1186"/>
    </row>
    <row r="1187" spans="10:16">
      <c r="J1187" s="6"/>
      <c r="P1187"/>
    </row>
    <row r="1188" spans="10:16">
      <c r="J1188" s="6"/>
      <c r="P1188"/>
    </row>
    <row r="1189" spans="10:16">
      <c r="J1189" s="6"/>
      <c r="P1189"/>
    </row>
    <row r="1190" spans="10:16">
      <c r="J1190" s="6"/>
      <c r="P1190"/>
    </row>
    <row r="1191" spans="10:16">
      <c r="J1191" s="6"/>
      <c r="P1191"/>
    </row>
    <row r="1192" spans="10:16">
      <c r="J1192" s="6"/>
      <c r="P1192"/>
    </row>
    <row r="1193" spans="10:16">
      <c r="J1193" s="6"/>
      <c r="P1193"/>
    </row>
    <row r="1194" spans="10:16">
      <c r="J1194" s="6"/>
      <c r="P1194"/>
    </row>
    <row r="1195" spans="10:16">
      <c r="J1195" s="6"/>
      <c r="P1195"/>
    </row>
    <row r="1196" spans="10:16">
      <c r="J1196" s="6"/>
      <c r="P1196"/>
    </row>
    <row r="1197" spans="10:16">
      <c r="J1197" s="6"/>
      <c r="P1197"/>
    </row>
    <row r="1198" spans="10:16">
      <c r="J1198" s="6"/>
      <c r="P1198"/>
    </row>
    <row r="1199" spans="10:16">
      <c r="J1199" s="6"/>
      <c r="P1199"/>
    </row>
    <row r="1200" spans="10:16">
      <c r="J1200" s="6"/>
      <c r="P1200"/>
    </row>
    <row r="1201" spans="10:16">
      <c r="J1201" s="6"/>
      <c r="P1201"/>
    </row>
    <row r="1202" spans="10:16">
      <c r="J1202" s="6"/>
      <c r="P1202"/>
    </row>
    <row r="1203" spans="10:16">
      <c r="J1203" s="6"/>
      <c r="P1203"/>
    </row>
    <row r="1204" spans="10:16">
      <c r="J1204" s="6"/>
      <c r="P1204"/>
    </row>
    <row r="1205" spans="10:16">
      <c r="J1205" s="6"/>
      <c r="P1205"/>
    </row>
    <row r="1206" spans="10:16">
      <c r="J1206" s="6"/>
      <c r="P1206"/>
    </row>
    <row r="1207" spans="10:16">
      <c r="J1207" s="6"/>
      <c r="P1207"/>
    </row>
    <row r="1208" spans="10:16">
      <c r="J1208" s="6"/>
      <c r="P1208"/>
    </row>
    <row r="1209" spans="10:16">
      <c r="J1209" s="6"/>
      <c r="P1209"/>
    </row>
    <row r="1210" spans="10:16">
      <c r="J1210" s="6"/>
      <c r="P1210"/>
    </row>
    <row r="1211" spans="10:16">
      <c r="J1211" s="6"/>
      <c r="P1211"/>
    </row>
    <row r="1212" spans="10:16">
      <c r="J1212" s="6"/>
      <c r="P1212"/>
    </row>
    <row r="1213" spans="10:16">
      <c r="J1213" s="6"/>
      <c r="P1213"/>
    </row>
    <row r="1214" spans="10:16">
      <c r="J1214" s="6"/>
      <c r="P1214"/>
    </row>
    <row r="1215" spans="10:16">
      <c r="J1215" s="6"/>
      <c r="P1215"/>
    </row>
    <row r="1216" spans="10:16">
      <c r="J1216" s="6"/>
      <c r="P1216"/>
    </row>
    <row r="1217" spans="10:16">
      <c r="J1217" s="6"/>
      <c r="P1217"/>
    </row>
    <row r="1218" spans="10:16">
      <c r="J1218" s="6"/>
      <c r="P1218"/>
    </row>
    <row r="1219" spans="10:16">
      <c r="J1219" s="6"/>
      <c r="P1219"/>
    </row>
    <row r="1220" spans="10:16">
      <c r="J1220" s="6"/>
      <c r="P1220"/>
    </row>
    <row r="1221" spans="10:16">
      <c r="J1221" s="6"/>
      <c r="P1221"/>
    </row>
    <row r="1222" spans="10:16">
      <c r="J1222" s="6"/>
      <c r="P1222"/>
    </row>
    <row r="1223" spans="10:16">
      <c r="J1223" s="6"/>
      <c r="P1223"/>
    </row>
    <row r="1224" spans="10:16">
      <c r="J1224" s="6"/>
      <c r="P1224"/>
    </row>
    <row r="1225" spans="10:16">
      <c r="K1225" s="6"/>
    </row>
    <row r="1226" spans="10:16">
      <c r="K1226" s="6"/>
    </row>
    <row r="1227" spans="10:16">
      <c r="K1227" s="6"/>
    </row>
    <row r="1228" spans="10:16">
      <c r="K1228" s="6"/>
    </row>
    <row r="1229" spans="10:16">
      <c r="K1229" s="6"/>
    </row>
    <row r="1230" spans="10:16">
      <c r="K1230" s="6"/>
    </row>
    <row r="1231" spans="10:16">
      <c r="K1231" s="6"/>
    </row>
    <row r="1232" spans="10:16">
      <c r="K1232" s="6"/>
    </row>
  </sheetData>
  <phoneticPr fontId="50" type="noConversion"/>
  <pageMargins left="0" right="0" top="0" bottom="0" header="0.51180555555555496" footer="0.51180555555555496"/>
  <pageSetup paperSize="9" firstPageNumber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762"/>
  <sheetViews>
    <sheetView tabSelected="1" view="pageBreakPreview" topLeftCell="A26" zoomScale="60" workbookViewId="0">
      <selection activeCell="U46" sqref="U46"/>
    </sheetView>
  </sheetViews>
  <sheetFormatPr defaultRowHeight="15"/>
  <cols>
    <col min="1" max="1" width="7" customWidth="1"/>
    <col min="2" max="2" width="29.140625" style="77" customWidth="1"/>
    <col min="3" max="3" width="10.85546875" customWidth="1"/>
    <col min="4" max="4" width="4.5703125" customWidth="1"/>
    <col min="5" max="5" width="10" customWidth="1"/>
    <col min="6" max="6" width="26.42578125" customWidth="1"/>
    <col min="7" max="7" width="9.85546875" customWidth="1"/>
    <col min="8" max="8" width="2.140625" customWidth="1"/>
    <col min="9" max="9" width="9.28515625" customWidth="1"/>
    <col min="10" max="10" width="29.42578125" customWidth="1"/>
    <col min="11" max="11" width="10.42578125" customWidth="1"/>
    <col min="12" max="12" width="4.42578125" customWidth="1"/>
    <col min="13" max="13" width="9.7109375" customWidth="1"/>
    <col min="14" max="14" width="25.28515625" customWidth="1"/>
    <col min="15" max="15" width="10" customWidth="1"/>
    <col min="16" max="16" width="6" customWidth="1"/>
    <col min="17" max="17" width="6.85546875" customWidth="1"/>
    <col min="18" max="18" width="13.5703125" customWidth="1"/>
    <col min="19" max="19" width="7.85546875" customWidth="1"/>
    <col min="20" max="20" width="9.5703125" customWidth="1"/>
    <col min="21" max="21" width="7.28515625" customWidth="1"/>
    <col min="22" max="22" width="11" customWidth="1"/>
    <col min="23" max="23" width="7.42578125" customWidth="1"/>
    <col min="24" max="24" width="8.5703125" customWidth="1"/>
    <col min="25" max="25" width="6.85546875" customWidth="1"/>
    <col min="26" max="26" width="8.28515625" customWidth="1"/>
    <col min="27" max="27" width="6.140625" customWidth="1"/>
    <col min="28" max="28" width="8" customWidth="1"/>
    <col min="29" max="29" width="6.28515625" customWidth="1"/>
    <col min="31" max="31" width="8.7109375" customWidth="1"/>
  </cols>
  <sheetData>
    <row r="1" spans="1:88" ht="12" customHeight="1">
      <c r="H1" s="559"/>
      <c r="I1" s="9"/>
      <c r="J1" s="9"/>
      <c r="K1" s="9"/>
      <c r="L1" s="9"/>
      <c r="M1" s="9"/>
      <c r="N1" s="108"/>
      <c r="O1" s="108"/>
      <c r="P1" s="108"/>
      <c r="Q1" s="108"/>
      <c r="R1" s="108"/>
      <c r="S1" s="108"/>
      <c r="T1" s="160"/>
      <c r="U1" s="160"/>
      <c r="V1" s="106"/>
      <c r="W1" s="108"/>
      <c r="X1" s="108"/>
      <c r="Y1" s="108"/>
      <c r="Z1" s="108"/>
      <c r="AA1" s="108"/>
      <c r="AB1" s="108"/>
      <c r="AC1" s="108"/>
      <c r="AD1" s="108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1:88" s="62" customFormat="1" ht="14.25" customHeight="1">
      <c r="A2" s="2880" t="s">
        <v>257</v>
      </c>
      <c r="B2" s="2881"/>
      <c r="F2" s="79"/>
      <c r="G2" s="79"/>
      <c r="H2" s="2882"/>
      <c r="L2" s="48"/>
      <c r="M2" s="48"/>
      <c r="N2" s="7"/>
      <c r="O2" s="7"/>
      <c r="P2" s="106"/>
      <c r="Q2" s="106"/>
      <c r="R2" s="103"/>
      <c r="S2" s="103"/>
      <c r="T2" s="103"/>
      <c r="U2" s="103"/>
      <c r="V2" s="106"/>
      <c r="W2" s="198"/>
      <c r="X2" s="287"/>
      <c r="Y2" s="198"/>
      <c r="Z2" s="287"/>
      <c r="AA2" s="106"/>
      <c r="AB2" s="106"/>
      <c r="AC2" s="106"/>
      <c r="AD2" s="106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</row>
    <row r="3" spans="1:88">
      <c r="D3" s="407" t="s">
        <v>144</v>
      </c>
      <c r="E3" s="80"/>
      <c r="G3" t="s">
        <v>151</v>
      </c>
      <c r="H3" s="559"/>
      <c r="P3" s="108"/>
      <c r="Q3" s="210"/>
      <c r="R3" s="108"/>
      <c r="S3" s="108"/>
      <c r="T3" s="100"/>
      <c r="U3" s="108"/>
      <c r="V3" s="103"/>
      <c r="W3" s="115"/>
      <c r="X3" s="142"/>
      <c r="Y3" s="393"/>
      <c r="Z3" s="394"/>
      <c r="AA3" s="108"/>
      <c r="AB3" s="108"/>
      <c r="AC3" s="108"/>
      <c r="AD3" s="108"/>
      <c r="AE3" s="9"/>
      <c r="AF3" s="9"/>
      <c r="AG3" s="108"/>
      <c r="AH3" s="9"/>
      <c r="AI3" s="9"/>
      <c r="AJ3" s="9"/>
      <c r="AK3" s="108"/>
      <c r="AL3" s="108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1:88" ht="13.5" customHeight="1" thickBot="1">
      <c r="A4" s="409"/>
      <c r="B4" s="308" t="s">
        <v>142</v>
      </c>
      <c r="E4" s="2" t="s">
        <v>237</v>
      </c>
      <c r="F4" s="2"/>
      <c r="G4" s="80"/>
      <c r="H4" s="560"/>
      <c r="P4" s="127"/>
      <c r="Q4" s="108"/>
      <c r="R4" s="127"/>
      <c r="S4" s="108"/>
      <c r="T4" s="106"/>
      <c r="U4" s="108"/>
      <c r="V4" s="103"/>
      <c r="W4" s="107"/>
      <c r="X4" s="132"/>
      <c r="Y4" s="181"/>
      <c r="Z4" s="394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</row>
    <row r="5" spans="1:88" ht="13.5" customHeight="1">
      <c r="A5" s="27" t="s">
        <v>2</v>
      </c>
      <c r="B5" s="82" t="s">
        <v>3</v>
      </c>
      <c r="C5" s="250" t="s">
        <v>4</v>
      </c>
      <c r="D5" s="283"/>
      <c r="E5" s="27" t="s">
        <v>2</v>
      </c>
      <c r="F5" s="82" t="s">
        <v>3</v>
      </c>
      <c r="G5" s="250" t="s">
        <v>4</v>
      </c>
      <c r="H5" s="549"/>
      <c r="P5" s="127"/>
      <c r="Q5" s="88"/>
      <c r="R5" s="17"/>
      <c r="S5" s="18"/>
      <c r="T5" s="106"/>
      <c r="U5" s="108"/>
      <c r="V5" s="103"/>
      <c r="W5" s="102"/>
      <c r="X5" s="132"/>
      <c r="Y5" s="181"/>
      <c r="Z5" s="394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</row>
    <row r="6" spans="1:88" ht="13.5" customHeight="1" thickBot="1">
      <c r="A6" s="263" t="s">
        <v>5</v>
      </c>
      <c r="B6" s="9"/>
      <c r="C6" s="277" t="s">
        <v>62</v>
      </c>
      <c r="D6" s="108"/>
      <c r="E6" s="30" t="s">
        <v>5</v>
      </c>
      <c r="F6" s="31"/>
      <c r="G6" s="251" t="s">
        <v>62</v>
      </c>
      <c r="H6" s="549"/>
      <c r="P6" s="127"/>
      <c r="Q6" s="9"/>
      <c r="R6" s="9"/>
      <c r="S6" s="9"/>
      <c r="T6" s="106"/>
      <c r="U6" s="108"/>
      <c r="V6" s="103"/>
      <c r="W6" s="102"/>
      <c r="X6" s="132"/>
      <c r="Y6" s="181"/>
      <c r="Z6" s="394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</row>
    <row r="7" spans="1:88" ht="16.5" thickBot="1">
      <c r="A7" s="1818" t="s">
        <v>119</v>
      </c>
      <c r="B7" s="1819"/>
      <c r="C7" s="705"/>
      <c r="D7" s="5"/>
      <c r="E7" s="662" t="s">
        <v>630</v>
      </c>
      <c r="F7" s="68"/>
      <c r="G7" s="54"/>
      <c r="H7" s="549"/>
      <c r="P7" s="127"/>
      <c r="Q7" s="9"/>
      <c r="R7" s="9"/>
      <c r="S7" s="9"/>
      <c r="T7" s="103"/>
      <c r="U7" s="108"/>
      <c r="V7" s="103"/>
      <c r="W7" s="102"/>
      <c r="X7" s="132"/>
      <c r="Y7" s="181"/>
      <c r="Z7" s="394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</row>
    <row r="8" spans="1:88">
      <c r="A8" s="236"/>
      <c r="B8" s="363" t="s">
        <v>159</v>
      </c>
      <c r="C8" s="226"/>
      <c r="D8" s="5"/>
      <c r="E8" s="1473"/>
      <c r="F8" s="170" t="s">
        <v>159</v>
      </c>
      <c r="G8" s="136"/>
      <c r="H8" s="561"/>
      <c r="P8" s="127"/>
      <c r="Q8" s="9"/>
      <c r="R8" s="9"/>
      <c r="S8" s="9"/>
      <c r="T8" s="103"/>
      <c r="U8" s="108"/>
      <c r="V8" s="103"/>
      <c r="W8" s="117"/>
      <c r="X8" s="132"/>
      <c r="Y8" s="181"/>
      <c r="Z8" s="394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</row>
    <row r="9" spans="1:88" ht="15.75" customHeight="1">
      <c r="A9" s="362" t="s">
        <v>458</v>
      </c>
      <c r="B9" s="482" t="s">
        <v>543</v>
      </c>
      <c r="C9" s="259">
        <v>205</v>
      </c>
      <c r="D9" s="5"/>
      <c r="E9" s="371" t="s">
        <v>462</v>
      </c>
      <c r="F9" s="234" t="s">
        <v>1009</v>
      </c>
      <c r="G9" s="2802" t="s">
        <v>546</v>
      </c>
      <c r="H9" s="562"/>
      <c r="P9" s="103"/>
      <c r="Q9" s="9"/>
      <c r="R9" s="9"/>
      <c r="S9" s="9"/>
      <c r="T9" s="103"/>
      <c r="U9" s="211"/>
      <c r="V9" s="103"/>
      <c r="W9" s="102"/>
      <c r="X9" s="132"/>
      <c r="Y9" s="181"/>
      <c r="Z9" s="394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</row>
    <row r="10" spans="1:88" ht="13.5" customHeight="1">
      <c r="A10" s="1477" t="s">
        <v>385</v>
      </c>
      <c r="B10" s="2795" t="s">
        <v>384</v>
      </c>
      <c r="C10" s="343">
        <v>20</v>
      </c>
      <c r="D10" s="5"/>
      <c r="E10" s="1561" t="s">
        <v>555</v>
      </c>
      <c r="F10" s="248" t="s">
        <v>556</v>
      </c>
      <c r="G10" s="260">
        <v>200</v>
      </c>
      <c r="H10" s="562"/>
      <c r="P10" s="127"/>
      <c r="Q10" s="9"/>
      <c r="R10" s="9"/>
      <c r="S10" s="9"/>
      <c r="T10" s="103"/>
      <c r="U10" s="108"/>
      <c r="V10" s="109"/>
      <c r="W10" s="102"/>
      <c r="X10" s="132"/>
      <c r="Y10" s="181"/>
      <c r="Z10" s="394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</row>
    <row r="11" spans="1:88" ht="13.5" customHeight="1">
      <c r="A11" s="1000" t="s">
        <v>389</v>
      </c>
      <c r="B11" s="248" t="s">
        <v>90</v>
      </c>
      <c r="C11" s="258">
        <v>200</v>
      </c>
      <c r="D11" s="5"/>
      <c r="E11" s="1680" t="s">
        <v>964</v>
      </c>
      <c r="F11" s="248" t="s">
        <v>966</v>
      </c>
      <c r="G11" s="257">
        <v>10</v>
      </c>
      <c r="H11" s="562"/>
      <c r="P11" s="127"/>
      <c r="Q11" s="9"/>
      <c r="R11" s="9"/>
      <c r="S11" s="9"/>
      <c r="T11" s="103"/>
      <c r="U11" s="108"/>
      <c r="V11" s="103"/>
      <c r="W11" s="102"/>
      <c r="X11" s="145"/>
      <c r="Y11" s="396"/>
      <c r="Z11" s="394"/>
      <c r="AA11" s="108"/>
      <c r="AB11" s="108"/>
      <c r="AC11" s="108"/>
      <c r="AD11" s="108"/>
      <c r="AE11" s="108"/>
      <c r="AF11" s="108"/>
      <c r="AG11" s="139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</row>
    <row r="12" spans="1:88">
      <c r="A12" s="1894" t="s">
        <v>9</v>
      </c>
      <c r="B12" s="1806" t="s">
        <v>513</v>
      </c>
      <c r="C12" s="346">
        <v>25</v>
      </c>
      <c r="D12" s="5"/>
      <c r="E12" s="241" t="s">
        <v>9</v>
      </c>
      <c r="F12" s="248" t="s">
        <v>10</v>
      </c>
      <c r="G12" s="260">
        <v>30</v>
      </c>
      <c r="H12" s="549"/>
      <c r="P12" s="207"/>
      <c r="Q12" s="9"/>
      <c r="R12" s="9"/>
      <c r="S12" s="9"/>
      <c r="T12" s="103"/>
      <c r="U12" s="108"/>
      <c r="V12" s="103"/>
      <c r="W12" s="110"/>
      <c r="X12" s="143"/>
      <c r="Y12" s="181"/>
      <c r="Z12" s="394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</row>
    <row r="13" spans="1:88" ht="16.5" thickBot="1">
      <c r="A13" s="1895" t="s">
        <v>9</v>
      </c>
      <c r="B13" s="248" t="s">
        <v>10</v>
      </c>
      <c r="C13" s="233">
        <v>35</v>
      </c>
      <c r="D13" s="5"/>
      <c r="E13" s="2046" t="s">
        <v>745</v>
      </c>
      <c r="F13" s="234" t="s">
        <v>488</v>
      </c>
      <c r="G13" s="259">
        <v>100</v>
      </c>
      <c r="H13" s="549"/>
      <c r="P13" s="103"/>
      <c r="Q13" s="9"/>
      <c r="R13" s="9"/>
      <c r="S13" s="9"/>
      <c r="T13" s="103"/>
      <c r="U13" s="108"/>
      <c r="V13" s="109"/>
      <c r="W13" s="188"/>
      <c r="X13" s="395"/>
      <c r="Y13" s="181"/>
      <c r="Z13" s="394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</row>
    <row r="14" spans="1:88" ht="14.25" customHeight="1">
      <c r="A14" s="1895" t="s">
        <v>9</v>
      </c>
      <c r="B14" s="248" t="s">
        <v>427</v>
      </c>
      <c r="C14" s="233">
        <v>20</v>
      </c>
      <c r="D14" s="5"/>
      <c r="E14" s="364"/>
      <c r="F14" s="170" t="s">
        <v>123</v>
      </c>
      <c r="G14" s="54"/>
      <c r="H14" s="561"/>
      <c r="P14" s="204"/>
      <c r="Q14" s="9"/>
      <c r="R14" s="9"/>
      <c r="S14" s="9"/>
      <c r="T14" s="103"/>
      <c r="U14" s="211"/>
      <c r="V14" s="103"/>
      <c r="W14" s="188"/>
      <c r="X14" s="395"/>
      <c r="Y14" s="181"/>
      <c r="Z14" s="394"/>
      <c r="AA14" s="108"/>
      <c r="AB14" s="108"/>
      <c r="AC14" s="108"/>
      <c r="AD14" s="108"/>
      <c r="AE14" s="108"/>
      <c r="AF14" s="108"/>
      <c r="AG14" s="108"/>
      <c r="AH14" s="108"/>
      <c r="AI14" s="127"/>
      <c r="AJ14" s="117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</row>
    <row r="15" spans="1:88" ht="15" customHeight="1" thickBot="1">
      <c r="A15" s="2371" t="s">
        <v>484</v>
      </c>
      <c r="B15" s="2345" t="s">
        <v>744</v>
      </c>
      <c r="C15" s="2801">
        <v>105</v>
      </c>
      <c r="D15" s="5"/>
      <c r="E15" s="341" t="s">
        <v>514</v>
      </c>
      <c r="F15" s="482" t="s">
        <v>512</v>
      </c>
      <c r="G15" s="259">
        <v>60</v>
      </c>
      <c r="H15" s="563"/>
      <c r="P15" s="127"/>
      <c r="Q15" s="9"/>
      <c r="R15" s="9"/>
      <c r="S15" s="9"/>
      <c r="T15" s="128"/>
      <c r="U15" s="108"/>
      <c r="V15" s="109"/>
      <c r="W15" s="188"/>
      <c r="X15" s="395"/>
      <c r="Y15" s="181"/>
      <c r="Z15" s="394"/>
      <c r="AA15" s="108"/>
      <c r="AB15" s="108"/>
      <c r="AC15" s="108"/>
      <c r="AD15" s="188"/>
      <c r="AE15" s="108"/>
      <c r="AF15" s="108"/>
      <c r="AG15" s="108"/>
      <c r="AH15" s="108"/>
      <c r="AI15" s="127"/>
      <c r="AJ15" s="117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</row>
    <row r="16" spans="1:88" ht="15.75">
      <c r="A16" s="364"/>
      <c r="B16" s="170" t="s">
        <v>123</v>
      </c>
      <c r="C16" s="54"/>
      <c r="D16" s="5"/>
      <c r="E16" s="1942" t="s">
        <v>721</v>
      </c>
      <c r="F16" s="248" t="s">
        <v>627</v>
      </c>
      <c r="G16" s="377">
        <v>200</v>
      </c>
      <c r="H16" s="564"/>
      <c r="P16" s="127"/>
      <c r="Q16" s="9"/>
      <c r="R16" s="9"/>
      <c r="S16" s="9"/>
      <c r="T16" s="108"/>
      <c r="U16" s="108"/>
      <c r="V16" s="103"/>
      <c r="W16" s="188"/>
      <c r="X16" s="395"/>
      <c r="Y16" s="181"/>
      <c r="Z16" s="394"/>
      <c r="AA16" s="108"/>
      <c r="AB16" s="108"/>
      <c r="AC16" s="108"/>
      <c r="AD16" s="108"/>
      <c r="AE16" s="108"/>
      <c r="AF16" s="108"/>
      <c r="AG16" s="108"/>
      <c r="AH16" s="108"/>
      <c r="AI16" s="127"/>
      <c r="AJ16" s="121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</row>
    <row r="17" spans="1:88" ht="15.75">
      <c r="A17" s="239" t="s">
        <v>454</v>
      </c>
      <c r="B17" s="256" t="s">
        <v>826</v>
      </c>
      <c r="C17" s="382">
        <v>60</v>
      </c>
      <c r="D17" s="5"/>
      <c r="E17" s="239" t="s">
        <v>601</v>
      </c>
      <c r="F17" s="1061" t="s">
        <v>828</v>
      </c>
      <c r="G17" s="382">
        <v>100</v>
      </c>
      <c r="H17" s="562"/>
      <c r="P17" s="127"/>
      <c r="Q17" s="9"/>
      <c r="R17" s="9"/>
      <c r="S17" s="9"/>
      <c r="T17" s="108"/>
      <c r="U17" s="108"/>
      <c r="V17" s="106"/>
      <c r="W17" s="188"/>
      <c r="X17" s="395"/>
      <c r="Y17" s="181"/>
      <c r="Z17" s="394"/>
      <c r="AA17" s="108"/>
      <c r="AB17" s="108"/>
      <c r="AC17" s="108"/>
      <c r="AD17" s="108"/>
      <c r="AE17" s="108"/>
      <c r="AF17" s="108"/>
      <c r="AG17" s="108"/>
      <c r="AH17" s="108"/>
      <c r="AI17" s="127"/>
      <c r="AJ17" s="123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</row>
    <row r="18" spans="1:88" ht="15.75">
      <c r="A18" s="239" t="s">
        <v>582</v>
      </c>
      <c r="B18" s="234" t="s">
        <v>597</v>
      </c>
      <c r="C18" s="372">
        <v>200</v>
      </c>
      <c r="D18" s="5"/>
      <c r="E18" s="415" t="s">
        <v>603</v>
      </c>
      <c r="F18" s="2774" t="s">
        <v>605</v>
      </c>
      <c r="G18" s="372" t="s">
        <v>718</v>
      </c>
      <c r="H18" s="562"/>
      <c r="P18" s="127"/>
      <c r="Q18" s="9"/>
      <c r="R18" s="9"/>
      <c r="S18" s="9"/>
      <c r="T18" s="108"/>
      <c r="U18" s="108"/>
      <c r="V18" s="106"/>
      <c r="W18" s="188"/>
      <c r="X18" s="395"/>
      <c r="Y18" s="181"/>
      <c r="Z18" s="394"/>
      <c r="AA18" s="108"/>
      <c r="AB18" s="108"/>
      <c r="AC18" s="108"/>
      <c r="AD18" s="108"/>
      <c r="AE18" s="108"/>
      <c r="AF18" s="108"/>
      <c r="AG18" s="108"/>
      <c r="AH18" s="108"/>
      <c r="AI18" s="127"/>
      <c r="AJ18" s="117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</row>
    <row r="19" spans="1:88" ht="15.75">
      <c r="A19" s="241" t="s">
        <v>587</v>
      </c>
      <c r="B19" s="248" t="s">
        <v>588</v>
      </c>
      <c r="C19" s="257">
        <v>90</v>
      </c>
      <c r="D19" s="5"/>
      <c r="E19" s="61"/>
      <c r="F19" s="2775" t="s">
        <v>604</v>
      </c>
      <c r="G19" s="71"/>
      <c r="H19" s="562"/>
      <c r="P19" s="108"/>
      <c r="Q19" s="9"/>
      <c r="R19" s="9"/>
      <c r="S19" s="9"/>
      <c r="T19" s="103"/>
      <c r="U19" s="102"/>
      <c r="V19" s="106"/>
      <c r="W19" s="188"/>
      <c r="X19" s="395"/>
      <c r="Y19" s="181"/>
      <c r="Z19" s="394"/>
      <c r="AA19" s="108"/>
      <c r="AB19" s="108"/>
      <c r="AC19" s="108"/>
      <c r="AD19" s="108"/>
      <c r="AE19" s="108"/>
      <c r="AF19" s="108"/>
      <c r="AG19" s="108"/>
      <c r="AH19" s="108"/>
      <c r="AI19" s="127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</row>
    <row r="20" spans="1:88" ht="15" customHeight="1">
      <c r="A20" s="239" t="s">
        <v>715</v>
      </c>
      <c r="B20" s="2729" t="s">
        <v>594</v>
      </c>
      <c r="C20" s="259">
        <v>150</v>
      </c>
      <c r="D20" s="5"/>
      <c r="E20" s="2318" t="s">
        <v>390</v>
      </c>
      <c r="F20" s="234" t="s">
        <v>163</v>
      </c>
      <c r="G20" s="382">
        <v>200</v>
      </c>
      <c r="H20" s="565"/>
      <c r="P20" s="108"/>
      <c r="Q20" s="9"/>
      <c r="R20" s="9"/>
      <c r="S20" s="9"/>
      <c r="T20" s="108"/>
      <c r="U20" s="108"/>
      <c r="V20" s="106"/>
      <c r="W20" s="188"/>
      <c r="X20" s="395"/>
      <c r="Y20" s="181"/>
      <c r="Z20" s="394"/>
      <c r="AA20" s="108"/>
      <c r="AB20" s="108"/>
      <c r="AC20" s="108"/>
      <c r="AD20" s="108"/>
      <c r="AE20" s="108"/>
      <c r="AF20" s="108"/>
      <c r="AG20" s="108"/>
      <c r="AH20" s="108"/>
      <c r="AI20" s="127"/>
      <c r="AJ20" s="117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</row>
    <row r="21" spans="1:88" ht="15.75">
      <c r="A21" s="241" t="s">
        <v>463</v>
      </c>
      <c r="B21" s="248" t="s">
        <v>324</v>
      </c>
      <c r="C21" s="257">
        <v>200</v>
      </c>
      <c r="D21" s="5"/>
      <c r="E21" s="241" t="s">
        <v>9</v>
      </c>
      <c r="F21" s="248" t="s">
        <v>10</v>
      </c>
      <c r="G21" s="257">
        <v>50</v>
      </c>
      <c r="H21" s="562"/>
      <c r="P21" s="108"/>
      <c r="Q21" s="9"/>
      <c r="R21" s="9"/>
      <c r="S21" s="9"/>
      <c r="T21" s="108"/>
      <c r="U21" s="108"/>
      <c r="V21" s="106"/>
      <c r="W21" s="188"/>
      <c r="X21" s="395"/>
      <c r="Y21" s="181"/>
      <c r="Z21" s="394"/>
      <c r="AA21" s="108"/>
      <c r="AB21" s="108"/>
      <c r="AC21" s="108"/>
      <c r="AD21" s="188"/>
      <c r="AE21" s="188"/>
      <c r="AF21" s="122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</row>
    <row r="22" spans="1:88" ht="16.5" thickBot="1">
      <c r="A22" s="271" t="s">
        <v>9</v>
      </c>
      <c r="B22" s="174" t="s">
        <v>10</v>
      </c>
      <c r="C22" s="257">
        <v>50</v>
      </c>
      <c r="D22" s="5"/>
      <c r="E22" s="241" t="s">
        <v>9</v>
      </c>
      <c r="F22" s="248" t="s">
        <v>427</v>
      </c>
      <c r="G22" s="257">
        <v>20</v>
      </c>
      <c r="H22" s="562"/>
      <c r="P22" s="142"/>
      <c r="Q22" s="9"/>
      <c r="R22" s="9"/>
      <c r="S22" s="9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88"/>
      <c r="AE22" s="188"/>
      <c r="AF22" s="122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</row>
    <row r="23" spans="1:88" ht="14.25" customHeight="1" thickBot="1">
      <c r="A23" s="241" t="s">
        <v>9</v>
      </c>
      <c r="B23" s="248" t="s">
        <v>427</v>
      </c>
      <c r="C23" s="257">
        <v>30</v>
      </c>
      <c r="D23" s="5"/>
      <c r="E23" s="364"/>
      <c r="F23" s="170" t="s">
        <v>246</v>
      </c>
      <c r="G23" s="597"/>
      <c r="H23" s="562"/>
      <c r="P23" s="108"/>
      <c r="Q23" s="9"/>
      <c r="R23" s="9"/>
      <c r="S23" s="9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88"/>
      <c r="AF23" s="122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</row>
    <row r="24" spans="1:88" ht="15" customHeight="1">
      <c r="A24" s="654"/>
      <c r="B24" s="363" t="s">
        <v>246</v>
      </c>
      <c r="C24" s="765"/>
      <c r="D24" s="5"/>
      <c r="E24" s="2085" t="s">
        <v>741</v>
      </c>
      <c r="F24" s="248" t="s">
        <v>740</v>
      </c>
      <c r="G24" s="260">
        <v>200</v>
      </c>
      <c r="H24" s="549"/>
      <c r="P24" s="108"/>
      <c r="Q24" s="9"/>
      <c r="R24" s="9"/>
      <c r="S24" s="9"/>
      <c r="T24" s="108"/>
      <c r="U24" s="108"/>
      <c r="V24" s="108"/>
      <c r="W24" s="198"/>
      <c r="X24" s="199"/>
      <c r="Y24" s="199"/>
      <c r="Z24" s="198"/>
      <c r="AA24" s="108"/>
      <c r="AB24" s="108"/>
      <c r="AC24" s="108"/>
      <c r="AD24" s="188"/>
      <c r="AE24" s="188"/>
      <c r="AF24" s="18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</row>
    <row r="25" spans="1:88" ht="14.25" customHeight="1">
      <c r="A25" s="1934" t="s">
        <v>606</v>
      </c>
      <c r="B25" s="234" t="s">
        <v>252</v>
      </c>
      <c r="C25" s="259">
        <v>200</v>
      </c>
      <c r="D25" s="5"/>
      <c r="E25" s="239" t="s">
        <v>992</v>
      </c>
      <c r="F25" s="273" t="s">
        <v>834</v>
      </c>
      <c r="G25" s="259" t="s">
        <v>815</v>
      </c>
      <c r="H25" s="549"/>
      <c r="P25" s="108"/>
      <c r="Q25" s="9"/>
      <c r="R25" s="41"/>
      <c r="S25" s="9"/>
      <c r="T25" s="107"/>
      <c r="U25" s="108"/>
      <c r="V25" s="108"/>
      <c r="W25" s="108"/>
      <c r="X25" s="188"/>
      <c r="Y25" s="397"/>
      <c r="Z25" s="108"/>
      <c r="AA25" s="108"/>
      <c r="AB25" s="108"/>
      <c r="AC25" s="108"/>
      <c r="AD25" s="188"/>
      <c r="AE25" s="188"/>
      <c r="AF25" s="18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</row>
    <row r="26" spans="1:88" ht="14.25" customHeight="1">
      <c r="A26" s="2040" t="s">
        <v>756</v>
      </c>
      <c r="B26" s="248" t="s">
        <v>265</v>
      </c>
      <c r="C26" s="2210" t="s">
        <v>477</v>
      </c>
      <c r="D26" s="5"/>
      <c r="E26" s="61"/>
      <c r="F26" s="2765" t="s">
        <v>833</v>
      </c>
      <c r="G26" s="71"/>
      <c r="H26" s="561"/>
      <c r="P26" s="99"/>
      <c r="Q26" s="9"/>
      <c r="R26" s="9"/>
      <c r="S26" s="9"/>
      <c r="T26" s="107"/>
      <c r="U26" s="108"/>
      <c r="V26" s="108"/>
      <c r="W26" s="188"/>
      <c r="X26" s="108"/>
      <c r="Y26" s="188"/>
      <c r="Z26" s="108"/>
      <c r="AA26" s="108"/>
      <c r="AB26" s="108"/>
      <c r="AC26" s="108"/>
      <c r="AD26" s="188"/>
      <c r="AE26" s="188"/>
      <c r="AF26" s="18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</row>
    <row r="27" spans="1:88" ht="17.25" customHeight="1" thickBot="1">
      <c r="A27" s="2800" t="s">
        <v>485</v>
      </c>
      <c r="B27" s="192" t="s">
        <v>323</v>
      </c>
      <c r="C27" s="378">
        <v>140</v>
      </c>
      <c r="D27" s="5"/>
      <c r="E27" s="751" t="s">
        <v>9</v>
      </c>
      <c r="F27" s="2345" t="s">
        <v>427</v>
      </c>
      <c r="G27" s="378">
        <v>20</v>
      </c>
      <c r="H27" s="562"/>
      <c r="P27" s="132"/>
      <c r="Q27" s="9"/>
      <c r="R27" s="9"/>
      <c r="S27" s="9"/>
      <c r="T27" s="108"/>
      <c r="U27" s="108"/>
      <c r="V27" s="108"/>
      <c r="W27" s="188"/>
      <c r="X27" s="108"/>
      <c r="Y27" s="188"/>
      <c r="Z27" s="108"/>
      <c r="AA27" s="108"/>
      <c r="AB27" s="108"/>
      <c r="AC27" s="108"/>
      <c r="AD27" s="188"/>
      <c r="AE27" s="188"/>
      <c r="AF27" s="18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</row>
    <row r="28" spans="1:88" ht="14.25" customHeight="1" thickBot="1">
      <c r="A28" s="45"/>
      <c r="B28" s="7"/>
      <c r="C28" s="13"/>
      <c r="D28" s="5"/>
      <c r="E28" s="103"/>
      <c r="F28" s="581"/>
      <c r="G28" s="122"/>
      <c r="H28" s="562"/>
      <c r="P28" s="145"/>
      <c r="Q28" s="9"/>
      <c r="R28" s="9"/>
      <c r="S28" s="9"/>
      <c r="T28" s="108"/>
      <c r="U28" s="108"/>
      <c r="V28" s="108"/>
      <c r="W28" s="188"/>
      <c r="X28" s="108"/>
      <c r="Y28" s="188"/>
      <c r="Z28" s="108"/>
      <c r="AA28" s="108"/>
      <c r="AB28" s="108"/>
      <c r="AC28" s="108"/>
      <c r="AD28" s="188"/>
      <c r="AE28" s="398"/>
      <c r="AF28" s="18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</row>
    <row r="29" spans="1:88" ht="15" customHeight="1" thickBot="1">
      <c r="A29" s="1634" t="s">
        <v>284</v>
      </c>
      <c r="B29" s="661"/>
      <c r="C29" s="408"/>
      <c r="D29" s="5"/>
      <c r="E29" s="1634" t="s">
        <v>631</v>
      </c>
      <c r="F29" s="655"/>
      <c r="G29" s="410"/>
      <c r="H29" s="549"/>
      <c r="P29" s="145"/>
      <c r="Q29" s="9"/>
      <c r="R29" s="9"/>
      <c r="S29" s="9"/>
      <c r="T29" s="108"/>
      <c r="U29" s="108"/>
      <c r="V29" s="108"/>
      <c r="W29" s="188"/>
      <c r="X29" s="108"/>
      <c r="Y29" s="188"/>
      <c r="Z29" s="108"/>
      <c r="AA29" s="108"/>
      <c r="AB29" s="108"/>
      <c r="AC29" s="108"/>
      <c r="AD29" s="18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</row>
    <row r="30" spans="1:88" ht="16.5" customHeight="1">
      <c r="A30" s="1473"/>
      <c r="B30" s="170" t="s">
        <v>159</v>
      </c>
      <c r="C30" s="136"/>
      <c r="D30" s="5"/>
      <c r="E30" s="1473"/>
      <c r="F30" s="171" t="s">
        <v>159</v>
      </c>
      <c r="G30" s="136"/>
      <c r="H30" s="549"/>
      <c r="P30" s="145"/>
      <c r="Q30" s="9"/>
      <c r="R30" s="41"/>
      <c r="S30" s="9"/>
      <c r="T30" s="108"/>
      <c r="U30" s="108"/>
      <c r="V30" s="108"/>
      <c r="W30" s="188"/>
      <c r="X30" s="108"/>
      <c r="Y30" s="188"/>
      <c r="Z30" s="108"/>
      <c r="AA30" s="108"/>
      <c r="AB30" s="108"/>
      <c r="AC30" s="108"/>
      <c r="AD30" s="188"/>
      <c r="AE30" s="116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</row>
    <row r="31" spans="1:88" ht="15" customHeight="1">
      <c r="A31" s="415" t="s">
        <v>540</v>
      </c>
      <c r="B31" s="1061" t="s">
        <v>539</v>
      </c>
      <c r="C31" s="372">
        <v>60</v>
      </c>
      <c r="D31" s="45"/>
      <c r="E31" s="239" t="s">
        <v>976</v>
      </c>
      <c r="F31" s="273" t="s">
        <v>979</v>
      </c>
      <c r="G31" s="382">
        <v>60</v>
      </c>
      <c r="H31" s="562"/>
      <c r="P31" s="108"/>
      <c r="Q31" s="9"/>
      <c r="R31" s="9"/>
      <c r="S31" s="9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213"/>
      <c r="AE31" s="108"/>
      <c r="AF31" s="254"/>
      <c r="AG31" s="108"/>
      <c r="AH31" s="108"/>
      <c r="AI31" s="108"/>
      <c r="AJ31" s="203"/>
      <c r="AK31" s="128"/>
      <c r="AL31" s="186"/>
      <c r="AM31" s="147"/>
      <c r="AN31" s="108"/>
      <c r="AO31" s="108"/>
      <c r="AP31" s="128"/>
      <c r="AQ31" s="108"/>
      <c r="AR31" s="108"/>
      <c r="AS31" s="103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</row>
    <row r="32" spans="1:88" ht="13.5" customHeight="1">
      <c r="A32" s="598" t="s">
        <v>491</v>
      </c>
      <c r="B32" s="273" t="s">
        <v>519</v>
      </c>
      <c r="C32" s="259" t="s">
        <v>270</v>
      </c>
      <c r="D32" s="5"/>
      <c r="E32" s="706" t="s">
        <v>521</v>
      </c>
      <c r="F32" s="248" t="s">
        <v>520</v>
      </c>
      <c r="G32" s="343" t="s">
        <v>648</v>
      </c>
      <c r="H32" s="549"/>
      <c r="P32" s="108"/>
      <c r="Q32" s="9"/>
      <c r="R32" s="9"/>
      <c r="S32" s="9"/>
      <c r="T32" s="100"/>
      <c r="U32" s="108"/>
      <c r="V32" s="108"/>
      <c r="W32" s="198"/>
      <c r="X32" s="287"/>
      <c r="Y32" s="198"/>
      <c r="Z32" s="287"/>
      <c r="AA32" s="108"/>
      <c r="AB32" s="106"/>
      <c r="AC32" s="194"/>
      <c r="AD32" s="165"/>
      <c r="AE32" s="198"/>
      <c r="AF32" s="199"/>
      <c r="AG32" s="108"/>
      <c r="AH32" s="108"/>
      <c r="AI32" s="108"/>
      <c r="AJ32" s="108"/>
      <c r="AK32" s="181"/>
      <c r="AL32" s="108"/>
      <c r="AM32" s="214"/>
      <c r="AN32" s="198"/>
      <c r="AO32" s="199"/>
      <c r="AP32" s="214"/>
      <c r="AQ32" s="198"/>
      <c r="AR32" s="199"/>
      <c r="AS32" s="214"/>
      <c r="AT32" s="198"/>
      <c r="AU32" s="199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</row>
    <row r="33" spans="1:88">
      <c r="A33" s="239" t="s">
        <v>625</v>
      </c>
      <c r="B33" s="273" t="s">
        <v>624</v>
      </c>
      <c r="C33" s="259" t="s">
        <v>649</v>
      </c>
      <c r="D33" s="5"/>
      <c r="E33" s="239" t="s">
        <v>531</v>
      </c>
      <c r="F33" s="234" t="s">
        <v>536</v>
      </c>
      <c r="G33" s="382">
        <v>200</v>
      </c>
      <c r="H33" s="549"/>
      <c r="P33" s="127"/>
      <c r="Q33" s="9"/>
      <c r="R33" s="9"/>
      <c r="S33" s="9"/>
      <c r="T33" s="106"/>
      <c r="U33" s="108"/>
      <c r="V33" s="103"/>
      <c r="W33" s="102"/>
      <c r="X33" s="145"/>
      <c r="Y33" s="396"/>
      <c r="Z33" s="399"/>
      <c r="AA33" s="108"/>
      <c r="AB33" s="108"/>
      <c r="AC33" s="108"/>
      <c r="AD33" s="108"/>
      <c r="AE33" s="108"/>
      <c r="AF33" s="117"/>
      <c r="AG33" s="103"/>
      <c r="AH33" s="102"/>
      <c r="AI33" s="108"/>
      <c r="AJ33" s="117"/>
      <c r="AK33" s="103"/>
      <c r="AL33" s="102"/>
      <c r="AM33" s="106"/>
      <c r="AN33" s="107"/>
      <c r="AO33" s="132"/>
      <c r="AP33" s="388"/>
      <c r="AQ33" s="107"/>
      <c r="AR33" s="132"/>
      <c r="AS33" s="103"/>
      <c r="AT33" s="102"/>
      <c r="AU33" s="132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</row>
    <row r="34" spans="1:88" ht="12" customHeight="1">
      <c r="A34" s="271">
        <v>384</v>
      </c>
      <c r="B34" s="174" t="s">
        <v>565</v>
      </c>
      <c r="C34" s="280"/>
      <c r="D34" s="1965"/>
      <c r="E34" s="279" t="s">
        <v>9</v>
      </c>
      <c r="F34" s="248" t="s">
        <v>10</v>
      </c>
      <c r="G34" s="257">
        <v>35</v>
      </c>
      <c r="H34" s="549"/>
      <c r="P34" s="127"/>
      <c r="Q34" s="9"/>
      <c r="R34" s="9"/>
      <c r="S34" s="9"/>
      <c r="T34" s="106"/>
      <c r="U34" s="108"/>
      <c r="V34" s="103"/>
      <c r="W34" s="117"/>
      <c r="X34" s="139"/>
      <c r="Y34" s="181"/>
      <c r="Z34" s="394"/>
      <c r="AA34" s="108"/>
      <c r="AB34" s="108"/>
      <c r="AC34" s="108"/>
      <c r="AD34" s="108"/>
      <c r="AE34" s="108"/>
      <c r="AF34" s="117"/>
      <c r="AG34" s="113"/>
      <c r="AH34" s="106"/>
      <c r="AI34" s="108"/>
      <c r="AJ34" s="117"/>
      <c r="AK34" s="113"/>
      <c r="AL34" s="106"/>
      <c r="AM34" s="106"/>
      <c r="AN34" s="107"/>
      <c r="AO34" s="132"/>
      <c r="AP34" s="103"/>
      <c r="AQ34" s="102"/>
      <c r="AR34" s="145"/>
      <c r="AS34" s="103"/>
      <c r="AT34" s="102"/>
      <c r="AU34" s="145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</row>
    <row r="35" spans="1:88" ht="15.75" customHeight="1" thickBot="1">
      <c r="A35" s="271" t="s">
        <v>574</v>
      </c>
      <c r="B35" s="174" t="s">
        <v>328</v>
      </c>
      <c r="C35" s="380">
        <v>200</v>
      </c>
      <c r="D35" s="5"/>
      <c r="E35" s="279" t="s">
        <v>9</v>
      </c>
      <c r="F35" s="248" t="s">
        <v>427</v>
      </c>
      <c r="G35" s="257">
        <v>20</v>
      </c>
      <c r="H35" s="549"/>
      <c r="P35" s="127"/>
      <c r="Q35" s="9"/>
      <c r="R35" s="9"/>
      <c r="S35" s="9"/>
      <c r="T35" s="106"/>
      <c r="U35" s="108"/>
      <c r="V35" s="103"/>
      <c r="W35" s="102"/>
      <c r="X35" s="145"/>
      <c r="Y35" s="181"/>
      <c r="Z35" s="394"/>
      <c r="AA35" s="108"/>
      <c r="AB35" s="108"/>
      <c r="AC35" s="108"/>
      <c r="AD35" s="108"/>
      <c r="AE35" s="108"/>
      <c r="AF35" s="117"/>
      <c r="AG35" s="103"/>
      <c r="AH35" s="102"/>
      <c r="AI35" s="108"/>
      <c r="AJ35" s="117"/>
      <c r="AK35" s="103"/>
      <c r="AL35" s="102"/>
      <c r="AM35" s="106"/>
      <c r="AN35" s="107"/>
      <c r="AO35" s="132"/>
      <c r="AP35" s="106"/>
      <c r="AQ35" s="107"/>
      <c r="AR35" s="132"/>
      <c r="AS35" s="103"/>
      <c r="AT35" s="102"/>
      <c r="AU35" s="145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</row>
    <row r="36" spans="1:88">
      <c r="A36" s="241" t="s">
        <v>9</v>
      </c>
      <c r="B36" s="248" t="s">
        <v>10</v>
      </c>
      <c r="C36" s="257">
        <v>35</v>
      </c>
      <c r="D36" s="45"/>
      <c r="E36" s="364"/>
      <c r="F36" s="170" t="s">
        <v>123</v>
      </c>
      <c r="G36" s="54"/>
      <c r="H36" s="561"/>
      <c r="P36" s="127"/>
      <c r="Q36" s="9"/>
      <c r="R36" s="9"/>
      <c r="S36" s="9"/>
      <c r="T36" s="103"/>
      <c r="U36" s="108"/>
      <c r="V36" s="103"/>
      <c r="W36" s="115"/>
      <c r="X36" s="142"/>
      <c r="Y36" s="181"/>
      <c r="Z36" s="394"/>
      <c r="AA36" s="108"/>
      <c r="AB36" s="108"/>
      <c r="AC36" s="108"/>
      <c r="AD36" s="108"/>
      <c r="AE36" s="108"/>
      <c r="AF36" s="117"/>
      <c r="AG36" s="127"/>
      <c r="AH36" s="352"/>
      <c r="AI36" s="108"/>
      <c r="AJ36" s="117"/>
      <c r="AK36" s="127"/>
      <c r="AL36" s="352"/>
      <c r="AM36" s="103"/>
      <c r="AN36" s="117"/>
      <c r="AO36" s="272"/>
      <c r="AP36" s="106"/>
      <c r="AQ36" s="125"/>
      <c r="AR36" s="145"/>
      <c r="AS36" s="103"/>
      <c r="AT36" s="102"/>
      <c r="AU36" s="145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</row>
    <row r="37" spans="1:88" ht="13.5" customHeight="1" thickBot="1">
      <c r="A37" s="241" t="s">
        <v>9</v>
      </c>
      <c r="B37" s="248" t="s">
        <v>427</v>
      </c>
      <c r="C37" s="257">
        <v>20</v>
      </c>
      <c r="D37" s="5"/>
      <c r="E37" s="1954" t="s">
        <v>639</v>
      </c>
      <c r="F37" s="229" t="s">
        <v>638</v>
      </c>
      <c r="G37" s="260">
        <v>60</v>
      </c>
      <c r="H37" s="564"/>
      <c r="P37" s="127"/>
      <c r="Q37" s="9"/>
      <c r="R37" s="9"/>
      <c r="S37" s="9"/>
      <c r="T37" s="103"/>
      <c r="U37" s="108"/>
      <c r="V37" s="103"/>
      <c r="W37" s="102"/>
      <c r="X37" s="145"/>
      <c r="Y37" s="181"/>
      <c r="Z37" s="394"/>
      <c r="AA37" s="108"/>
      <c r="AB37" s="108"/>
      <c r="AC37" s="108"/>
      <c r="AD37" s="108"/>
      <c r="AE37" s="108"/>
      <c r="AF37" s="117"/>
      <c r="AG37" s="103"/>
      <c r="AH37" s="100"/>
      <c r="AI37" s="108"/>
      <c r="AJ37" s="117"/>
      <c r="AK37" s="103"/>
      <c r="AL37" s="100"/>
      <c r="AM37" s="128"/>
      <c r="AN37" s="122"/>
      <c r="AO37" s="553"/>
      <c r="AP37" s="106"/>
      <c r="AQ37" s="107"/>
      <c r="AR37" s="143"/>
      <c r="AS37" s="103"/>
      <c r="AT37" s="102"/>
      <c r="AU37" s="145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</row>
    <row r="38" spans="1:88" ht="12.75" customHeight="1">
      <c r="A38" s="364"/>
      <c r="B38" s="601" t="s">
        <v>123</v>
      </c>
      <c r="C38" s="54"/>
      <c r="D38" s="5"/>
      <c r="E38" s="2725" t="s">
        <v>984</v>
      </c>
      <c r="F38" s="234" t="s">
        <v>849</v>
      </c>
      <c r="G38" s="372">
        <v>200</v>
      </c>
      <c r="H38" s="562"/>
      <c r="P38" s="103"/>
      <c r="Q38" s="9"/>
      <c r="R38" s="9"/>
      <c r="S38" s="9"/>
      <c r="T38" s="103"/>
      <c r="U38" s="108"/>
      <c r="V38" s="103"/>
      <c r="W38" s="117"/>
      <c r="X38" s="145"/>
      <c r="Y38" s="181"/>
      <c r="Z38" s="394"/>
      <c r="AA38" s="108"/>
      <c r="AB38" s="108"/>
      <c r="AC38" s="108"/>
      <c r="AD38" s="108"/>
      <c r="AE38" s="400"/>
      <c r="AF38" s="117"/>
      <c r="AG38" s="103"/>
      <c r="AH38" s="100"/>
      <c r="AI38" s="108"/>
      <c r="AJ38" s="117"/>
      <c r="AK38" s="103"/>
      <c r="AL38" s="100"/>
      <c r="AM38" s="103"/>
      <c r="AN38" s="107"/>
      <c r="AO38" s="132"/>
      <c r="AP38" s="106"/>
      <c r="AQ38" s="107"/>
      <c r="AR38" s="143"/>
      <c r="AS38" s="103"/>
      <c r="AT38" s="117"/>
      <c r="AU38" s="145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</row>
    <row r="39" spans="1:88" ht="12.75" customHeight="1">
      <c r="A39" s="2036" t="s">
        <v>621</v>
      </c>
      <c r="B39" s="262" t="s">
        <v>373</v>
      </c>
      <c r="C39" s="258">
        <v>60</v>
      </c>
      <c r="D39" s="43"/>
      <c r="E39" s="241" t="s">
        <v>637</v>
      </c>
      <c r="F39" s="2774" t="s">
        <v>634</v>
      </c>
      <c r="G39" s="260">
        <v>90</v>
      </c>
      <c r="H39" s="562"/>
      <c r="P39" s="127"/>
      <c r="Q39" s="9"/>
      <c r="R39" s="9"/>
      <c r="S39" s="9"/>
      <c r="T39" s="103"/>
      <c r="U39" s="108"/>
      <c r="V39" s="103"/>
      <c r="W39" s="102"/>
      <c r="X39" s="145"/>
      <c r="Y39" s="181"/>
      <c r="Z39" s="394"/>
      <c r="AA39" s="108"/>
      <c r="AB39" s="108"/>
      <c r="AC39" s="108"/>
      <c r="AD39" s="108"/>
      <c r="AE39" s="388"/>
      <c r="AF39" s="107"/>
      <c r="AG39" s="159"/>
      <c r="AH39" s="108"/>
      <c r="AI39" s="108"/>
      <c r="AJ39" s="152"/>
      <c r="AK39" s="103"/>
      <c r="AL39" s="100"/>
      <c r="AM39" s="108"/>
      <c r="AN39" s="108"/>
      <c r="AO39" s="108"/>
      <c r="AP39" s="106"/>
      <c r="AQ39" s="107"/>
      <c r="AR39" s="143"/>
      <c r="AS39" s="141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</row>
    <row r="40" spans="1:88">
      <c r="A40" s="1675" t="s">
        <v>622</v>
      </c>
      <c r="B40" s="248" t="s">
        <v>615</v>
      </c>
      <c r="C40" s="257">
        <v>200</v>
      </c>
      <c r="D40" s="5"/>
      <c r="E40" s="239" t="s">
        <v>713</v>
      </c>
      <c r="F40" s="2729" t="s">
        <v>712</v>
      </c>
      <c r="G40" s="259">
        <v>150</v>
      </c>
      <c r="H40" s="562"/>
      <c r="P40" s="127"/>
      <c r="Q40" s="9"/>
      <c r="R40" s="9"/>
      <c r="S40" s="9"/>
      <c r="T40" s="103"/>
      <c r="U40" s="108"/>
      <c r="V40" s="103"/>
      <c r="W40" s="102"/>
      <c r="X40" s="145"/>
      <c r="Y40" s="181"/>
      <c r="Z40" s="394"/>
      <c r="AA40" s="108"/>
      <c r="AB40" s="108"/>
      <c r="AC40" s="108"/>
      <c r="AD40" s="108"/>
      <c r="AE40" s="108"/>
      <c r="AF40" s="108"/>
      <c r="AG40" s="108"/>
      <c r="AH40" s="108"/>
      <c r="AI40" s="127"/>
      <c r="AJ40" s="108"/>
      <c r="AK40" s="116"/>
      <c r="AL40" s="108"/>
      <c r="AM40" s="184"/>
      <c r="AN40" s="108"/>
      <c r="AO40" s="108"/>
      <c r="AP40" s="103"/>
      <c r="AQ40" s="102"/>
      <c r="AR40" s="145"/>
      <c r="AS40" s="214"/>
      <c r="AT40" s="198"/>
      <c r="AU40" s="199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</row>
    <row r="41" spans="1:88" ht="15.75">
      <c r="A41" s="2225" t="s">
        <v>846</v>
      </c>
      <c r="B41" s="248" t="s">
        <v>847</v>
      </c>
      <c r="C41" s="257" t="s">
        <v>264</v>
      </c>
      <c r="D41" s="5"/>
      <c r="E41" s="241" t="s">
        <v>574</v>
      </c>
      <c r="F41" s="248" t="s">
        <v>122</v>
      </c>
      <c r="G41" s="257">
        <v>200</v>
      </c>
      <c r="H41" s="549"/>
      <c r="P41" s="207"/>
      <c r="Q41" s="9"/>
      <c r="R41" s="9"/>
      <c r="S41" s="9"/>
      <c r="T41" s="103"/>
      <c r="U41" s="108"/>
      <c r="V41" s="109"/>
      <c r="W41" s="188"/>
      <c r="X41" s="395"/>
      <c r="Y41" s="396"/>
      <c r="Z41" s="394"/>
      <c r="AA41" s="108"/>
      <c r="AB41" s="108"/>
      <c r="AC41" s="108"/>
      <c r="AD41" s="108"/>
      <c r="AE41" s="108"/>
      <c r="AF41" s="108"/>
      <c r="AG41" s="108"/>
      <c r="AH41" s="108"/>
      <c r="AI41" s="127"/>
      <c r="AJ41" s="126"/>
      <c r="AK41" s="181"/>
      <c r="AL41" s="108"/>
      <c r="AM41" s="214"/>
      <c r="AN41" s="198"/>
      <c r="AO41" s="199"/>
      <c r="AP41" s="108"/>
      <c r="AQ41" s="108"/>
      <c r="AR41" s="108"/>
      <c r="AS41" s="103"/>
      <c r="AT41" s="102"/>
      <c r="AU41" s="145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</row>
    <row r="42" spans="1:88" ht="13.5" customHeight="1">
      <c r="A42" s="239" t="s">
        <v>623</v>
      </c>
      <c r="B42" s="2796" t="s">
        <v>250</v>
      </c>
      <c r="C42" s="382">
        <v>150</v>
      </c>
      <c r="D42" s="5"/>
      <c r="E42" s="1544" t="s">
        <v>9</v>
      </c>
      <c r="F42" s="248" t="s">
        <v>10</v>
      </c>
      <c r="G42" s="257">
        <v>50</v>
      </c>
      <c r="H42" s="561"/>
      <c r="P42" s="127"/>
      <c r="Q42" s="9"/>
      <c r="R42" s="9"/>
      <c r="S42" s="9"/>
      <c r="T42" s="103"/>
      <c r="U42" s="108"/>
      <c r="V42" s="103"/>
      <c r="W42" s="188"/>
      <c r="X42" s="395"/>
      <c r="Y42" s="181"/>
      <c r="Z42" s="394"/>
      <c r="AA42" s="108"/>
      <c r="AB42" s="108"/>
      <c r="AC42" s="108"/>
      <c r="AD42" s="108"/>
      <c r="AE42" s="108"/>
      <c r="AF42" s="108"/>
      <c r="AG42" s="108"/>
      <c r="AH42" s="108"/>
      <c r="AI42" s="127"/>
      <c r="AJ42" s="388"/>
      <c r="AK42" s="103"/>
      <c r="AL42" s="352"/>
      <c r="AM42" s="103"/>
      <c r="AN42" s="102"/>
      <c r="AO42" s="145"/>
      <c r="AP42" s="141"/>
      <c r="AQ42" s="108"/>
      <c r="AR42" s="108"/>
      <c r="AS42" s="103"/>
      <c r="AT42" s="102"/>
      <c r="AU42" s="145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</row>
    <row r="43" spans="1:88" ht="14.25" customHeight="1">
      <c r="A43" s="1934" t="s">
        <v>606</v>
      </c>
      <c r="B43" s="234" t="s">
        <v>252</v>
      </c>
      <c r="C43" s="259">
        <v>200</v>
      </c>
      <c r="D43" s="5"/>
      <c r="E43" s="265" t="s">
        <v>9</v>
      </c>
      <c r="F43" s="248" t="s">
        <v>427</v>
      </c>
      <c r="G43" s="257">
        <v>30</v>
      </c>
      <c r="H43" s="562"/>
      <c r="P43" s="204"/>
      <c r="Q43" s="9"/>
      <c r="R43" s="9"/>
      <c r="S43" s="9"/>
      <c r="T43" s="103"/>
      <c r="U43" s="108"/>
      <c r="V43" s="109"/>
      <c r="W43" s="188"/>
      <c r="X43" s="395"/>
      <c r="Y43" s="181"/>
      <c r="Z43" s="394"/>
      <c r="AA43" s="108"/>
      <c r="AB43" s="108"/>
      <c r="AC43" s="108"/>
      <c r="AD43" s="108"/>
      <c r="AE43" s="108"/>
      <c r="AF43" s="108"/>
      <c r="AG43" s="108"/>
      <c r="AH43" s="108"/>
      <c r="AI43" s="127"/>
      <c r="AJ43" s="120"/>
      <c r="AK43" s="103"/>
      <c r="AL43" s="100"/>
      <c r="AM43" s="103"/>
      <c r="AN43" s="102"/>
      <c r="AO43" s="145"/>
      <c r="AP43" s="165"/>
      <c r="AQ43" s="198"/>
      <c r="AR43" s="199"/>
      <c r="AS43" s="103"/>
      <c r="AT43" s="102"/>
      <c r="AU43" s="145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</row>
    <row r="44" spans="1:88" ht="15" customHeight="1" thickBot="1">
      <c r="A44" s="1542" t="s">
        <v>9</v>
      </c>
      <c r="B44" s="248" t="s">
        <v>10</v>
      </c>
      <c r="C44" s="257">
        <v>50</v>
      </c>
      <c r="D44" s="122"/>
      <c r="E44" s="2046" t="s">
        <v>745</v>
      </c>
      <c r="F44" s="234" t="s">
        <v>488</v>
      </c>
      <c r="G44" s="257">
        <v>120</v>
      </c>
      <c r="H44" s="562"/>
      <c r="P44" s="391"/>
      <c r="Q44" s="9"/>
      <c r="R44" s="9"/>
      <c r="S44" s="9"/>
      <c r="T44" s="128"/>
      <c r="U44" s="108"/>
      <c r="V44" s="103"/>
      <c r="W44" s="188"/>
      <c r="X44" s="395"/>
      <c r="Y44" s="181"/>
      <c r="Z44" s="394"/>
      <c r="AA44" s="108"/>
      <c r="AB44" s="108"/>
      <c r="AC44" s="108"/>
      <c r="AD44" s="108"/>
      <c r="AE44" s="108"/>
      <c r="AF44" s="108"/>
      <c r="AG44" s="108"/>
      <c r="AH44" s="108"/>
      <c r="AI44" s="127"/>
      <c r="AJ44" s="120"/>
      <c r="AK44" s="103"/>
      <c r="AL44" s="100"/>
      <c r="AM44" s="113"/>
      <c r="AN44" s="115"/>
      <c r="AO44" s="142"/>
      <c r="AP44" s="103"/>
      <c r="AQ44" s="115"/>
      <c r="AR44" s="142"/>
      <c r="AS44" s="103"/>
      <c r="AT44" s="102"/>
      <c r="AU44" s="145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</row>
    <row r="45" spans="1:88" ht="14.25" customHeight="1">
      <c r="A45" s="265" t="s">
        <v>9</v>
      </c>
      <c r="B45" s="248" t="s">
        <v>427</v>
      </c>
      <c r="C45" s="257">
        <v>30</v>
      </c>
      <c r="D45" s="118"/>
      <c r="E45" s="654"/>
      <c r="F45" s="363" t="s">
        <v>246</v>
      </c>
      <c r="G45" s="765"/>
      <c r="H45" s="563"/>
      <c r="P45" s="127"/>
      <c r="Q45" s="9"/>
      <c r="R45" s="9"/>
      <c r="S45" s="9"/>
      <c r="T45" s="108"/>
      <c r="U45" s="108"/>
      <c r="V45" s="109"/>
      <c r="W45" s="188"/>
      <c r="X45" s="395"/>
      <c r="Y45" s="181"/>
      <c r="Z45" s="394"/>
      <c r="AA45" s="108"/>
      <c r="AB45" s="108"/>
      <c r="AC45" s="108"/>
      <c r="AD45" s="108"/>
      <c r="AE45" s="108"/>
      <c r="AF45" s="108"/>
      <c r="AG45" s="108"/>
      <c r="AH45" s="108"/>
      <c r="AI45" s="127"/>
      <c r="AJ45" s="108"/>
      <c r="AK45" s="115"/>
      <c r="AL45" s="108"/>
      <c r="AM45" s="103"/>
      <c r="AN45" s="102"/>
      <c r="AO45" s="145"/>
      <c r="AP45" s="103"/>
      <c r="AQ45" s="115"/>
      <c r="AR45" s="142"/>
      <c r="AS45" s="12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</row>
    <row r="46" spans="1:88" ht="13.5" customHeight="1" thickBot="1">
      <c r="A46" s="252" t="s">
        <v>485</v>
      </c>
      <c r="B46" s="234" t="s">
        <v>323</v>
      </c>
      <c r="C46" s="257">
        <v>100</v>
      </c>
      <c r="D46" s="122"/>
      <c r="E46" s="1675" t="s">
        <v>524</v>
      </c>
      <c r="F46" s="248" t="s">
        <v>525</v>
      </c>
      <c r="G46" s="260">
        <v>200</v>
      </c>
      <c r="H46" s="562"/>
      <c r="P46" s="127"/>
      <c r="Q46" s="9"/>
      <c r="R46" s="9"/>
      <c r="S46" s="9"/>
      <c r="T46" s="108"/>
      <c r="U46" s="108"/>
      <c r="V46" s="103"/>
      <c r="W46" s="188"/>
      <c r="X46" s="395"/>
      <c r="Y46" s="181"/>
      <c r="Z46" s="394"/>
      <c r="AA46" s="108"/>
      <c r="AB46" s="108"/>
      <c r="AC46" s="108"/>
      <c r="AD46" s="108"/>
      <c r="AE46" s="108"/>
      <c r="AF46" s="108"/>
      <c r="AG46" s="108"/>
      <c r="AH46" s="108"/>
      <c r="AI46" s="127"/>
      <c r="AJ46" s="117"/>
      <c r="AK46" s="103"/>
      <c r="AL46" s="99"/>
      <c r="AM46" s="113"/>
      <c r="AN46" s="117"/>
      <c r="AO46" s="145"/>
      <c r="AP46" s="103"/>
      <c r="AQ46" s="115"/>
      <c r="AR46" s="142"/>
      <c r="AS46" s="214"/>
      <c r="AT46" s="198"/>
      <c r="AU46" s="199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</row>
    <row r="47" spans="1:88" ht="15.75">
      <c r="A47" s="654"/>
      <c r="B47" s="363" t="s">
        <v>246</v>
      </c>
      <c r="C47" s="765"/>
      <c r="D47" s="122"/>
      <c r="E47" s="240" t="s">
        <v>789</v>
      </c>
      <c r="F47" s="262" t="s">
        <v>1003</v>
      </c>
      <c r="G47" s="260">
        <v>90</v>
      </c>
      <c r="H47" s="565"/>
      <c r="P47" s="127"/>
      <c r="Q47" s="9"/>
      <c r="R47" s="9"/>
      <c r="S47" s="9"/>
      <c r="T47" s="108"/>
      <c r="U47" s="108"/>
      <c r="V47" s="106"/>
      <c r="W47" s="188"/>
      <c r="X47" s="395"/>
      <c r="Y47" s="181"/>
      <c r="Z47" s="394"/>
      <c r="AA47" s="108"/>
      <c r="AB47" s="108"/>
      <c r="AC47" s="108"/>
      <c r="AD47" s="108"/>
      <c r="AE47" s="108"/>
      <c r="AF47" s="108"/>
      <c r="AG47" s="108"/>
      <c r="AH47" s="108"/>
      <c r="AI47" s="127"/>
      <c r="AJ47" s="120"/>
      <c r="AK47" s="103"/>
      <c r="AL47" s="100"/>
      <c r="AM47" s="103"/>
      <c r="AN47" s="102"/>
      <c r="AO47" s="145"/>
      <c r="AP47" s="103"/>
      <c r="AQ47" s="115"/>
      <c r="AR47" s="142"/>
      <c r="AS47" s="103"/>
      <c r="AT47" s="117"/>
      <c r="AU47" s="272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</row>
    <row r="48" spans="1:88" ht="14.25" customHeight="1">
      <c r="A48" s="239" t="s">
        <v>760</v>
      </c>
      <c r="B48" s="234" t="s">
        <v>247</v>
      </c>
      <c r="C48" s="382">
        <v>200</v>
      </c>
      <c r="D48" s="122"/>
      <c r="E48" s="1894" t="s">
        <v>9</v>
      </c>
      <c r="F48" s="1806" t="s">
        <v>513</v>
      </c>
      <c r="G48" s="346">
        <v>15</v>
      </c>
      <c r="H48" s="562"/>
      <c r="I48" s="9"/>
      <c r="J48" s="41"/>
      <c r="K48" s="9"/>
      <c r="L48" s="122"/>
      <c r="M48" s="5"/>
      <c r="O48" s="9"/>
      <c r="P48" s="108"/>
      <c r="Q48" s="9"/>
      <c r="R48" s="9"/>
      <c r="S48" s="9"/>
      <c r="T48" s="108"/>
      <c r="U48" s="108"/>
      <c r="V48" s="106"/>
      <c r="W48" s="188"/>
      <c r="X48" s="395"/>
      <c r="Y48" s="181"/>
      <c r="Z48" s="394"/>
      <c r="AA48" s="108"/>
      <c r="AB48" s="108"/>
      <c r="AC48" s="108"/>
      <c r="AD48" s="108"/>
      <c r="AE48" s="108"/>
      <c r="AF48" s="108"/>
      <c r="AG48" s="108"/>
      <c r="AH48" s="108"/>
      <c r="AI48" s="127"/>
      <c r="AJ48" s="120"/>
      <c r="AK48" s="103"/>
      <c r="AL48" s="100"/>
      <c r="AM48" s="103"/>
      <c r="AN48" s="102"/>
      <c r="AO48" s="145"/>
      <c r="AP48" s="109"/>
      <c r="AQ48" s="110"/>
      <c r="AR48" s="143"/>
      <c r="AS48" s="106"/>
      <c r="AT48" s="102"/>
      <c r="AU48" s="139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</row>
    <row r="49" spans="1:88" ht="15" customHeight="1" thickBot="1">
      <c r="A49" s="166" t="s">
        <v>791</v>
      </c>
      <c r="B49" s="273" t="s">
        <v>792</v>
      </c>
      <c r="C49" s="173" t="s">
        <v>818</v>
      </c>
      <c r="D49" s="122"/>
      <c r="E49" s="2805" t="s">
        <v>9</v>
      </c>
      <c r="F49" s="2345" t="s">
        <v>427</v>
      </c>
      <c r="G49" s="378">
        <v>20</v>
      </c>
      <c r="H49" s="562"/>
      <c r="L49" s="122"/>
      <c r="P49" s="108"/>
      <c r="Q49" s="9"/>
      <c r="R49" s="9"/>
      <c r="S49" s="9"/>
      <c r="T49" s="108"/>
      <c r="U49" s="108"/>
      <c r="V49" s="106"/>
      <c r="W49" s="188"/>
      <c r="X49" s="395"/>
      <c r="Y49" s="181"/>
      <c r="Z49" s="394"/>
      <c r="AA49" s="108"/>
      <c r="AB49" s="108"/>
      <c r="AC49" s="108"/>
      <c r="AD49" s="108"/>
      <c r="AE49" s="108"/>
      <c r="AF49" s="108"/>
      <c r="AG49" s="108"/>
      <c r="AH49" s="108"/>
      <c r="AI49" s="127"/>
      <c r="AJ49" s="108"/>
      <c r="AK49" s="116"/>
      <c r="AL49" s="108"/>
      <c r="AM49" s="103"/>
      <c r="AN49" s="102"/>
      <c r="AO49" s="145"/>
      <c r="AP49" s="109"/>
      <c r="AQ49" s="112"/>
      <c r="AR49" s="200"/>
      <c r="AS49" s="103"/>
      <c r="AT49" s="102"/>
      <c r="AU49" s="139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</row>
    <row r="50" spans="1:88" ht="14.25" customHeight="1">
      <c r="A50" s="2194" t="s">
        <v>812</v>
      </c>
      <c r="B50" s="985" t="s">
        <v>811</v>
      </c>
      <c r="C50" s="104"/>
      <c r="D50" s="122"/>
      <c r="E50" s="1"/>
      <c r="G50" s="9"/>
      <c r="H50" s="562"/>
      <c r="L50" s="122"/>
      <c r="P50" s="108"/>
      <c r="Q50" s="9"/>
      <c r="R50" s="9"/>
      <c r="S50" s="9"/>
      <c r="T50" s="103"/>
      <c r="U50" s="102"/>
      <c r="V50" s="106"/>
      <c r="W50" s="188"/>
      <c r="X50" s="395"/>
      <c r="Y50" s="181"/>
      <c r="Z50" s="394"/>
      <c r="AA50" s="108"/>
      <c r="AB50" s="108"/>
      <c r="AC50" s="108"/>
      <c r="AD50" s="108"/>
      <c r="AE50" s="108"/>
      <c r="AF50" s="108"/>
      <c r="AG50" s="108"/>
      <c r="AH50" s="108"/>
      <c r="AI50" s="127"/>
      <c r="AJ50" s="108"/>
      <c r="AK50" s="116"/>
      <c r="AL50" s="108"/>
      <c r="AM50" s="103"/>
      <c r="AN50" s="102"/>
      <c r="AO50" s="145"/>
      <c r="AP50" s="103"/>
      <c r="AQ50" s="102"/>
      <c r="AR50" s="145"/>
      <c r="AS50" s="554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</row>
    <row r="51" spans="1:88" ht="14.25" customHeight="1" thickBot="1">
      <c r="A51" s="2804" t="s">
        <v>9</v>
      </c>
      <c r="B51" s="2345" t="s">
        <v>785</v>
      </c>
      <c r="C51" s="2801">
        <v>20</v>
      </c>
      <c r="D51" s="122"/>
      <c r="E51" s="1"/>
      <c r="G51" s="9"/>
      <c r="H51" s="549"/>
      <c r="L51" s="122"/>
      <c r="P51" s="108"/>
      <c r="Q51" s="9"/>
      <c r="R51" s="9"/>
      <c r="S51" s="9"/>
      <c r="T51" s="108"/>
      <c r="U51" s="108"/>
      <c r="V51" s="106"/>
      <c r="W51" s="188"/>
      <c r="X51" s="395"/>
      <c r="Y51" s="181"/>
      <c r="Z51" s="394"/>
      <c r="AA51" s="108"/>
      <c r="AB51" s="108"/>
      <c r="AC51" s="108"/>
      <c r="AD51" s="108"/>
      <c r="AE51" s="108"/>
      <c r="AF51" s="108"/>
      <c r="AG51" s="108"/>
      <c r="AH51" s="108"/>
      <c r="AI51" s="127"/>
      <c r="AJ51" s="108"/>
      <c r="AK51" s="116"/>
      <c r="AL51" s="108"/>
      <c r="AM51" s="103"/>
      <c r="AN51" s="117"/>
      <c r="AO51" s="139"/>
      <c r="AP51" s="108"/>
      <c r="AQ51" s="108"/>
      <c r="AR51" s="108"/>
      <c r="AS51" s="187"/>
      <c r="AT51" s="187"/>
      <c r="AU51" s="132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</row>
    <row r="52" spans="1:88">
      <c r="A52" s="126"/>
      <c r="B52" s="181"/>
      <c r="C52" s="159"/>
      <c r="D52" s="109"/>
      <c r="E52" s="91"/>
      <c r="F52" s="339"/>
      <c r="G52" s="98"/>
      <c r="H52" s="561"/>
      <c r="L52" s="1052"/>
      <c r="P52" s="145"/>
      <c r="Q52" s="9"/>
      <c r="R52" s="116"/>
      <c r="S52" s="9"/>
      <c r="T52" s="108"/>
      <c r="U52" s="108"/>
      <c r="V52" s="108"/>
      <c r="W52" s="103"/>
      <c r="X52" s="107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27"/>
      <c r="AJ52" s="108"/>
      <c r="AK52" s="116"/>
      <c r="AL52" s="108"/>
      <c r="AM52" s="103"/>
      <c r="AN52" s="115"/>
      <c r="AO52" s="142"/>
      <c r="AP52" s="281"/>
      <c r="AQ52" s="108"/>
      <c r="AR52" s="108"/>
      <c r="AS52" s="187"/>
      <c r="AT52" s="187"/>
      <c r="AU52" s="132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</row>
    <row r="53" spans="1:88" ht="13.5" customHeight="1">
      <c r="A53" s="117"/>
      <c r="B53" s="103"/>
      <c r="C53" s="99"/>
      <c r="D53" s="103"/>
      <c r="E53" s="2812"/>
      <c r="F53" s="657"/>
      <c r="G53" s="100"/>
      <c r="H53" s="565"/>
      <c r="L53" s="45"/>
      <c r="P53" s="108"/>
      <c r="Q53" s="9"/>
      <c r="R53" s="116"/>
      <c r="S53" s="9"/>
      <c r="T53" s="108"/>
      <c r="U53" s="108"/>
      <c r="V53" s="108"/>
      <c r="W53" s="103"/>
      <c r="X53" s="102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27"/>
      <c r="AJ53" s="108"/>
      <c r="AK53" s="116"/>
      <c r="AL53" s="108"/>
      <c r="AM53" s="109"/>
      <c r="AN53" s="102"/>
      <c r="AO53" s="145"/>
      <c r="AP53" s="214"/>
      <c r="AQ53" s="198"/>
      <c r="AR53" s="199"/>
      <c r="AS53" s="107"/>
      <c r="AT53" s="217"/>
      <c r="AU53" s="132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</row>
    <row r="54" spans="1:88" ht="13.5" customHeight="1">
      <c r="A54" s="117"/>
      <c r="B54" s="103"/>
      <c r="C54" s="100"/>
      <c r="D54" s="108"/>
      <c r="E54" s="46"/>
      <c r="F54" s="7"/>
      <c r="G54" s="13"/>
      <c r="H54" s="562"/>
      <c r="L54" s="942"/>
      <c r="P54" s="108"/>
      <c r="Q54" s="9"/>
      <c r="R54" s="116"/>
      <c r="S54" s="9"/>
      <c r="T54" s="108"/>
      <c r="U54" s="108"/>
      <c r="V54" s="108"/>
      <c r="W54" s="208"/>
      <c r="X54" s="209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27"/>
      <c r="AJ54" s="108"/>
      <c r="AK54" s="116"/>
      <c r="AL54" s="108"/>
      <c r="AM54" s="103"/>
      <c r="AN54" s="117"/>
      <c r="AO54" s="145"/>
      <c r="AP54" s="103"/>
      <c r="AQ54" s="102"/>
      <c r="AR54" s="145"/>
      <c r="AS54" s="187"/>
      <c r="AT54" s="187"/>
      <c r="AU54" s="145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</row>
    <row r="55" spans="1:88" ht="15.6" customHeight="1">
      <c r="A55" s="126"/>
      <c r="B55" s="103"/>
      <c r="C55" s="108"/>
      <c r="D55" s="108"/>
      <c r="E55" s="1889"/>
      <c r="F55" s="41"/>
      <c r="G55" s="1888"/>
      <c r="H55" s="562"/>
      <c r="L55" s="13"/>
      <c r="P55" s="108"/>
      <c r="Q55" s="9"/>
      <c r="R55" s="116"/>
      <c r="S55" s="9"/>
      <c r="T55" s="108"/>
      <c r="U55" s="108"/>
      <c r="V55" s="108"/>
      <c r="W55" s="267"/>
      <c r="X55" s="26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3"/>
      <c r="AJ55" s="108"/>
      <c r="AK55" s="116"/>
      <c r="AL55" s="108"/>
      <c r="AM55" s="103"/>
      <c r="AN55" s="102"/>
      <c r="AO55" s="145"/>
      <c r="AP55" s="103"/>
      <c r="AQ55" s="102"/>
      <c r="AR55" s="145"/>
      <c r="AS55" s="187"/>
      <c r="AT55" s="187"/>
      <c r="AU55" s="145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08"/>
      <c r="CJ55" s="108"/>
    </row>
    <row r="56" spans="1:88" s="62" customFormat="1" ht="15" customHeight="1">
      <c r="A56" s="2880" t="s">
        <v>257</v>
      </c>
      <c r="B56" s="2881"/>
      <c r="F56" s="79"/>
      <c r="G56" s="79"/>
      <c r="H56" s="551"/>
      <c r="L56" s="47"/>
      <c r="P56" s="103"/>
      <c r="Q56" s="7"/>
      <c r="R56" s="7"/>
      <c r="S56" s="18"/>
      <c r="T56" s="106"/>
      <c r="U56" s="106"/>
      <c r="V56" s="106"/>
      <c r="W56" s="198"/>
      <c r="X56" s="287"/>
      <c r="Y56" s="198"/>
      <c r="Z56" s="287"/>
      <c r="AA56" s="106"/>
      <c r="AB56" s="106"/>
      <c r="AC56" s="106"/>
      <c r="AD56" s="102"/>
      <c r="AE56" s="103"/>
      <c r="AF56" s="102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</row>
    <row r="57" spans="1:88" ht="16.5" customHeight="1" thickBot="1">
      <c r="A57" s="308" t="s">
        <v>142</v>
      </c>
      <c r="D57" s="407" t="s">
        <v>144</v>
      </c>
      <c r="E57" s="80"/>
      <c r="G57" t="s">
        <v>151</v>
      </c>
      <c r="H57" s="560"/>
      <c r="L57" s="45"/>
      <c r="P57" s="127"/>
      <c r="Q57" s="34"/>
      <c r="R57" s="7"/>
      <c r="S57" s="12"/>
      <c r="T57" s="106"/>
      <c r="U57" s="108"/>
      <c r="V57" s="108"/>
      <c r="W57" s="102"/>
      <c r="X57" s="139"/>
      <c r="Y57" s="396"/>
      <c r="Z57" s="399"/>
      <c r="AA57" s="108"/>
      <c r="AB57" s="108"/>
      <c r="AC57" s="108"/>
      <c r="AD57" s="205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08"/>
      <c r="CJ57" s="108"/>
    </row>
    <row r="58" spans="1:88" ht="17.25" customHeight="1">
      <c r="A58" s="27" t="s">
        <v>2</v>
      </c>
      <c r="B58" s="374" t="s">
        <v>3</v>
      </c>
      <c r="C58" s="250" t="s">
        <v>4</v>
      </c>
      <c r="F58" s="2"/>
      <c r="G58" s="80"/>
      <c r="H58" s="549"/>
      <c r="L58" s="5"/>
      <c r="P58" s="127"/>
      <c r="Q58" s="34"/>
      <c r="R58" s="9"/>
      <c r="S58" s="12"/>
      <c r="T58" s="106"/>
      <c r="U58" s="108"/>
      <c r="V58" s="108"/>
      <c r="W58" s="102"/>
      <c r="X58" s="139"/>
      <c r="Y58" s="181"/>
      <c r="Z58" s="394"/>
      <c r="AA58" s="108"/>
      <c r="AB58" s="108"/>
      <c r="AC58" s="108"/>
      <c r="AD58" s="214"/>
      <c r="AE58" s="198"/>
      <c r="AF58" s="199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</row>
    <row r="59" spans="1:88" ht="15.75" thickBot="1">
      <c r="A59" s="263" t="s">
        <v>5</v>
      </c>
      <c r="B59" s="108"/>
      <c r="C59" s="277" t="s">
        <v>62</v>
      </c>
      <c r="D59" s="184"/>
      <c r="H59" s="549"/>
      <c r="L59" s="5"/>
      <c r="P59" s="127"/>
      <c r="Q59" s="9"/>
      <c r="R59" s="9"/>
      <c r="S59" s="9"/>
      <c r="T59" s="103"/>
      <c r="U59" s="108"/>
      <c r="V59" s="108"/>
      <c r="W59" s="102"/>
      <c r="X59" s="139"/>
      <c r="Y59" s="181"/>
      <c r="Z59" s="394"/>
      <c r="AA59" s="108"/>
      <c r="AB59" s="108"/>
      <c r="AC59" s="108"/>
      <c r="AD59" s="103"/>
      <c r="AE59" s="102"/>
      <c r="AF59" s="139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  <c r="BT59" s="108"/>
      <c r="BU59" s="108"/>
      <c r="BV59" s="108"/>
      <c r="BW59" s="108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</row>
    <row r="60" spans="1:88" ht="16.5" thickBot="1">
      <c r="A60" s="1634" t="s">
        <v>285</v>
      </c>
      <c r="B60" s="68"/>
      <c r="C60" s="54"/>
      <c r="D60" s="184"/>
      <c r="H60" s="549"/>
      <c r="L60" s="43"/>
      <c r="P60" s="127"/>
      <c r="Q60" s="9"/>
      <c r="R60" s="9"/>
      <c r="S60" s="9"/>
      <c r="T60" s="103"/>
      <c r="U60" s="108"/>
      <c r="V60" s="108"/>
      <c r="W60" s="102"/>
      <c r="X60" s="145"/>
      <c r="Y60" s="181"/>
      <c r="Z60" s="394"/>
      <c r="AA60" s="108"/>
      <c r="AB60" s="108"/>
      <c r="AC60" s="108"/>
      <c r="AD60" s="103"/>
      <c r="AE60" s="102"/>
      <c r="AF60" s="139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8"/>
      <c r="CC60" s="108"/>
      <c r="CD60" s="108"/>
      <c r="CE60" s="108"/>
      <c r="CF60" s="108"/>
      <c r="CG60" s="108"/>
      <c r="CH60" s="108"/>
      <c r="CI60" s="108"/>
      <c r="CJ60" s="108"/>
    </row>
    <row r="61" spans="1:88">
      <c r="A61" s="85"/>
      <c r="B61" s="170" t="s">
        <v>159</v>
      </c>
      <c r="C61" s="54"/>
      <c r="D61" s="165"/>
      <c r="H61" s="566"/>
      <c r="L61" s="118"/>
      <c r="P61" s="108"/>
      <c r="Q61" s="9"/>
      <c r="R61" s="9"/>
      <c r="S61" s="9"/>
      <c r="T61" s="103"/>
      <c r="U61" s="108"/>
      <c r="V61" s="108"/>
      <c r="W61" s="102"/>
      <c r="X61" s="139"/>
      <c r="Y61" s="181"/>
      <c r="Z61" s="394"/>
      <c r="AA61" s="108"/>
      <c r="AB61" s="108"/>
      <c r="AC61" s="108"/>
      <c r="AD61" s="103"/>
      <c r="AE61" s="102"/>
      <c r="AF61" s="139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</row>
    <row r="62" spans="1:88">
      <c r="A62" s="2260" t="s">
        <v>971</v>
      </c>
      <c r="B62" s="273" t="s">
        <v>970</v>
      </c>
      <c r="C62" s="382">
        <v>60</v>
      </c>
      <c r="D62" s="103"/>
      <c r="H62" s="567"/>
      <c r="L62" s="122"/>
      <c r="P62" s="113"/>
      <c r="Q62" s="9"/>
      <c r="R62" s="9"/>
      <c r="S62" s="9"/>
      <c r="T62" s="103"/>
      <c r="U62" s="108"/>
      <c r="V62" s="108"/>
      <c r="W62" s="117"/>
      <c r="X62" s="145"/>
      <c r="Y62" s="181"/>
      <c r="Z62" s="394"/>
      <c r="AA62" s="108"/>
      <c r="AB62" s="108"/>
      <c r="AC62" s="108"/>
      <c r="AD62" s="103"/>
      <c r="AE62" s="102"/>
      <c r="AF62" s="145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</row>
    <row r="63" spans="1:88">
      <c r="A63" s="239" t="s">
        <v>503</v>
      </c>
      <c r="B63" s="234" t="s">
        <v>510</v>
      </c>
      <c r="C63" s="259">
        <v>90</v>
      </c>
      <c r="D63" s="103"/>
      <c r="H63" s="551"/>
      <c r="L63" s="118"/>
      <c r="P63" s="199"/>
      <c r="Q63" s="9"/>
      <c r="R63" s="9"/>
      <c r="S63" s="9"/>
      <c r="T63" s="103"/>
      <c r="U63" s="108"/>
      <c r="V63" s="108"/>
      <c r="W63" s="102"/>
      <c r="X63" s="139"/>
      <c r="Y63" s="181"/>
      <c r="Z63" s="394"/>
      <c r="AA63" s="108"/>
      <c r="AB63" s="108"/>
      <c r="AC63" s="108"/>
      <c r="AD63" s="103"/>
      <c r="AE63" s="102"/>
      <c r="AF63" s="139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8"/>
      <c r="BQ63" s="108"/>
      <c r="BR63" s="108"/>
      <c r="BS63" s="108"/>
      <c r="BT63" s="108"/>
      <c r="BU63" s="108"/>
      <c r="BV63" s="108"/>
      <c r="BW63" s="108"/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</row>
    <row r="64" spans="1:88">
      <c r="A64" s="341" t="s">
        <v>507</v>
      </c>
      <c r="B64" s="2247" t="s">
        <v>505</v>
      </c>
      <c r="C64" s="259">
        <v>180</v>
      </c>
      <c r="D64" s="103"/>
      <c r="H64" s="550"/>
      <c r="L64" s="122"/>
      <c r="P64" s="145"/>
      <c r="Q64" s="9"/>
      <c r="R64" s="9"/>
      <c r="S64" s="9"/>
      <c r="T64" s="103"/>
      <c r="U64" s="108"/>
      <c r="V64" s="108"/>
      <c r="W64" s="102"/>
      <c r="X64" s="145"/>
      <c r="Y64" s="181"/>
      <c r="Z64" s="394"/>
      <c r="AA64" s="108"/>
      <c r="AB64" s="108"/>
      <c r="AC64" s="108"/>
      <c r="AD64" s="103"/>
      <c r="AE64" s="117"/>
      <c r="AF64" s="145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</row>
    <row r="65" spans="1:88">
      <c r="A65" s="1588"/>
      <c r="B65" s="2776" t="s">
        <v>506</v>
      </c>
      <c r="C65" s="380"/>
      <c r="D65" s="103"/>
      <c r="H65" s="551"/>
      <c r="L65" s="108"/>
      <c r="P65" s="132"/>
      <c r="Q65" s="9"/>
      <c r="R65" s="9"/>
      <c r="S65" s="9"/>
      <c r="T65" s="103"/>
      <c r="U65" s="108"/>
      <c r="V65" s="108"/>
      <c r="W65" s="110"/>
      <c r="X65" s="143"/>
      <c r="Y65" s="396"/>
      <c r="Z65" s="394"/>
      <c r="AA65" s="108"/>
      <c r="AB65" s="108"/>
      <c r="AC65" s="108"/>
      <c r="AD65" s="103"/>
      <c r="AE65" s="102"/>
      <c r="AF65" s="139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8"/>
      <c r="BT65" s="108"/>
      <c r="BU65" s="108"/>
      <c r="BV65" s="108"/>
      <c r="BW65" s="108"/>
      <c r="BX65" s="108"/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08"/>
      <c r="CJ65" s="108"/>
    </row>
    <row r="66" spans="1:88" ht="12.75" customHeight="1">
      <c r="A66" s="2691" t="s">
        <v>975</v>
      </c>
      <c r="B66" s="273" t="s">
        <v>879</v>
      </c>
      <c r="C66" s="259">
        <v>200</v>
      </c>
      <c r="D66" s="103"/>
      <c r="H66" s="548"/>
      <c r="L66" s="122"/>
      <c r="P66" s="145"/>
      <c r="Q66" s="9"/>
      <c r="R66" s="9"/>
      <c r="S66" s="9"/>
      <c r="T66" s="103"/>
      <c r="U66" s="108"/>
      <c r="V66" s="108"/>
      <c r="W66" s="102"/>
      <c r="X66" s="145"/>
      <c r="Y66" s="181"/>
      <c r="Z66" s="394"/>
      <c r="AA66" s="108"/>
      <c r="AB66" s="108"/>
      <c r="AC66" s="108"/>
      <c r="AD66" s="103"/>
      <c r="AE66" s="102"/>
      <c r="AF66" s="145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08"/>
      <c r="CJ66" s="108"/>
    </row>
    <row r="67" spans="1:88" ht="12.75" customHeight="1">
      <c r="A67" s="61"/>
      <c r="B67" s="2765" t="s">
        <v>973</v>
      </c>
      <c r="C67" s="71"/>
      <c r="D67" s="103"/>
      <c r="H67" s="551"/>
      <c r="L67" s="122"/>
      <c r="P67" s="145"/>
      <c r="Q67" s="9"/>
      <c r="R67" s="9"/>
      <c r="S67" s="9"/>
      <c r="T67" s="128"/>
      <c r="U67" s="108"/>
      <c r="V67" s="108"/>
      <c r="W67" s="188"/>
      <c r="X67" s="395"/>
      <c r="Y67" s="181"/>
      <c r="Z67" s="394"/>
      <c r="AA67" s="108"/>
      <c r="AB67" s="108"/>
      <c r="AC67" s="108"/>
      <c r="AD67" s="109"/>
      <c r="AE67" s="110"/>
      <c r="AF67" s="143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</row>
    <row r="68" spans="1:88" ht="13.5" customHeight="1">
      <c r="A68" s="241" t="s">
        <v>9</v>
      </c>
      <c r="B68" s="248" t="s">
        <v>10</v>
      </c>
      <c r="C68" s="257">
        <v>30</v>
      </c>
      <c r="D68" s="103"/>
      <c r="H68" s="568"/>
      <c r="L68" s="122"/>
      <c r="M68" s="1"/>
      <c r="O68" s="9"/>
      <c r="P68" s="108"/>
      <c r="Q68" s="9"/>
      <c r="R68" s="9"/>
      <c r="S68" s="9"/>
      <c r="T68" s="108"/>
      <c r="U68" s="108"/>
      <c r="V68" s="108"/>
      <c r="W68" s="188"/>
      <c r="X68" s="395"/>
      <c r="Y68" s="181"/>
      <c r="Z68" s="394"/>
      <c r="AA68" s="108"/>
      <c r="AB68" s="108"/>
      <c r="AC68" s="108"/>
      <c r="AD68" s="103"/>
      <c r="AE68" s="102"/>
      <c r="AF68" s="145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</row>
    <row r="69" spans="1:88" ht="16.5" thickBot="1">
      <c r="A69" s="241" t="s">
        <v>9</v>
      </c>
      <c r="B69" s="248" t="s">
        <v>427</v>
      </c>
      <c r="C69" s="257">
        <v>20</v>
      </c>
      <c r="D69" s="119"/>
      <c r="H69" s="569"/>
      <c r="P69" s="199"/>
      <c r="Q69" s="9"/>
      <c r="R69" s="9"/>
      <c r="S69" s="9"/>
      <c r="T69" s="103"/>
      <c r="U69" s="108"/>
      <c r="V69" s="108"/>
      <c r="W69" s="188"/>
      <c r="X69" s="395"/>
      <c r="Y69" s="181"/>
      <c r="Z69" s="394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  <c r="BU69" s="108"/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</row>
    <row r="70" spans="1:88" ht="15.75">
      <c r="A70" s="364"/>
      <c r="B70" s="170" t="s">
        <v>123</v>
      </c>
      <c r="C70" s="54"/>
      <c r="D70" s="205"/>
      <c r="H70" s="567"/>
      <c r="P70" s="132"/>
      <c r="Q70" s="9"/>
      <c r="R70" s="9"/>
      <c r="S70" s="9"/>
      <c r="T70" s="103"/>
      <c r="U70" s="108"/>
      <c r="V70" s="108"/>
      <c r="W70" s="188"/>
      <c r="X70" s="395"/>
      <c r="Y70" s="181"/>
      <c r="Z70" s="394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8"/>
      <c r="BR70" s="108"/>
      <c r="BS70" s="108"/>
      <c r="BT70" s="108"/>
      <c r="BU70" s="108"/>
      <c r="BV70" s="108"/>
      <c r="BW70" s="108"/>
      <c r="BX70" s="108"/>
      <c r="BY70" s="108"/>
      <c r="BZ70" s="108"/>
      <c r="CA70" s="108"/>
      <c r="CB70" s="108"/>
      <c r="CC70" s="108"/>
      <c r="CD70" s="108"/>
      <c r="CE70" s="108"/>
      <c r="CF70" s="108"/>
      <c r="CG70" s="108"/>
      <c r="CH70" s="108"/>
      <c r="CI70" s="108"/>
      <c r="CJ70" s="108"/>
    </row>
    <row r="71" spans="1:88" ht="15.75">
      <c r="A71" s="1539" t="s">
        <v>607</v>
      </c>
      <c r="B71" s="248" t="s">
        <v>608</v>
      </c>
      <c r="C71" s="257">
        <v>60</v>
      </c>
      <c r="D71" s="214"/>
      <c r="H71" s="570"/>
      <c r="P71" s="108"/>
      <c r="Q71" s="9"/>
      <c r="R71" s="9"/>
      <c r="S71" s="9"/>
      <c r="T71" s="103"/>
      <c r="U71" s="102"/>
      <c r="V71" s="108"/>
      <c r="W71" s="188"/>
      <c r="X71" s="395"/>
      <c r="Y71" s="181"/>
      <c r="Z71" s="394"/>
      <c r="AA71" s="108"/>
      <c r="AB71" s="108"/>
      <c r="AC71" s="108"/>
      <c r="AD71" s="108"/>
      <c r="AE71" s="117"/>
      <c r="AF71" s="103"/>
      <c r="AG71" s="102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08"/>
      <c r="BS71" s="108"/>
      <c r="BT71" s="108"/>
      <c r="BU71" s="108"/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</row>
    <row r="72" spans="1:88" ht="15.75">
      <c r="A72" s="1891" t="s">
        <v>727</v>
      </c>
      <c r="B72" s="234" t="s">
        <v>855</v>
      </c>
      <c r="C72" s="259">
        <v>200</v>
      </c>
      <c r="D72" s="103"/>
      <c r="H72" s="570"/>
      <c r="P72" s="199"/>
      <c r="Q72" s="9"/>
      <c r="R72" s="9"/>
      <c r="S72" s="9"/>
      <c r="T72" s="108"/>
      <c r="U72" s="108"/>
      <c r="V72" s="108"/>
      <c r="W72" s="188"/>
      <c r="X72" s="395"/>
      <c r="Y72" s="181"/>
      <c r="Z72" s="394"/>
      <c r="AA72" s="108"/>
      <c r="AB72" s="108"/>
      <c r="AC72" s="108"/>
      <c r="AD72" s="108"/>
      <c r="AE72" s="117"/>
      <c r="AF72" s="103"/>
      <c r="AG72" s="102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</row>
    <row r="73" spans="1:88" ht="17.25" customHeight="1">
      <c r="A73" s="1891" t="s">
        <v>754</v>
      </c>
      <c r="B73" s="248" t="s">
        <v>653</v>
      </c>
      <c r="C73" s="259">
        <v>150</v>
      </c>
      <c r="D73" s="103"/>
      <c r="H73" s="551"/>
      <c r="P73" s="145"/>
      <c r="Q73" s="9"/>
      <c r="R73" s="9"/>
      <c r="S73" s="9"/>
      <c r="T73" s="108"/>
      <c r="U73" s="108"/>
      <c r="V73" s="108"/>
      <c r="W73" s="188"/>
      <c r="X73" s="395"/>
      <c r="Y73" s="181"/>
      <c r="Z73" s="394"/>
      <c r="AA73" s="108"/>
      <c r="AB73" s="108"/>
      <c r="AC73" s="108"/>
      <c r="AD73" s="108"/>
      <c r="AE73" s="141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108"/>
      <c r="BT73" s="108"/>
      <c r="BU73" s="108"/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</row>
    <row r="74" spans="1:88" ht="15.75">
      <c r="A74" s="1891" t="s">
        <v>755</v>
      </c>
      <c r="B74" s="1967" t="s">
        <v>1017</v>
      </c>
      <c r="C74" s="259">
        <v>120</v>
      </c>
      <c r="D74" s="103"/>
      <c r="H74" s="551"/>
      <c r="P74" s="145"/>
      <c r="Q74" s="9"/>
      <c r="R74" s="9"/>
      <c r="S74" s="9"/>
      <c r="T74" s="108"/>
      <c r="U74" s="108"/>
      <c r="V74" s="108"/>
      <c r="W74" s="188"/>
      <c r="X74" s="395"/>
      <c r="Y74" s="181"/>
      <c r="Z74" s="394"/>
      <c r="AA74" s="108"/>
      <c r="AB74" s="108"/>
      <c r="AC74" s="108"/>
      <c r="AD74" s="108"/>
      <c r="AE74" s="214"/>
      <c r="AF74" s="198"/>
      <c r="AG74" s="199"/>
      <c r="AH74" s="205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08"/>
      <c r="BS74" s="108"/>
      <c r="BT74" s="108"/>
      <c r="BU74" s="108"/>
      <c r="BV74" s="108"/>
      <c r="BW74" s="108"/>
      <c r="BX74" s="108"/>
      <c r="BY74" s="108"/>
      <c r="BZ74" s="108"/>
      <c r="CA74" s="108"/>
      <c r="CB74" s="108"/>
      <c r="CC74" s="108"/>
      <c r="CD74" s="108"/>
      <c r="CE74" s="108"/>
      <c r="CF74" s="108"/>
      <c r="CG74" s="108"/>
      <c r="CH74" s="108"/>
      <c r="CI74" s="108"/>
      <c r="CJ74" s="108"/>
    </row>
    <row r="75" spans="1:88" ht="15.75">
      <c r="A75" s="411" t="s">
        <v>751</v>
      </c>
      <c r="B75" s="234" t="s">
        <v>859</v>
      </c>
      <c r="C75" s="259">
        <v>200</v>
      </c>
      <c r="D75" s="103"/>
      <c r="H75" s="551"/>
      <c r="P75" s="145"/>
      <c r="Q75" s="9"/>
      <c r="R75" s="9"/>
      <c r="S75" s="9"/>
      <c r="T75" s="108"/>
      <c r="U75" s="108"/>
      <c r="V75" s="108"/>
      <c r="W75" s="188"/>
      <c r="X75" s="395"/>
      <c r="Y75" s="181"/>
      <c r="Z75" s="394"/>
      <c r="AA75" s="108"/>
      <c r="AB75" s="108"/>
      <c r="AC75" s="108"/>
      <c r="AD75" s="108"/>
      <c r="AE75" s="103"/>
      <c r="AF75" s="102"/>
      <c r="AG75" s="139"/>
      <c r="AH75" s="214"/>
      <c r="AI75" s="198"/>
      <c r="AJ75" s="199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08"/>
      <c r="BT75" s="108"/>
      <c r="BU75" s="108"/>
      <c r="BV75" s="108"/>
      <c r="BW75" s="108"/>
      <c r="BX75" s="108"/>
      <c r="BY75" s="108"/>
      <c r="BZ75" s="108"/>
      <c r="CA75" s="108"/>
      <c r="CB75" s="108"/>
      <c r="CC75" s="108"/>
      <c r="CD75" s="108"/>
      <c r="CE75" s="108"/>
      <c r="CF75" s="108"/>
      <c r="CG75" s="108"/>
      <c r="CH75" s="108"/>
      <c r="CI75" s="108"/>
      <c r="CJ75" s="108"/>
    </row>
    <row r="76" spans="1:88">
      <c r="A76" s="1544" t="s">
        <v>9</v>
      </c>
      <c r="B76" s="248" t="s">
        <v>10</v>
      </c>
      <c r="C76" s="257">
        <v>30</v>
      </c>
      <c r="D76" s="103"/>
      <c r="H76" s="548"/>
      <c r="P76" s="145"/>
      <c r="Q76" s="9"/>
      <c r="R76" s="9"/>
      <c r="S76" s="9"/>
      <c r="T76" s="108"/>
      <c r="U76" s="108"/>
      <c r="V76" s="108"/>
      <c r="W76" s="108"/>
      <c r="X76" s="108"/>
      <c r="Y76" s="108"/>
      <c r="Z76" s="108"/>
      <c r="AA76" s="108"/>
      <c r="AB76" s="108"/>
      <c r="AC76" s="117"/>
      <c r="AD76" s="113"/>
      <c r="AE76" s="103"/>
      <c r="AF76" s="102"/>
      <c r="AG76" s="139"/>
      <c r="AH76" s="103"/>
      <c r="AI76" s="102"/>
      <c r="AJ76" s="139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8"/>
      <c r="BZ76" s="108"/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</row>
    <row r="77" spans="1:88">
      <c r="A77" s="265" t="s">
        <v>9</v>
      </c>
      <c r="B77" s="248" t="s">
        <v>427</v>
      </c>
      <c r="C77" s="257">
        <v>20</v>
      </c>
      <c r="D77" s="103"/>
      <c r="H77" s="548"/>
      <c r="P77" s="108"/>
      <c r="Q77" s="9"/>
      <c r="R77" s="9"/>
      <c r="S77" s="9"/>
      <c r="T77" s="108"/>
      <c r="U77" s="108"/>
      <c r="V77" s="108"/>
      <c r="W77" s="108"/>
      <c r="X77" s="108"/>
      <c r="Y77" s="108"/>
      <c r="Z77" s="211"/>
      <c r="AA77" s="108"/>
      <c r="AB77" s="108"/>
      <c r="AC77" s="117"/>
      <c r="AD77" s="103"/>
      <c r="AE77" s="103"/>
      <c r="AF77" s="102"/>
      <c r="AG77" s="139"/>
      <c r="AH77" s="103"/>
      <c r="AI77" s="102"/>
      <c r="AJ77" s="139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08"/>
      <c r="BS77" s="108"/>
      <c r="BT77" s="108"/>
      <c r="BU77" s="108"/>
      <c r="BV77" s="108"/>
      <c r="BW77" s="108"/>
      <c r="BX77" s="108"/>
      <c r="BY77" s="108"/>
      <c r="BZ77" s="108"/>
      <c r="CA77" s="108"/>
      <c r="CB77" s="108"/>
      <c r="CC77" s="108"/>
      <c r="CD77" s="108"/>
      <c r="CE77" s="108"/>
      <c r="CF77" s="108"/>
      <c r="CG77" s="108"/>
      <c r="CH77" s="108"/>
      <c r="CI77" s="108"/>
      <c r="CJ77" s="108"/>
    </row>
    <row r="78" spans="1:88" ht="15.75" thickBot="1">
      <c r="A78" s="252" t="s">
        <v>484</v>
      </c>
      <c r="B78" s="248" t="s">
        <v>744</v>
      </c>
      <c r="C78" s="233">
        <v>105</v>
      </c>
      <c r="D78" s="109"/>
      <c r="H78" s="551"/>
      <c r="P78" s="108"/>
      <c r="Q78" s="9"/>
      <c r="R78" s="9"/>
      <c r="S78" s="9"/>
      <c r="T78" s="108"/>
      <c r="U78" s="108"/>
      <c r="V78" s="108"/>
      <c r="W78" s="132"/>
      <c r="X78" s="108"/>
      <c r="Y78" s="108"/>
      <c r="Z78" s="108"/>
      <c r="AA78" s="108"/>
      <c r="AB78" s="108"/>
      <c r="AC78" s="108"/>
      <c r="AD78" s="108"/>
      <c r="AE78" s="103"/>
      <c r="AF78" s="291"/>
      <c r="AG78" s="292"/>
      <c r="AH78" s="103"/>
      <c r="AI78" s="102"/>
      <c r="AJ78" s="139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108"/>
      <c r="BQ78" s="108"/>
      <c r="BR78" s="108"/>
      <c r="BS78" s="108"/>
      <c r="BT78" s="108"/>
      <c r="BU78" s="108"/>
      <c r="BV78" s="108"/>
      <c r="BW78" s="108"/>
      <c r="BX78" s="108"/>
      <c r="BY78" s="108"/>
      <c r="BZ78" s="108"/>
      <c r="CA78" s="108"/>
      <c r="CB78" s="108"/>
      <c r="CC78" s="108"/>
      <c r="CD78" s="108"/>
      <c r="CE78" s="108"/>
      <c r="CF78" s="108"/>
      <c r="CG78" s="108"/>
      <c r="CH78" s="108"/>
      <c r="CI78" s="108"/>
      <c r="CJ78" s="108"/>
    </row>
    <row r="79" spans="1:88" ht="13.5" customHeight="1">
      <c r="A79" s="364"/>
      <c r="B79" s="170" t="s">
        <v>246</v>
      </c>
      <c r="C79" s="597"/>
      <c r="D79" s="109"/>
      <c r="H79" s="551"/>
      <c r="P79" s="108"/>
      <c r="Q79" s="9"/>
      <c r="R79" s="9"/>
      <c r="S79" s="9"/>
      <c r="T79" s="108"/>
      <c r="U79" s="108"/>
      <c r="V79" s="108"/>
      <c r="W79" s="132"/>
      <c r="X79" s="108"/>
      <c r="Y79" s="108"/>
      <c r="Z79" s="108"/>
      <c r="AA79" s="108"/>
      <c r="AB79" s="108"/>
      <c r="AC79" s="108"/>
      <c r="AD79" s="108"/>
      <c r="AE79" s="103"/>
      <c r="AF79" s="291"/>
      <c r="AG79" s="292"/>
      <c r="AH79" s="103"/>
      <c r="AI79" s="102"/>
      <c r="AJ79" s="145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/>
      <c r="BV79" s="108"/>
      <c r="BW79" s="108"/>
      <c r="BX79" s="108"/>
      <c r="BY79" s="108"/>
      <c r="BZ79" s="108"/>
      <c r="CA79" s="108"/>
      <c r="CB79" s="108"/>
      <c r="CC79" s="108"/>
      <c r="CD79" s="108"/>
      <c r="CE79" s="108"/>
      <c r="CF79" s="108"/>
      <c r="CG79" s="108"/>
      <c r="CH79" s="108"/>
      <c r="CI79" s="108"/>
      <c r="CJ79" s="108"/>
    </row>
    <row r="80" spans="1:88" ht="12.75" customHeight="1">
      <c r="A80" s="239" t="s">
        <v>760</v>
      </c>
      <c r="B80" s="234" t="s">
        <v>247</v>
      </c>
      <c r="C80" s="382">
        <v>200</v>
      </c>
      <c r="D80" s="103"/>
      <c r="H80" s="549"/>
      <c r="P80" s="108"/>
      <c r="Q80" s="9"/>
      <c r="R80" s="9"/>
      <c r="S80" s="9"/>
      <c r="T80" s="108"/>
      <c r="U80" s="108"/>
      <c r="V80" s="108"/>
      <c r="W80" s="132"/>
      <c r="X80" s="108"/>
      <c r="Y80" s="108"/>
      <c r="Z80" s="108"/>
      <c r="AA80" s="108"/>
      <c r="AB80" s="108"/>
      <c r="AC80" s="108"/>
      <c r="AD80" s="108"/>
      <c r="AE80" s="103"/>
      <c r="AF80" s="266"/>
      <c r="AG80" s="139"/>
      <c r="AH80" s="103"/>
      <c r="AI80" s="102"/>
      <c r="AJ80" s="139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108"/>
      <c r="BQ80" s="108"/>
      <c r="BR80" s="108"/>
      <c r="BS80" s="108"/>
      <c r="BT80" s="108"/>
      <c r="BU80" s="108"/>
      <c r="BV80" s="108"/>
      <c r="BW80" s="108"/>
      <c r="BX80" s="108"/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</row>
    <row r="81" spans="1:88">
      <c r="A81" s="239" t="s">
        <v>778</v>
      </c>
      <c r="B81" s="2791" t="s">
        <v>779</v>
      </c>
      <c r="C81" s="382" t="s">
        <v>269</v>
      </c>
      <c r="D81" s="108"/>
      <c r="H81" s="549"/>
      <c r="P81" s="108"/>
      <c r="Q81" s="9"/>
      <c r="R81" s="9"/>
      <c r="S81" s="9"/>
      <c r="T81" s="108"/>
      <c r="U81" s="108"/>
      <c r="V81" s="108"/>
      <c r="W81" s="132"/>
      <c r="X81" s="108"/>
      <c r="Y81" s="108"/>
      <c r="Z81" s="108"/>
      <c r="AA81" s="108"/>
      <c r="AB81" s="108"/>
      <c r="AC81" s="108"/>
      <c r="AD81" s="108"/>
      <c r="AE81" s="103"/>
      <c r="AF81" s="102"/>
      <c r="AG81" s="139"/>
      <c r="AH81" s="103"/>
      <c r="AI81" s="117"/>
      <c r="AJ81" s="145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  <c r="BL81" s="108"/>
      <c r="BM81" s="108"/>
      <c r="BN81" s="108"/>
      <c r="BO81" s="108"/>
      <c r="BP81" s="108"/>
      <c r="BQ81" s="108"/>
      <c r="BR81" s="108"/>
      <c r="BS81" s="108"/>
      <c r="BT81" s="108"/>
      <c r="BU81" s="108"/>
      <c r="BV81" s="108"/>
      <c r="BW81" s="108"/>
      <c r="BX81" s="108"/>
      <c r="BY81" s="108"/>
      <c r="BZ81" s="108"/>
      <c r="CA81" s="108"/>
      <c r="CB81" s="108"/>
      <c r="CC81" s="108"/>
      <c r="CD81" s="108"/>
      <c r="CE81" s="108"/>
      <c r="CF81" s="108"/>
      <c r="CG81" s="108"/>
      <c r="CH81" s="108"/>
      <c r="CI81" s="108"/>
      <c r="CJ81" s="108"/>
    </row>
    <row r="82" spans="1:88">
      <c r="A82" s="175"/>
      <c r="B82" s="2765" t="s">
        <v>780</v>
      </c>
      <c r="C82" s="280"/>
      <c r="D82" s="108"/>
      <c r="H82" s="549"/>
      <c r="P82" s="139"/>
      <c r="Q82" s="9"/>
      <c r="R82" s="116"/>
      <c r="S82" s="9"/>
      <c r="T82" s="108"/>
      <c r="U82" s="108"/>
      <c r="V82" s="108"/>
      <c r="W82" s="198"/>
      <c r="X82" s="287"/>
      <c r="Y82" s="198"/>
      <c r="Z82" s="287"/>
      <c r="AA82" s="108"/>
      <c r="AB82" s="106"/>
      <c r="AC82" s="194"/>
      <c r="AD82" s="108"/>
      <c r="AE82" s="106"/>
      <c r="AF82" s="102"/>
      <c r="AG82" s="132"/>
      <c r="AH82" s="103"/>
      <c r="AI82" s="102"/>
      <c r="AJ82" s="139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108"/>
      <c r="BQ82" s="108"/>
      <c r="BR82" s="108"/>
      <c r="BS82" s="108"/>
      <c r="BT82" s="108"/>
      <c r="BU82" s="108"/>
      <c r="BV82" s="108"/>
      <c r="BW82" s="108"/>
      <c r="BX82" s="108"/>
      <c r="BY82" s="108"/>
      <c r="BZ82" s="108"/>
      <c r="CA82" s="108"/>
      <c r="CB82" s="108"/>
      <c r="CC82" s="108"/>
      <c r="CD82" s="108"/>
      <c r="CE82" s="108"/>
      <c r="CF82" s="108"/>
      <c r="CG82" s="108"/>
      <c r="CH82" s="108"/>
      <c r="CI82" s="108"/>
      <c r="CJ82" s="108"/>
    </row>
    <row r="83" spans="1:88" ht="12.75" customHeight="1" thickBot="1">
      <c r="A83" s="751" t="s">
        <v>9</v>
      </c>
      <c r="B83" s="2345" t="s">
        <v>10</v>
      </c>
      <c r="C83" s="378">
        <v>20</v>
      </c>
      <c r="H83" s="549"/>
      <c r="P83" s="145"/>
      <c r="Q83" s="3"/>
      <c r="R83" s="116"/>
      <c r="S83" s="9"/>
      <c r="T83" s="108"/>
      <c r="U83" s="108"/>
      <c r="V83" s="295"/>
      <c r="W83" s="102"/>
      <c r="X83" s="145"/>
      <c r="Y83" s="393"/>
      <c r="Z83" s="394"/>
      <c r="AA83" s="108"/>
      <c r="AB83" s="108"/>
      <c r="AC83" s="108"/>
      <c r="AD83" s="108"/>
      <c r="AE83" s="103"/>
      <c r="AF83" s="102"/>
      <c r="AG83" s="145"/>
      <c r="AH83" s="103"/>
      <c r="AI83" s="102"/>
      <c r="AJ83" s="145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108"/>
      <c r="BQ83" s="108"/>
      <c r="BR83" s="108"/>
      <c r="BS83" s="108"/>
      <c r="BT83" s="108"/>
      <c r="BU83" s="108"/>
      <c r="BV83" s="108"/>
      <c r="BW83" s="108"/>
      <c r="BX83" s="108"/>
      <c r="BY83" s="108"/>
      <c r="BZ83" s="108"/>
      <c r="CA83" s="108"/>
      <c r="CB83" s="108"/>
      <c r="CC83" s="108"/>
      <c r="CD83" s="108"/>
      <c r="CE83" s="108"/>
      <c r="CF83" s="108"/>
      <c r="CG83" s="108"/>
      <c r="CH83" s="108"/>
      <c r="CI83" s="108"/>
      <c r="CJ83" s="108"/>
    </row>
    <row r="84" spans="1:88" ht="13.5" customHeight="1">
      <c r="A84" s="34"/>
      <c r="B84" s="7"/>
      <c r="C84" s="13"/>
      <c r="H84" s="549"/>
      <c r="P84" s="108"/>
      <c r="Q84" s="34"/>
      <c r="R84" s="7"/>
      <c r="S84" s="12"/>
      <c r="T84" s="108"/>
      <c r="U84" s="108"/>
      <c r="V84" s="295"/>
      <c r="W84" s="102"/>
      <c r="X84" s="145"/>
      <c r="Y84" s="181"/>
      <c r="Z84" s="394"/>
      <c r="AA84" s="108"/>
      <c r="AB84" s="108"/>
      <c r="AC84" s="108"/>
      <c r="AD84" s="108"/>
      <c r="AE84" s="103"/>
      <c r="AF84" s="102"/>
      <c r="AG84" s="145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108"/>
      <c r="BQ84" s="108"/>
      <c r="BR84" s="108"/>
      <c r="BS84" s="108"/>
      <c r="BT84" s="108"/>
      <c r="BU84" s="108"/>
      <c r="BV84" s="108"/>
      <c r="BW84" s="108"/>
      <c r="BX84" s="108"/>
      <c r="BY84" s="108"/>
      <c r="BZ84" s="108"/>
      <c r="CA84" s="108"/>
      <c r="CB84" s="108"/>
      <c r="CC84" s="108"/>
      <c r="CD84" s="108"/>
      <c r="CE84" s="108"/>
      <c r="CF84" s="108"/>
      <c r="CG84" s="108"/>
      <c r="CH84" s="108"/>
      <c r="CI84" s="108"/>
      <c r="CJ84" s="108"/>
    </row>
    <row r="85" spans="1:88" ht="14.25" customHeight="1">
      <c r="A85" s="1889"/>
      <c r="B85" s="41"/>
      <c r="C85" s="161"/>
      <c r="H85" s="549"/>
      <c r="P85" s="108"/>
      <c r="Q85" s="34"/>
      <c r="R85" s="9"/>
      <c r="S85" s="12"/>
      <c r="T85" s="100"/>
      <c r="U85" s="108"/>
      <c r="V85" s="103"/>
      <c r="W85" s="102"/>
      <c r="X85" s="145"/>
      <c r="Y85" s="181"/>
      <c r="Z85" s="394"/>
      <c r="AA85" s="108"/>
      <c r="AB85" s="108"/>
      <c r="AC85" s="108"/>
      <c r="AD85" s="108"/>
      <c r="AE85" s="103"/>
      <c r="AF85" s="102"/>
      <c r="AG85" s="145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8"/>
      <c r="BM85" s="108"/>
      <c r="BN85" s="108"/>
      <c r="BO85" s="108"/>
      <c r="BP85" s="108"/>
      <c r="BQ85" s="108"/>
      <c r="BR85" s="108"/>
      <c r="BS85" s="108"/>
      <c r="BT85" s="108"/>
      <c r="BU85" s="108"/>
      <c r="BV85" s="108"/>
      <c r="BW85" s="108"/>
      <c r="BX85" s="108"/>
      <c r="BY85" s="108"/>
      <c r="BZ85" s="108"/>
      <c r="CA85" s="108"/>
      <c r="CB85" s="108"/>
      <c r="CC85" s="108"/>
      <c r="CD85" s="108"/>
      <c r="CE85" s="108"/>
      <c r="CF85" s="108"/>
      <c r="CG85" s="108"/>
      <c r="CH85" s="108"/>
      <c r="CI85" s="108"/>
      <c r="CJ85" s="108"/>
    </row>
    <row r="86" spans="1:88" ht="14.25" customHeight="1" thickBot="1">
      <c r="A86" s="630"/>
      <c r="B86" s="2" t="s">
        <v>237</v>
      </c>
      <c r="C86" s="18"/>
      <c r="D86" s="407" t="s">
        <v>143</v>
      </c>
      <c r="H86" s="549"/>
      <c r="P86" s="108"/>
      <c r="Q86" s="9"/>
      <c r="R86" s="9"/>
      <c r="S86" s="9"/>
      <c r="T86" s="106"/>
      <c r="U86" s="108"/>
      <c r="V86" s="103"/>
      <c r="W86" s="102"/>
      <c r="X86" s="145"/>
      <c r="Y86" s="181"/>
      <c r="Z86" s="394"/>
      <c r="AA86" s="108"/>
      <c r="AB86" s="108"/>
      <c r="AC86" s="108"/>
      <c r="AD86" s="108"/>
      <c r="AE86" s="103"/>
      <c r="AF86" s="107"/>
      <c r="AG86" s="132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108"/>
      <c r="BQ86" s="108"/>
      <c r="BR86" s="108"/>
      <c r="BS86" s="108"/>
      <c r="BT86" s="108"/>
      <c r="BU86" s="108"/>
      <c r="BV86" s="108"/>
      <c r="BW86" s="108"/>
      <c r="BX86" s="108"/>
      <c r="BY86" s="108"/>
      <c r="BZ86" s="108"/>
      <c r="CA86" s="108"/>
      <c r="CB86" s="108"/>
      <c r="CC86" s="108"/>
      <c r="CD86" s="108"/>
      <c r="CE86" s="108"/>
      <c r="CF86" s="108"/>
      <c r="CG86" s="108"/>
      <c r="CH86" s="108"/>
      <c r="CI86" s="108"/>
      <c r="CJ86" s="108"/>
    </row>
    <row r="87" spans="1:88" ht="12.75" customHeight="1" thickBot="1">
      <c r="A87" s="108"/>
      <c r="B87" s="181"/>
      <c r="C87" s="108"/>
      <c r="D87" s="108"/>
      <c r="E87" s="373" t="s">
        <v>2</v>
      </c>
      <c r="F87" s="374" t="s">
        <v>3</v>
      </c>
      <c r="G87" s="644" t="s">
        <v>4</v>
      </c>
      <c r="H87" s="551"/>
      <c r="P87" s="108"/>
      <c r="Q87" s="9"/>
      <c r="R87" s="9"/>
      <c r="S87" s="9"/>
      <c r="T87" s="106"/>
      <c r="U87" s="108"/>
      <c r="V87" s="109"/>
      <c r="W87" s="296"/>
      <c r="X87" s="297"/>
      <c r="Y87" s="181"/>
      <c r="Z87" s="394"/>
      <c r="AA87" s="108"/>
      <c r="AB87" s="108"/>
      <c r="AC87" s="108"/>
      <c r="AD87" s="108"/>
      <c r="AE87" s="103"/>
      <c r="AF87" s="216"/>
      <c r="AG87" s="293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108"/>
      <c r="BQ87" s="108"/>
      <c r="BR87" s="108"/>
      <c r="BS87" s="108"/>
      <c r="BT87" s="108"/>
      <c r="BU87" s="108"/>
      <c r="BV87" s="108"/>
      <c r="BW87" s="108"/>
      <c r="BX87" s="108"/>
      <c r="BY87" s="108"/>
      <c r="BZ87" s="108"/>
      <c r="CA87" s="108"/>
      <c r="CB87" s="108"/>
      <c r="CC87" s="108"/>
      <c r="CD87" s="108"/>
      <c r="CE87" s="108"/>
      <c r="CF87" s="108"/>
      <c r="CG87" s="108"/>
      <c r="CH87" s="108"/>
      <c r="CI87" s="108"/>
      <c r="CJ87" s="108"/>
    </row>
    <row r="88" spans="1:88" ht="13.5" customHeight="1" thickBot="1">
      <c r="A88" s="27" t="s">
        <v>2</v>
      </c>
      <c r="B88" s="374" t="s">
        <v>3</v>
      </c>
      <c r="C88" s="250" t="s">
        <v>4</v>
      </c>
      <c r="D88" s="108"/>
      <c r="E88" s="375" t="s">
        <v>5</v>
      </c>
      <c r="F88" s="108"/>
      <c r="G88" s="645" t="s">
        <v>62</v>
      </c>
      <c r="H88" s="549"/>
      <c r="P88" s="108"/>
      <c r="Q88" s="9"/>
      <c r="R88" s="9"/>
      <c r="S88" s="9"/>
      <c r="T88" s="106"/>
      <c r="U88" s="108"/>
      <c r="V88" s="109"/>
      <c r="W88" s="110"/>
      <c r="X88" s="143"/>
      <c r="Y88" s="401"/>
      <c r="Z88" s="394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108"/>
      <c r="BQ88" s="108"/>
      <c r="BR88" s="108"/>
      <c r="BS88" s="108"/>
      <c r="BT88" s="108"/>
      <c r="BU88" s="108"/>
      <c r="BV88" s="108"/>
      <c r="BW88" s="108"/>
      <c r="BX88" s="108"/>
      <c r="BY88" s="108"/>
      <c r="BZ88" s="108"/>
      <c r="CA88" s="108"/>
      <c r="CB88" s="108"/>
      <c r="CC88" s="108"/>
      <c r="CD88" s="108"/>
      <c r="CE88" s="108"/>
      <c r="CF88" s="108"/>
      <c r="CG88" s="108"/>
      <c r="CH88" s="108"/>
      <c r="CI88" s="108"/>
      <c r="CJ88" s="108"/>
    </row>
    <row r="89" spans="1:88" ht="16.5" customHeight="1" thickBot="1">
      <c r="A89" s="263" t="s">
        <v>5</v>
      </c>
      <c r="B89" s="108"/>
      <c r="C89" s="277" t="s">
        <v>62</v>
      </c>
      <c r="D89" s="108"/>
      <c r="E89" s="1620" t="s">
        <v>289</v>
      </c>
      <c r="F89" s="68"/>
      <c r="G89" s="408"/>
      <c r="H89" s="571"/>
      <c r="P89" s="108"/>
      <c r="Q89" s="9"/>
      <c r="R89" s="9"/>
      <c r="S89" s="9"/>
      <c r="T89" s="103"/>
      <c r="U89" s="108"/>
      <c r="V89" s="109"/>
      <c r="W89" s="266"/>
      <c r="X89" s="139"/>
      <c r="Y89" s="181"/>
      <c r="Z89" s="394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108"/>
      <c r="BQ89" s="108"/>
      <c r="BR89" s="108"/>
      <c r="BS89" s="108"/>
      <c r="BT89" s="108"/>
      <c r="BU89" s="108"/>
      <c r="BV89" s="108"/>
      <c r="BW89" s="108"/>
      <c r="BX89" s="108"/>
      <c r="BY89" s="108"/>
      <c r="BZ89" s="108"/>
      <c r="CA89" s="108"/>
      <c r="CB89" s="108"/>
      <c r="CC89" s="108"/>
      <c r="CD89" s="108"/>
      <c r="CE89" s="108"/>
      <c r="CF89" s="108"/>
      <c r="CG89" s="108"/>
      <c r="CH89" s="108"/>
      <c r="CI89" s="108"/>
      <c r="CJ89" s="108"/>
    </row>
    <row r="90" spans="1:88" ht="15" customHeight="1" thickBot="1">
      <c r="A90" s="660" t="s">
        <v>286</v>
      </c>
      <c r="B90" s="68"/>
      <c r="C90" s="408"/>
      <c r="D90" s="108"/>
      <c r="E90" s="85"/>
      <c r="F90" s="170" t="s">
        <v>159</v>
      </c>
      <c r="G90" s="54"/>
      <c r="H90" s="567"/>
      <c r="P90" s="108"/>
      <c r="Q90" s="9"/>
      <c r="R90" s="9"/>
      <c r="S90" s="9"/>
      <c r="T90" s="103"/>
      <c r="U90" s="108"/>
      <c r="V90" s="109"/>
      <c r="W90" s="102"/>
      <c r="X90" s="139"/>
      <c r="Y90" s="181"/>
      <c r="Z90" s="394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108"/>
      <c r="BQ90" s="108"/>
      <c r="BR90" s="108"/>
      <c r="BS90" s="108"/>
      <c r="BT90" s="108"/>
      <c r="BU90" s="108"/>
      <c r="BV90" s="108"/>
      <c r="BW90" s="108"/>
      <c r="BX90" s="108"/>
      <c r="BY90" s="108"/>
      <c r="BZ90" s="108"/>
      <c r="CA90" s="108"/>
      <c r="CB90" s="108"/>
      <c r="CC90" s="108"/>
      <c r="CD90" s="108"/>
      <c r="CE90" s="108"/>
      <c r="CF90" s="108"/>
      <c r="CG90" s="108"/>
      <c r="CH90" s="108"/>
      <c r="CI90" s="108"/>
      <c r="CJ90" s="108"/>
    </row>
    <row r="91" spans="1:88" ht="14.25" customHeight="1">
      <c r="A91" s="1473"/>
      <c r="B91" s="171" t="s">
        <v>159</v>
      </c>
      <c r="C91" s="136"/>
      <c r="D91" s="283"/>
      <c r="E91" s="1891" t="s">
        <v>548</v>
      </c>
      <c r="F91" s="234" t="s">
        <v>868</v>
      </c>
      <c r="G91" s="382">
        <v>60</v>
      </c>
      <c r="H91" s="551"/>
      <c r="P91" s="108"/>
      <c r="Q91" s="9"/>
      <c r="R91" s="9"/>
      <c r="S91" s="9"/>
      <c r="T91" s="103"/>
      <c r="U91" s="108"/>
      <c r="V91" s="106"/>
      <c r="W91" s="102"/>
      <c r="X91" s="132"/>
      <c r="Y91" s="396"/>
      <c r="Z91" s="394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108"/>
      <c r="BQ91" s="108"/>
      <c r="BR91" s="108"/>
      <c r="BS91" s="108"/>
      <c r="BT91" s="108"/>
      <c r="BU91" s="108"/>
      <c r="BV91" s="108"/>
      <c r="BW91" s="108"/>
      <c r="BX91" s="108"/>
      <c r="BY91" s="108"/>
      <c r="BZ91" s="108"/>
      <c r="CA91" s="108"/>
      <c r="CB91" s="108"/>
      <c r="CC91" s="108"/>
      <c r="CD91" s="108"/>
      <c r="CE91" s="108"/>
      <c r="CF91" s="108"/>
      <c r="CG91" s="108"/>
      <c r="CH91" s="108"/>
      <c r="CI91" s="108"/>
      <c r="CJ91" s="108"/>
    </row>
    <row r="92" spans="1:88" ht="13.5" customHeight="1">
      <c r="A92" s="415" t="s">
        <v>382</v>
      </c>
      <c r="B92" s="247" t="s">
        <v>369</v>
      </c>
      <c r="C92" s="372">
        <v>60</v>
      </c>
      <c r="D92" s="215"/>
      <c r="E92" s="241" t="s">
        <v>557</v>
      </c>
      <c r="F92" s="248" t="s">
        <v>152</v>
      </c>
      <c r="G92" s="257" t="s">
        <v>643</v>
      </c>
      <c r="H92" s="550"/>
      <c r="P92" s="108"/>
      <c r="Q92" s="9"/>
      <c r="R92" s="9"/>
      <c r="S92" s="9"/>
      <c r="T92" s="103"/>
      <c r="U92" s="108"/>
      <c r="V92" s="103"/>
      <c r="W92" s="102"/>
      <c r="X92" s="145"/>
      <c r="Y92" s="181"/>
      <c r="Z92" s="394"/>
      <c r="AA92" s="108"/>
      <c r="AB92" s="108"/>
      <c r="AC92" s="108"/>
      <c r="AD92" s="108"/>
      <c r="AE92" s="108"/>
      <c r="AF92" s="108"/>
      <c r="AG92" s="103"/>
      <c r="AH92" s="103"/>
      <c r="AI92" s="103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8"/>
      <c r="BP92" s="108"/>
      <c r="BQ92" s="108"/>
      <c r="BR92" s="108"/>
      <c r="BS92" s="108"/>
      <c r="BT92" s="108"/>
      <c r="BU92" s="108"/>
      <c r="BV92" s="108"/>
      <c r="BW92" s="108"/>
      <c r="BX92" s="108"/>
      <c r="BY92" s="108"/>
      <c r="BZ92" s="108"/>
      <c r="CA92" s="108"/>
      <c r="CB92" s="108"/>
      <c r="CC92" s="108"/>
      <c r="CD92" s="108"/>
      <c r="CE92" s="108"/>
      <c r="CF92" s="108"/>
      <c r="CG92" s="108"/>
      <c r="CH92" s="108"/>
      <c r="CI92" s="108"/>
      <c r="CJ92" s="108"/>
    </row>
    <row r="93" spans="1:88" ht="12.75" customHeight="1">
      <c r="A93" s="415" t="s">
        <v>553</v>
      </c>
      <c r="B93" s="273" t="s">
        <v>647</v>
      </c>
      <c r="C93" s="259" t="s">
        <v>867</v>
      </c>
      <c r="D93" s="214"/>
      <c r="E93" s="239" t="s">
        <v>571</v>
      </c>
      <c r="F93" s="234" t="s">
        <v>163</v>
      </c>
      <c r="G93" s="382">
        <v>200</v>
      </c>
      <c r="H93" s="551"/>
      <c r="P93" s="199"/>
      <c r="Q93" s="9"/>
      <c r="R93" s="9"/>
      <c r="S93" s="9"/>
      <c r="T93" s="103"/>
      <c r="U93" s="108"/>
      <c r="V93" s="103"/>
      <c r="W93" s="102"/>
      <c r="X93" s="145"/>
      <c r="Y93" s="181"/>
      <c r="Z93" s="394"/>
      <c r="AA93" s="108"/>
      <c r="AB93" s="108"/>
      <c r="AC93" s="108"/>
      <c r="AD93" s="108"/>
      <c r="AE93" s="108"/>
      <c r="AF93" s="108"/>
      <c r="AG93" s="108"/>
      <c r="AH93" s="108"/>
      <c r="AI93" s="127"/>
      <c r="AJ93" s="106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108"/>
      <c r="BQ93" s="108"/>
      <c r="BR93" s="108"/>
      <c r="BS93" s="108"/>
      <c r="BT93" s="108"/>
      <c r="BU93" s="108"/>
      <c r="BV93" s="108"/>
      <c r="BW93" s="108"/>
      <c r="BX93" s="108"/>
      <c r="BY93" s="108"/>
      <c r="BZ93" s="108"/>
      <c r="CA93" s="108"/>
      <c r="CB93" s="108"/>
      <c r="CC93" s="108"/>
      <c r="CD93" s="108"/>
      <c r="CE93" s="108"/>
      <c r="CF93" s="108"/>
      <c r="CG93" s="108"/>
      <c r="CH93" s="108"/>
      <c r="CI93" s="108"/>
      <c r="CJ93" s="108"/>
    </row>
    <row r="94" spans="1:88" ht="14.25" customHeight="1">
      <c r="A94" s="299" t="s">
        <v>550</v>
      </c>
      <c r="B94" s="2765" t="s">
        <v>552</v>
      </c>
      <c r="C94" s="71"/>
      <c r="D94" s="106"/>
      <c r="E94" s="265" t="s">
        <v>9</v>
      </c>
      <c r="F94" s="248" t="s">
        <v>10</v>
      </c>
      <c r="G94" s="257">
        <v>40</v>
      </c>
      <c r="H94" s="551"/>
      <c r="P94" s="145"/>
      <c r="Q94" s="9"/>
      <c r="R94" s="9"/>
      <c r="S94" s="9"/>
      <c r="T94" s="103"/>
      <c r="U94" s="108"/>
      <c r="V94" s="103"/>
      <c r="W94" s="102"/>
      <c r="X94" s="145"/>
      <c r="Y94" s="181"/>
      <c r="Z94" s="394"/>
      <c r="AA94" s="108"/>
      <c r="AB94" s="108"/>
      <c r="AC94" s="108"/>
      <c r="AD94" s="108"/>
      <c r="AE94" s="108"/>
      <c r="AF94" s="108"/>
      <c r="AG94" s="108"/>
      <c r="AH94" s="108"/>
      <c r="AI94" s="127"/>
      <c r="AJ94" s="106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108"/>
      <c r="BQ94" s="108"/>
      <c r="BR94" s="108"/>
      <c r="BS94" s="108"/>
      <c r="BT94" s="108"/>
      <c r="BU94" s="108"/>
      <c r="BV94" s="108"/>
      <c r="BW94" s="108"/>
      <c r="BX94" s="108"/>
      <c r="BY94" s="108"/>
      <c r="BZ94" s="108"/>
      <c r="CA94" s="108"/>
      <c r="CB94" s="108"/>
      <c r="CC94" s="108"/>
      <c r="CD94" s="108"/>
      <c r="CE94" s="108"/>
      <c r="CF94" s="108"/>
      <c r="CG94" s="108"/>
      <c r="CH94" s="108"/>
      <c r="CI94" s="108"/>
      <c r="CJ94" s="108"/>
    </row>
    <row r="95" spans="1:88" ht="15.75" thickBot="1">
      <c r="A95" s="1786" t="s">
        <v>500</v>
      </c>
      <c r="B95" s="256" t="s">
        <v>252</v>
      </c>
      <c r="C95" s="666">
        <v>200</v>
      </c>
      <c r="D95" s="106"/>
      <c r="E95" s="265" t="s">
        <v>9</v>
      </c>
      <c r="F95" s="248" t="s">
        <v>427</v>
      </c>
      <c r="G95" s="257">
        <v>20</v>
      </c>
      <c r="H95" s="551"/>
      <c r="P95" s="139"/>
      <c r="Q95" s="9"/>
      <c r="R95" s="9"/>
      <c r="S95" s="9"/>
      <c r="T95" s="103"/>
      <c r="U95" s="108"/>
      <c r="V95" s="109"/>
      <c r="W95" s="216"/>
      <c r="X95" s="293"/>
      <c r="Y95" s="181"/>
      <c r="Z95" s="394"/>
      <c r="AA95" s="108"/>
      <c r="AB95" s="108"/>
      <c r="AC95" s="108"/>
      <c r="AD95" s="108"/>
      <c r="AE95" s="108"/>
      <c r="AF95" s="108"/>
      <c r="AG95" s="108"/>
      <c r="AH95" s="108"/>
      <c r="AI95" s="127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108"/>
      <c r="BK95" s="108"/>
      <c r="BL95" s="108"/>
      <c r="BM95" s="108"/>
      <c r="BN95" s="108"/>
      <c r="BO95" s="108"/>
      <c r="BP95" s="108"/>
      <c r="BQ95" s="108"/>
      <c r="BR95" s="108"/>
      <c r="BS95" s="108"/>
      <c r="BT95" s="108"/>
      <c r="BU95" s="108"/>
      <c r="BV95" s="108"/>
      <c r="BW95" s="108"/>
      <c r="BX95" s="108"/>
      <c r="BY95" s="108"/>
      <c r="BZ95" s="108"/>
      <c r="CA95" s="108"/>
      <c r="CB95" s="108"/>
      <c r="CC95" s="108"/>
      <c r="CD95" s="108"/>
      <c r="CE95" s="108"/>
      <c r="CF95" s="108"/>
      <c r="CG95" s="108"/>
      <c r="CH95" s="108"/>
      <c r="CI95" s="108"/>
      <c r="CJ95" s="108"/>
    </row>
    <row r="96" spans="1:88" ht="15" customHeight="1">
      <c r="A96" s="241" t="s">
        <v>9</v>
      </c>
      <c r="B96" s="248" t="s">
        <v>10</v>
      </c>
      <c r="C96" s="257">
        <v>40</v>
      </c>
      <c r="D96" s="103"/>
      <c r="E96" s="364"/>
      <c r="F96" s="170" t="s">
        <v>123</v>
      </c>
      <c r="G96" s="54"/>
      <c r="H96" s="551"/>
      <c r="P96" s="145"/>
      <c r="Q96" s="9"/>
      <c r="R96" s="9"/>
      <c r="S96" s="9"/>
      <c r="T96" s="103"/>
      <c r="U96" s="211"/>
      <c r="V96" s="113"/>
      <c r="W96" s="107"/>
      <c r="X96" s="132"/>
      <c r="Y96" s="181"/>
      <c r="Z96" s="394"/>
      <c r="AA96" s="108"/>
      <c r="AB96" s="108"/>
      <c r="AC96" s="108"/>
      <c r="AD96" s="108"/>
      <c r="AE96" s="108"/>
      <c r="AF96" s="108"/>
      <c r="AG96" s="108"/>
      <c r="AH96" s="108"/>
      <c r="AI96" s="135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8"/>
      <c r="BO96" s="108"/>
      <c r="BP96" s="108"/>
      <c r="BQ96" s="108"/>
      <c r="BR96" s="108"/>
      <c r="BS96" s="108"/>
      <c r="BT96" s="108"/>
      <c r="BU96" s="108"/>
      <c r="BV96" s="108"/>
      <c r="BW96" s="108"/>
      <c r="BX96" s="108"/>
      <c r="BY96" s="108"/>
      <c r="BZ96" s="108"/>
      <c r="CA96" s="108"/>
      <c r="CB96" s="108"/>
      <c r="CC96" s="108"/>
      <c r="CD96" s="108"/>
      <c r="CE96" s="108"/>
      <c r="CF96" s="108"/>
      <c r="CG96" s="108"/>
      <c r="CH96" s="108"/>
      <c r="CI96" s="108"/>
      <c r="CJ96" s="108"/>
    </row>
    <row r="97" spans="1:88" ht="13.5" customHeight="1">
      <c r="A97" s="241" t="s">
        <v>9</v>
      </c>
      <c r="B97" s="248" t="s">
        <v>427</v>
      </c>
      <c r="C97" s="257">
        <v>30</v>
      </c>
      <c r="D97" s="106"/>
      <c r="E97" s="415" t="s">
        <v>735</v>
      </c>
      <c r="F97" s="2774" t="s">
        <v>734</v>
      </c>
      <c r="G97" s="372">
        <v>60</v>
      </c>
      <c r="H97" s="571"/>
      <c r="P97" s="145"/>
      <c r="Q97" s="9"/>
      <c r="R97" s="9"/>
      <c r="S97" s="9"/>
      <c r="T97" s="128"/>
      <c r="U97" s="108"/>
      <c r="V97" s="103"/>
      <c r="W97" s="102"/>
      <c r="X97" s="139"/>
      <c r="Y97" s="181"/>
      <c r="Z97" s="394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08"/>
      <c r="BN97" s="108"/>
      <c r="BO97" s="108"/>
      <c r="BP97" s="108"/>
      <c r="BQ97" s="108"/>
      <c r="BR97" s="108"/>
      <c r="BS97" s="108"/>
      <c r="BT97" s="108"/>
      <c r="BU97" s="108"/>
      <c r="BV97" s="108"/>
      <c r="BW97" s="108"/>
      <c r="BX97" s="108"/>
      <c r="BY97" s="108"/>
      <c r="BZ97" s="108"/>
      <c r="CA97" s="108"/>
      <c r="CB97" s="108"/>
      <c r="CC97" s="108"/>
      <c r="CD97" s="108"/>
      <c r="CE97" s="108"/>
      <c r="CF97" s="108"/>
      <c r="CG97" s="108"/>
      <c r="CH97" s="108"/>
      <c r="CI97" s="108"/>
      <c r="CJ97" s="108"/>
    </row>
    <row r="98" spans="1:88" ht="15.75" customHeight="1" thickBot="1">
      <c r="A98" s="2046" t="s">
        <v>745</v>
      </c>
      <c r="B98" s="234" t="s">
        <v>488</v>
      </c>
      <c r="C98" s="390">
        <v>100</v>
      </c>
      <c r="D98" s="103"/>
      <c r="E98" s="241" t="s">
        <v>722</v>
      </c>
      <c r="F98" s="2718" t="s">
        <v>664</v>
      </c>
      <c r="G98" s="377">
        <v>200</v>
      </c>
      <c r="H98" s="567"/>
      <c r="P98" s="108"/>
      <c r="Q98" s="9"/>
      <c r="R98" s="9"/>
      <c r="S98" s="9"/>
      <c r="T98" s="108"/>
      <c r="U98" s="108"/>
      <c r="V98" s="103"/>
      <c r="W98" s="102"/>
      <c r="X98" s="139"/>
      <c r="Y98" s="181"/>
      <c r="Z98" s="394"/>
      <c r="AA98" s="108"/>
      <c r="AB98" s="108"/>
      <c r="AC98" s="108"/>
      <c r="AD98" s="103"/>
      <c r="AE98" s="108"/>
      <c r="AF98" s="108"/>
      <c r="AG98" s="108"/>
      <c r="AH98" s="108"/>
      <c r="AI98" s="402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8"/>
      <c r="BO98" s="108"/>
      <c r="BP98" s="108"/>
      <c r="BQ98" s="108"/>
      <c r="BR98" s="108"/>
      <c r="BS98" s="108"/>
      <c r="BT98" s="108"/>
      <c r="BU98" s="108"/>
      <c r="BV98" s="108"/>
      <c r="BW98" s="108"/>
      <c r="BX98" s="108"/>
      <c r="BY98" s="108"/>
      <c r="BZ98" s="108"/>
      <c r="CA98" s="108"/>
      <c r="CB98" s="108"/>
      <c r="CC98" s="108"/>
      <c r="CD98" s="108"/>
      <c r="CE98" s="108"/>
      <c r="CF98" s="108"/>
      <c r="CG98" s="108"/>
      <c r="CH98" s="108"/>
      <c r="CI98" s="108"/>
      <c r="CJ98" s="108"/>
    </row>
    <row r="99" spans="1:88" ht="12.75" customHeight="1">
      <c r="A99" s="364"/>
      <c r="B99" s="170" t="s">
        <v>123</v>
      </c>
      <c r="C99" s="54"/>
      <c r="D99" s="102"/>
      <c r="E99" s="241" t="s">
        <v>668</v>
      </c>
      <c r="F99" s="248" t="s">
        <v>669</v>
      </c>
      <c r="G99" s="276" t="s">
        <v>707</v>
      </c>
      <c r="H99" s="551"/>
      <c r="P99" s="108"/>
      <c r="Q99" s="9"/>
      <c r="R99" s="9"/>
      <c r="S99" s="9"/>
      <c r="T99" s="108"/>
      <c r="U99" s="108"/>
      <c r="V99" s="103"/>
      <c r="W99" s="102"/>
      <c r="X99" s="139"/>
      <c r="Y99" s="181"/>
      <c r="Z99" s="394"/>
      <c r="AA99" s="108"/>
      <c r="AB99" s="108"/>
      <c r="AC99" s="108"/>
      <c r="AD99" s="106"/>
      <c r="AE99" s="108"/>
      <c r="AF99" s="108"/>
      <c r="AG99" s="108"/>
      <c r="AH99" s="108"/>
      <c r="AI99" s="107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108"/>
      <c r="BQ99" s="108"/>
      <c r="BR99" s="108"/>
      <c r="BS99" s="108"/>
      <c r="BT99" s="108"/>
      <c r="BU99" s="108"/>
      <c r="BV99" s="108"/>
      <c r="BW99" s="108"/>
      <c r="BX99" s="108"/>
      <c r="BY99" s="108"/>
      <c r="BZ99" s="108"/>
      <c r="CA99" s="108"/>
      <c r="CB99" s="108"/>
      <c r="CC99" s="108"/>
      <c r="CD99" s="108"/>
      <c r="CE99" s="108"/>
      <c r="CF99" s="108"/>
      <c r="CG99" s="108"/>
      <c r="CH99" s="108"/>
      <c r="CI99" s="108"/>
      <c r="CJ99" s="108"/>
    </row>
    <row r="100" spans="1:88" ht="12.75" customHeight="1">
      <c r="A100" s="1954" t="s">
        <v>737</v>
      </c>
      <c r="B100" s="1806" t="s">
        <v>736</v>
      </c>
      <c r="C100" s="260">
        <v>60</v>
      </c>
      <c r="D100" s="106"/>
      <c r="E100" s="241" t="s">
        <v>808</v>
      </c>
      <c r="F100" s="248" t="s">
        <v>807</v>
      </c>
      <c r="G100" s="260">
        <v>200</v>
      </c>
      <c r="H100" s="550"/>
      <c r="P100" s="108"/>
      <c r="Q100" s="9"/>
      <c r="R100" s="9"/>
      <c r="S100" s="9"/>
      <c r="T100" s="108"/>
      <c r="U100" s="108"/>
      <c r="V100" s="103"/>
      <c r="W100" s="102"/>
      <c r="X100" s="139"/>
      <c r="Y100" s="181"/>
      <c r="Z100" s="394"/>
      <c r="AA100" s="108"/>
      <c r="AB100" s="108"/>
      <c r="AC100" s="108"/>
      <c r="AD100" s="102"/>
      <c r="AE100" s="108"/>
      <c r="AF100" s="108"/>
      <c r="AG100" s="108"/>
      <c r="AH100" s="108"/>
      <c r="AI100" s="102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/>
      <c r="BS100" s="108"/>
      <c r="BT100" s="108"/>
      <c r="BU100" s="108"/>
      <c r="BV100" s="108"/>
      <c r="BW100" s="108"/>
      <c r="BX100" s="108"/>
      <c r="BY100" s="108"/>
      <c r="BZ100" s="108"/>
      <c r="CA100" s="108"/>
      <c r="CB100" s="108"/>
      <c r="CC100" s="108"/>
      <c r="CD100" s="108"/>
      <c r="CE100" s="108"/>
      <c r="CF100" s="108"/>
      <c r="CG100" s="108"/>
      <c r="CH100" s="108"/>
      <c r="CI100" s="108"/>
      <c r="CJ100" s="108"/>
    </row>
    <row r="101" spans="1:88" ht="14.25" customHeight="1">
      <c r="A101" s="1811" t="s">
        <v>988</v>
      </c>
      <c r="B101" s="273" t="s">
        <v>724</v>
      </c>
      <c r="C101" s="372">
        <v>200</v>
      </c>
      <c r="D101" s="103"/>
      <c r="E101" s="1894" t="s">
        <v>9</v>
      </c>
      <c r="F101" s="1806" t="s">
        <v>513</v>
      </c>
      <c r="G101" s="346">
        <v>30</v>
      </c>
      <c r="H101" s="551"/>
      <c r="P101" s="113"/>
      <c r="Q101" s="9"/>
      <c r="R101" s="9"/>
      <c r="S101" s="9"/>
      <c r="T101" s="103"/>
      <c r="U101" s="102"/>
      <c r="V101" s="106"/>
      <c r="W101" s="188"/>
      <c r="X101" s="395"/>
      <c r="Y101" s="181"/>
      <c r="Z101" s="394"/>
      <c r="AA101" s="108"/>
      <c r="AB101" s="108"/>
      <c r="AC101" s="108"/>
      <c r="AD101" s="102"/>
      <c r="AE101" s="108"/>
      <c r="AF101" s="108"/>
      <c r="AG101" s="108"/>
      <c r="AH101" s="108"/>
      <c r="AI101" s="107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108"/>
      <c r="BC101" s="108"/>
      <c r="BD101" s="108"/>
      <c r="BE101" s="108"/>
      <c r="BF101" s="108"/>
      <c r="BG101" s="108"/>
      <c r="BH101" s="108"/>
      <c r="BI101" s="108"/>
      <c r="BJ101" s="108"/>
      <c r="BK101" s="108"/>
      <c r="BL101" s="108"/>
      <c r="BM101" s="108"/>
      <c r="BN101" s="108"/>
      <c r="BO101" s="108"/>
      <c r="BP101" s="108"/>
      <c r="BQ101" s="108"/>
      <c r="BR101" s="108"/>
      <c r="BS101" s="108"/>
      <c r="BT101" s="108"/>
      <c r="BU101" s="108"/>
      <c r="BV101" s="108"/>
      <c r="BW101" s="108"/>
      <c r="BX101" s="108"/>
      <c r="BY101" s="108"/>
      <c r="BZ101" s="108"/>
      <c r="CA101" s="108"/>
      <c r="CB101" s="108"/>
      <c r="CC101" s="108"/>
      <c r="CD101" s="108"/>
      <c r="CE101" s="108"/>
      <c r="CF101" s="108"/>
      <c r="CG101" s="108"/>
      <c r="CH101" s="108"/>
      <c r="CI101" s="108"/>
      <c r="CJ101" s="108"/>
    </row>
    <row r="102" spans="1:88" ht="15" customHeight="1">
      <c r="A102" s="175"/>
      <c r="B102" s="2765" t="s">
        <v>725</v>
      </c>
      <c r="C102" s="280"/>
      <c r="D102" s="206"/>
      <c r="E102" s="241" t="s">
        <v>9</v>
      </c>
      <c r="F102" s="248" t="s">
        <v>10</v>
      </c>
      <c r="G102" s="257">
        <v>40</v>
      </c>
      <c r="H102" s="551"/>
      <c r="P102" s="113"/>
      <c r="Q102" s="9"/>
      <c r="R102" s="9"/>
      <c r="S102" s="9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2"/>
      <c r="AE102" s="108"/>
      <c r="AF102" s="108"/>
      <c r="AG102" s="108"/>
      <c r="AH102" s="108"/>
      <c r="AI102" s="107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8"/>
      <c r="BQ102" s="108"/>
      <c r="BR102" s="108"/>
      <c r="BS102" s="108"/>
      <c r="BT102" s="108"/>
      <c r="BU102" s="108"/>
      <c r="BV102" s="108"/>
      <c r="BW102" s="108"/>
      <c r="BX102" s="108"/>
      <c r="BY102" s="108"/>
      <c r="BZ102" s="108"/>
      <c r="CA102" s="108"/>
      <c r="CB102" s="108"/>
      <c r="CC102" s="108"/>
      <c r="CD102" s="108"/>
      <c r="CE102" s="108"/>
      <c r="CF102" s="108"/>
      <c r="CG102" s="108"/>
      <c r="CH102" s="108"/>
      <c r="CI102" s="108"/>
      <c r="CJ102" s="108"/>
    </row>
    <row r="103" spans="1:88" ht="14.25" customHeight="1">
      <c r="A103" s="239" t="s">
        <v>731</v>
      </c>
      <c r="B103" s="1806" t="s">
        <v>1001</v>
      </c>
      <c r="C103" s="259">
        <v>90</v>
      </c>
      <c r="D103" s="165"/>
      <c r="E103" s="241" t="s">
        <v>9</v>
      </c>
      <c r="F103" s="248" t="s">
        <v>427</v>
      </c>
      <c r="G103" s="257">
        <v>30</v>
      </c>
      <c r="H103" s="548"/>
      <c r="P103" s="199"/>
      <c r="Q103" s="9"/>
      <c r="R103" s="9"/>
      <c r="S103" s="9"/>
      <c r="T103" s="103"/>
      <c r="U103" s="103"/>
      <c r="V103" s="117"/>
      <c r="W103" s="103"/>
      <c r="X103" s="108"/>
      <c r="Y103" s="108"/>
      <c r="Z103" s="108"/>
      <c r="AA103" s="108"/>
      <c r="AB103" s="108"/>
      <c r="AC103" s="108"/>
      <c r="AD103" s="102"/>
      <c r="AE103" s="108"/>
      <c r="AF103" s="108"/>
      <c r="AG103" s="108"/>
      <c r="AH103" s="108"/>
      <c r="AI103" s="107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8"/>
      <c r="AY103" s="108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108"/>
      <c r="BQ103" s="108"/>
      <c r="BR103" s="108"/>
      <c r="BS103" s="108"/>
      <c r="BT103" s="108"/>
      <c r="BU103" s="108"/>
      <c r="BV103" s="108"/>
      <c r="BW103" s="108"/>
      <c r="BX103" s="108"/>
      <c r="BY103" s="108"/>
      <c r="BZ103" s="108"/>
      <c r="CA103" s="108"/>
      <c r="CB103" s="108"/>
      <c r="CC103" s="108"/>
      <c r="CD103" s="108"/>
      <c r="CE103" s="108"/>
      <c r="CF103" s="108"/>
      <c r="CG103" s="108"/>
      <c r="CH103" s="108"/>
      <c r="CI103" s="108"/>
      <c r="CJ103" s="108"/>
    </row>
    <row r="104" spans="1:88" ht="15" customHeight="1" thickBot="1">
      <c r="A104" s="239" t="s">
        <v>730</v>
      </c>
      <c r="B104" s="273" t="s">
        <v>729</v>
      </c>
      <c r="C104" s="259">
        <v>180</v>
      </c>
      <c r="D104" s="103"/>
      <c r="E104" s="1675" t="s">
        <v>485</v>
      </c>
      <c r="F104" s="234" t="s">
        <v>323</v>
      </c>
      <c r="G104" s="257">
        <v>100</v>
      </c>
      <c r="H104" s="572"/>
      <c r="P104" s="139"/>
      <c r="Q104" s="9"/>
      <c r="R104" s="9"/>
      <c r="S104" s="9"/>
      <c r="T104" s="108"/>
      <c r="U104" s="108"/>
      <c r="V104" s="128"/>
      <c r="W104" s="108"/>
      <c r="X104" s="108"/>
      <c r="Y104" s="108"/>
      <c r="Z104" s="108"/>
      <c r="AA104" s="108"/>
      <c r="AB104" s="108"/>
      <c r="AC104" s="108"/>
      <c r="AD104" s="102"/>
      <c r="AE104" s="108"/>
      <c r="AF104" s="108"/>
      <c r="AG104" s="108"/>
      <c r="AH104" s="108"/>
      <c r="AI104" s="103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108"/>
      <c r="BQ104" s="108"/>
      <c r="BR104" s="108"/>
      <c r="BS104" s="108"/>
      <c r="BT104" s="108"/>
      <c r="BU104" s="108"/>
      <c r="BV104" s="108"/>
      <c r="BW104" s="108"/>
      <c r="BX104" s="108"/>
      <c r="BY104" s="108"/>
      <c r="BZ104" s="108"/>
      <c r="CA104" s="108"/>
      <c r="CB104" s="108"/>
      <c r="CC104" s="108"/>
      <c r="CD104" s="108"/>
      <c r="CE104" s="108"/>
      <c r="CF104" s="108"/>
      <c r="CG104" s="108"/>
      <c r="CH104" s="108"/>
      <c r="CI104" s="108"/>
      <c r="CJ104" s="108"/>
    </row>
    <row r="105" spans="1:88">
      <c r="A105" s="241" t="s">
        <v>574</v>
      </c>
      <c r="B105" s="248" t="s">
        <v>328</v>
      </c>
      <c r="C105" s="257">
        <v>200</v>
      </c>
      <c r="D105" s="103"/>
      <c r="E105" s="647"/>
      <c r="F105" s="170" t="s">
        <v>246</v>
      </c>
      <c r="G105" s="2102"/>
      <c r="H105" s="551"/>
      <c r="P105" s="139"/>
      <c r="Q105" s="9"/>
      <c r="R105" s="9"/>
      <c r="S105" s="9"/>
      <c r="T105" s="108"/>
      <c r="U105" s="108"/>
      <c r="V105" s="135"/>
      <c r="W105" s="135"/>
      <c r="X105" s="135"/>
      <c r="Y105" s="135"/>
      <c r="Z105" s="135"/>
      <c r="AA105" s="135"/>
      <c r="AB105" s="135"/>
      <c r="AC105" s="108"/>
      <c r="AD105" s="135"/>
      <c r="AE105" s="108"/>
      <c r="AF105" s="107"/>
      <c r="AG105" s="108"/>
      <c r="AH105" s="108"/>
      <c r="AI105" s="103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108"/>
      <c r="BQ105" s="108"/>
      <c r="BR105" s="108"/>
      <c r="BS105" s="108"/>
      <c r="BT105" s="108"/>
      <c r="BU105" s="108"/>
      <c r="BV105" s="108"/>
      <c r="BW105" s="108"/>
      <c r="BX105" s="108"/>
      <c r="BY105" s="108"/>
      <c r="BZ105" s="108"/>
      <c r="CA105" s="108"/>
      <c r="CB105" s="108"/>
      <c r="CC105" s="108"/>
      <c r="CD105" s="108"/>
      <c r="CE105" s="108"/>
      <c r="CF105" s="108"/>
      <c r="CG105" s="108"/>
      <c r="CH105" s="108"/>
      <c r="CI105" s="108"/>
      <c r="CJ105" s="108"/>
    </row>
    <row r="106" spans="1:88" ht="14.25" customHeight="1">
      <c r="A106" s="241" t="s">
        <v>9</v>
      </c>
      <c r="B106" s="248" t="s">
        <v>10</v>
      </c>
      <c r="C106" s="260">
        <v>50</v>
      </c>
      <c r="D106" s="103"/>
      <c r="E106" s="239" t="s">
        <v>760</v>
      </c>
      <c r="F106" s="234" t="s">
        <v>247</v>
      </c>
      <c r="G106" s="382">
        <v>200</v>
      </c>
      <c r="H106" s="551"/>
      <c r="P106" s="139"/>
      <c r="Q106" s="9"/>
      <c r="R106" s="116"/>
      <c r="S106" s="9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392"/>
      <c r="AE106" s="108"/>
      <c r="AF106" s="102"/>
      <c r="AG106" s="108"/>
      <c r="AH106" s="108"/>
      <c r="AI106" s="103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  <c r="BH106" s="108"/>
      <c r="BI106" s="108"/>
      <c r="BJ106" s="108"/>
      <c r="BK106" s="108"/>
      <c r="BL106" s="108"/>
      <c r="BM106" s="108"/>
      <c r="BN106" s="108"/>
      <c r="BO106" s="108"/>
      <c r="BP106" s="108"/>
      <c r="BQ106" s="108"/>
      <c r="BR106" s="108"/>
      <c r="BS106" s="108"/>
      <c r="BT106" s="108"/>
      <c r="BU106" s="108"/>
      <c r="BV106" s="108"/>
      <c r="BW106" s="108"/>
      <c r="BX106" s="108"/>
      <c r="BY106" s="108"/>
      <c r="BZ106" s="108"/>
      <c r="CA106" s="108"/>
      <c r="CB106" s="108"/>
      <c r="CC106" s="108"/>
      <c r="CD106" s="108"/>
      <c r="CE106" s="108"/>
      <c r="CF106" s="108"/>
      <c r="CG106" s="108"/>
      <c r="CH106" s="108"/>
      <c r="CI106" s="108"/>
      <c r="CJ106" s="108"/>
    </row>
    <row r="107" spans="1:88" ht="12.75" customHeight="1" thickBot="1">
      <c r="A107" s="241" t="s">
        <v>9</v>
      </c>
      <c r="B107" s="248" t="s">
        <v>427</v>
      </c>
      <c r="C107" s="257">
        <v>30</v>
      </c>
      <c r="D107" s="103"/>
      <c r="E107" s="415" t="s">
        <v>783</v>
      </c>
      <c r="F107" s="2789" t="s">
        <v>782</v>
      </c>
      <c r="G107" s="382" t="s">
        <v>810</v>
      </c>
      <c r="H107" s="548"/>
      <c r="P107" s="145"/>
      <c r="Q107" s="9"/>
      <c r="R107" s="116"/>
      <c r="S107" s="9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392"/>
      <c r="AE107" s="108"/>
      <c r="AF107" s="102"/>
      <c r="AG107" s="108"/>
      <c r="AH107" s="108"/>
      <c r="AI107" s="103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8"/>
      <c r="BU107" s="108"/>
      <c r="BV107" s="108"/>
      <c r="BW107" s="108"/>
      <c r="BX107" s="108"/>
      <c r="BY107" s="108"/>
      <c r="BZ107" s="108"/>
      <c r="CA107" s="108"/>
      <c r="CB107" s="108"/>
      <c r="CC107" s="108"/>
      <c r="CD107" s="108"/>
      <c r="CE107" s="108"/>
      <c r="CF107" s="108"/>
      <c r="CG107" s="108"/>
      <c r="CH107" s="108"/>
      <c r="CI107" s="108"/>
      <c r="CJ107" s="108"/>
    </row>
    <row r="108" spans="1:88" ht="11.25" customHeight="1">
      <c r="A108" s="364"/>
      <c r="B108" s="170" t="s">
        <v>246</v>
      </c>
      <c r="C108" s="597"/>
      <c r="D108" s="103"/>
      <c r="E108" s="299" t="s">
        <v>1006</v>
      </c>
      <c r="F108" s="2721" t="s">
        <v>820</v>
      </c>
      <c r="G108" s="2105"/>
      <c r="H108" s="548"/>
      <c r="P108" s="293"/>
      <c r="Q108" s="9"/>
      <c r="R108" s="41"/>
      <c r="S108" s="9"/>
      <c r="T108" s="108"/>
      <c r="U108" s="108"/>
      <c r="V108" s="108"/>
      <c r="W108" s="108"/>
      <c r="X108" s="108"/>
      <c r="Y108" s="108"/>
      <c r="Z108" s="108"/>
      <c r="AA108" s="108"/>
      <c r="AB108" s="159"/>
      <c r="AC108" s="197"/>
      <c r="AD108" s="392"/>
      <c r="AE108" s="108"/>
      <c r="AF108" s="108"/>
      <c r="AG108" s="108"/>
      <c r="AH108" s="108"/>
      <c r="AI108" s="103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  <c r="AT108" s="108"/>
      <c r="AU108" s="108"/>
      <c r="AV108" s="108"/>
      <c r="AW108" s="108"/>
      <c r="AX108" s="108"/>
      <c r="AY108" s="108"/>
      <c r="AZ108" s="108"/>
      <c r="BA108" s="108"/>
      <c r="BB108" s="108"/>
      <c r="BC108" s="108"/>
      <c r="BD108" s="108"/>
      <c r="BE108" s="108"/>
      <c r="BF108" s="108"/>
      <c r="BG108" s="108"/>
      <c r="BH108" s="108"/>
      <c r="BI108" s="108"/>
      <c r="BJ108" s="108"/>
      <c r="BK108" s="108"/>
      <c r="BL108" s="108"/>
      <c r="BM108" s="108"/>
      <c r="BN108" s="108"/>
      <c r="BO108" s="108"/>
      <c r="BP108" s="108"/>
      <c r="BQ108" s="108"/>
      <c r="BR108" s="108"/>
      <c r="BS108" s="108"/>
      <c r="BT108" s="108"/>
      <c r="BU108" s="108"/>
      <c r="BV108" s="108"/>
      <c r="BW108" s="108"/>
      <c r="BX108" s="108"/>
      <c r="BY108" s="108"/>
      <c r="BZ108" s="108"/>
      <c r="CA108" s="108"/>
      <c r="CB108" s="108"/>
      <c r="CC108" s="108"/>
      <c r="CD108" s="108"/>
      <c r="CE108" s="108"/>
      <c r="CF108" s="108"/>
      <c r="CG108" s="108"/>
      <c r="CH108" s="108"/>
      <c r="CI108" s="108"/>
      <c r="CJ108" s="108"/>
    </row>
    <row r="109" spans="1:88" ht="15" customHeight="1" thickBot="1">
      <c r="A109" s="239" t="s">
        <v>531</v>
      </c>
      <c r="B109" s="234" t="s">
        <v>536</v>
      </c>
      <c r="C109" s="382">
        <v>200</v>
      </c>
      <c r="D109" s="109"/>
      <c r="E109" s="751" t="s">
        <v>9</v>
      </c>
      <c r="F109" s="2345" t="s">
        <v>785</v>
      </c>
      <c r="G109" s="378">
        <v>20</v>
      </c>
      <c r="H109" s="551"/>
      <c r="P109" s="556"/>
      <c r="Q109" s="9"/>
      <c r="R109" s="41"/>
      <c r="S109" s="9"/>
      <c r="T109" s="108"/>
      <c r="U109" s="108"/>
      <c r="V109" s="108"/>
      <c r="W109" s="108"/>
      <c r="X109" s="108"/>
      <c r="Y109" s="108"/>
      <c r="Z109" s="159"/>
      <c r="AA109" s="159"/>
      <c r="AB109" s="159"/>
      <c r="AC109" s="108"/>
      <c r="AD109" s="392"/>
      <c r="AE109" s="108"/>
      <c r="AF109" s="108"/>
      <c r="AG109" s="108"/>
      <c r="AH109" s="108"/>
      <c r="AI109" s="103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  <c r="AU109" s="108"/>
      <c r="AV109" s="108"/>
      <c r="AW109" s="108"/>
      <c r="AX109" s="108"/>
      <c r="AY109" s="108"/>
      <c r="AZ109" s="108"/>
      <c r="BA109" s="108"/>
      <c r="BB109" s="108"/>
      <c r="BC109" s="108"/>
      <c r="BD109" s="108"/>
      <c r="BE109" s="108"/>
      <c r="BF109" s="108"/>
      <c r="BG109" s="108"/>
      <c r="BH109" s="108"/>
      <c r="BI109" s="108"/>
      <c r="BJ109" s="108"/>
      <c r="BK109" s="108"/>
      <c r="BL109" s="108"/>
      <c r="BM109" s="108"/>
      <c r="BN109" s="108"/>
      <c r="BO109" s="108"/>
      <c r="BP109" s="108"/>
      <c r="BQ109" s="108"/>
      <c r="BR109" s="108"/>
      <c r="BS109" s="108"/>
      <c r="BT109" s="108"/>
      <c r="BU109" s="108"/>
      <c r="BV109" s="108"/>
      <c r="BW109" s="108"/>
      <c r="BX109" s="108"/>
      <c r="BY109" s="108"/>
      <c r="BZ109" s="108"/>
      <c r="CA109" s="108"/>
      <c r="CB109" s="108"/>
      <c r="CC109" s="108"/>
      <c r="CD109" s="108"/>
      <c r="CE109" s="108"/>
      <c r="CF109" s="108"/>
      <c r="CG109" s="108"/>
      <c r="CH109" s="108"/>
      <c r="CI109" s="108"/>
      <c r="CJ109" s="108"/>
    </row>
    <row r="110" spans="1:88" ht="13.5" customHeight="1">
      <c r="A110" s="239" t="s">
        <v>801</v>
      </c>
      <c r="B110" s="2718" t="s">
        <v>798</v>
      </c>
      <c r="C110" s="382">
        <v>105</v>
      </c>
      <c r="D110" s="109"/>
      <c r="E110" s="9"/>
      <c r="F110" s="1966"/>
      <c r="G110" s="2561"/>
      <c r="H110" s="549"/>
      <c r="P110" s="132"/>
      <c r="Q110" s="9"/>
      <c r="R110" s="41"/>
      <c r="S110" s="9"/>
      <c r="T110" s="108"/>
      <c r="U110" s="108"/>
      <c r="V110" s="108"/>
      <c r="W110" s="108"/>
      <c r="X110" s="108"/>
      <c r="Y110" s="108"/>
      <c r="Z110" s="159"/>
      <c r="AA110" s="159"/>
      <c r="AB110" s="159"/>
      <c r="AC110" s="108"/>
      <c r="AD110" s="392"/>
      <c r="AE110" s="108"/>
      <c r="AF110" s="108"/>
      <c r="AG110" s="108"/>
      <c r="AH110" s="108"/>
      <c r="AI110" s="103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  <c r="AU110" s="108"/>
      <c r="AV110" s="108"/>
      <c r="AW110" s="108"/>
      <c r="AX110" s="108"/>
      <c r="AY110" s="108"/>
      <c r="AZ110" s="108"/>
      <c r="BA110" s="108"/>
      <c r="BB110" s="108"/>
      <c r="BC110" s="108"/>
      <c r="BD110" s="108"/>
      <c r="BE110" s="108"/>
      <c r="BF110" s="108"/>
      <c r="BG110" s="108"/>
      <c r="BH110" s="108"/>
      <c r="BI110" s="108"/>
      <c r="BJ110" s="108"/>
      <c r="BK110" s="108"/>
      <c r="BL110" s="108"/>
      <c r="BM110" s="108"/>
      <c r="BN110" s="108"/>
      <c r="BO110" s="108"/>
      <c r="BP110" s="108"/>
      <c r="BQ110" s="108"/>
      <c r="BR110" s="108"/>
      <c r="BS110" s="108"/>
      <c r="BT110" s="108"/>
      <c r="BU110" s="108"/>
      <c r="BV110" s="108"/>
      <c r="BW110" s="108"/>
      <c r="BX110" s="108"/>
      <c r="BY110" s="108"/>
      <c r="BZ110" s="108"/>
      <c r="CA110" s="108"/>
      <c r="CB110" s="108"/>
      <c r="CC110" s="108"/>
      <c r="CD110" s="108"/>
      <c r="CE110" s="108"/>
      <c r="CF110" s="108"/>
      <c r="CG110" s="108"/>
      <c r="CH110" s="108"/>
      <c r="CI110" s="108"/>
      <c r="CJ110" s="108"/>
    </row>
    <row r="111" spans="1:88" ht="12.75" customHeight="1" thickBot="1">
      <c r="A111" s="751" t="s">
        <v>9</v>
      </c>
      <c r="B111" s="2345" t="s">
        <v>10</v>
      </c>
      <c r="C111" s="378">
        <v>20</v>
      </c>
      <c r="D111" s="103"/>
      <c r="E111" s="34"/>
      <c r="F111" s="7"/>
      <c r="G111" s="13"/>
      <c r="H111" s="549"/>
      <c r="P111" s="132"/>
      <c r="Q111" s="9"/>
      <c r="R111" s="557"/>
      <c r="S111" s="9"/>
      <c r="T111" s="108"/>
      <c r="U111" s="108"/>
      <c r="V111" s="108"/>
      <c r="W111" s="108"/>
      <c r="X111" s="108"/>
      <c r="Y111" s="108"/>
      <c r="Z111" s="159"/>
      <c r="AA111" s="159"/>
      <c r="AB111" s="159"/>
      <c r="AC111" s="108"/>
      <c r="AD111" s="392"/>
      <c r="AE111" s="108"/>
      <c r="AF111" s="108"/>
      <c r="AG111" s="108"/>
      <c r="AH111" s="108"/>
      <c r="AI111" s="103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08"/>
      <c r="AT111" s="108"/>
      <c r="AU111" s="108"/>
      <c r="AV111" s="108"/>
      <c r="AW111" s="108"/>
      <c r="AX111" s="108"/>
      <c r="AY111" s="108"/>
      <c r="AZ111" s="108"/>
      <c r="BA111" s="108"/>
      <c r="BB111" s="108"/>
      <c r="BC111" s="108"/>
      <c r="BD111" s="108"/>
      <c r="BE111" s="108"/>
      <c r="BF111" s="108"/>
      <c r="BG111" s="108"/>
      <c r="BH111" s="108"/>
      <c r="BI111" s="108"/>
      <c r="BJ111" s="108"/>
      <c r="BK111" s="108"/>
      <c r="BL111" s="108"/>
      <c r="BM111" s="108"/>
      <c r="BN111" s="108"/>
      <c r="BO111" s="108"/>
      <c r="BP111" s="108"/>
      <c r="BQ111" s="108"/>
      <c r="BR111" s="108"/>
      <c r="BS111" s="108"/>
      <c r="BT111" s="108"/>
      <c r="BU111" s="108"/>
      <c r="BV111" s="108"/>
      <c r="BW111" s="108"/>
      <c r="BX111" s="108"/>
      <c r="BY111" s="108"/>
      <c r="BZ111" s="108"/>
      <c r="CA111" s="108"/>
      <c r="CB111" s="108"/>
      <c r="CC111" s="108"/>
      <c r="CD111" s="108"/>
      <c r="CE111" s="108"/>
      <c r="CF111" s="108"/>
      <c r="CG111" s="108"/>
      <c r="CH111" s="108"/>
      <c r="CI111" s="108"/>
      <c r="CJ111" s="108"/>
    </row>
    <row r="112" spans="1:88" ht="14.25" customHeight="1">
      <c r="A112" s="34"/>
      <c r="B112" s="7"/>
      <c r="C112" s="13"/>
      <c r="D112" s="108"/>
      <c r="E112" s="1889"/>
      <c r="F112" s="41"/>
      <c r="G112" s="2806"/>
      <c r="H112" s="549"/>
      <c r="P112" s="108"/>
      <c r="Q112" s="9"/>
      <c r="R112" s="41"/>
      <c r="S112" s="9"/>
      <c r="T112" s="108"/>
      <c r="U112" s="108"/>
      <c r="V112" s="108"/>
      <c r="W112" s="122"/>
      <c r="X112" s="117"/>
      <c r="Y112" s="103"/>
      <c r="Z112" s="100"/>
      <c r="AA112" s="108"/>
      <c r="AB112" s="108"/>
      <c r="AC112" s="108"/>
      <c r="AD112" s="108"/>
      <c r="AE112" s="108"/>
      <c r="AF112" s="108"/>
      <c r="AG112" s="108"/>
      <c r="AH112" s="108"/>
      <c r="AI112" s="103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  <c r="AT112" s="108"/>
      <c r="AU112" s="108"/>
      <c r="AV112" s="108"/>
      <c r="AW112" s="108"/>
      <c r="AX112" s="108"/>
      <c r="AY112" s="108"/>
      <c r="AZ112" s="108"/>
      <c r="BA112" s="108"/>
      <c r="BB112" s="108"/>
      <c r="BC112" s="108"/>
      <c r="BD112" s="108"/>
      <c r="BE112" s="108"/>
      <c r="BF112" s="108"/>
      <c r="BG112" s="108"/>
      <c r="BH112" s="108"/>
      <c r="BI112" s="108"/>
      <c r="BJ112" s="108"/>
      <c r="BK112" s="108"/>
      <c r="BL112" s="108"/>
      <c r="BM112" s="108"/>
      <c r="BN112" s="108"/>
      <c r="BO112" s="108"/>
      <c r="BP112" s="108"/>
      <c r="BQ112" s="108"/>
      <c r="BR112" s="108"/>
      <c r="BS112" s="108"/>
      <c r="BT112" s="108"/>
      <c r="BU112" s="108"/>
      <c r="BV112" s="108"/>
      <c r="BW112" s="108"/>
      <c r="BX112" s="108"/>
      <c r="BY112" s="108"/>
      <c r="BZ112" s="108"/>
      <c r="CA112" s="108"/>
      <c r="CB112" s="108"/>
      <c r="CC112" s="108"/>
      <c r="CD112" s="108"/>
      <c r="CE112" s="108"/>
      <c r="CF112" s="108"/>
      <c r="CG112" s="108"/>
      <c r="CH112" s="108"/>
      <c r="CI112" s="108"/>
      <c r="CJ112" s="108"/>
    </row>
    <row r="113" spans="1:88" ht="16.5" customHeight="1">
      <c r="D113" s="108"/>
      <c r="H113" s="549"/>
      <c r="L113" s="5"/>
      <c r="P113" s="145"/>
      <c r="Q113" s="9"/>
      <c r="R113" s="41"/>
      <c r="S113" s="547"/>
      <c r="T113" s="108"/>
      <c r="U113" s="108"/>
      <c r="V113" s="108"/>
      <c r="W113" s="108"/>
      <c r="X113" s="215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  <c r="AU113" s="108"/>
      <c r="AV113" s="108"/>
      <c r="AW113" s="108"/>
      <c r="AX113" s="108"/>
      <c r="AY113" s="108"/>
      <c r="AZ113" s="108"/>
      <c r="BA113" s="108"/>
      <c r="BB113" s="108"/>
      <c r="BC113" s="108"/>
      <c r="BD113" s="108"/>
      <c r="BE113" s="108"/>
      <c r="BF113" s="108"/>
      <c r="BG113" s="108"/>
      <c r="BH113" s="108"/>
      <c r="BI113" s="108"/>
      <c r="BJ113" s="108"/>
      <c r="BK113" s="108"/>
      <c r="BL113" s="108"/>
      <c r="BM113" s="108"/>
      <c r="BN113" s="108"/>
      <c r="BO113" s="108"/>
      <c r="BP113" s="108"/>
      <c r="BQ113" s="108"/>
      <c r="BR113" s="108"/>
      <c r="BS113" s="108"/>
      <c r="BT113" s="108"/>
      <c r="BU113" s="108"/>
      <c r="BV113" s="108"/>
      <c r="BW113" s="108"/>
      <c r="BX113" s="108"/>
      <c r="BY113" s="108"/>
      <c r="BZ113" s="108"/>
      <c r="CA113" s="108"/>
      <c r="CB113" s="108"/>
      <c r="CC113" s="108"/>
      <c r="CD113" s="108"/>
      <c r="CE113" s="108"/>
      <c r="CF113" s="108"/>
      <c r="CG113" s="108"/>
      <c r="CH113" s="108"/>
      <c r="CI113" s="108"/>
      <c r="CJ113" s="108"/>
    </row>
    <row r="114" spans="1:88" s="62" customFormat="1" ht="14.25" customHeight="1">
      <c r="A114" s="2880" t="s">
        <v>257</v>
      </c>
      <c r="B114" s="2881"/>
      <c r="F114" s="79"/>
      <c r="G114" s="79"/>
      <c r="H114" s="550"/>
      <c r="L114" s="47"/>
      <c r="M114" s="312"/>
      <c r="O114" s="100"/>
      <c r="P114" s="145"/>
      <c r="Q114" s="48"/>
      <c r="R114" s="2883"/>
      <c r="S114" s="48"/>
      <c r="T114" s="106"/>
      <c r="U114" s="106"/>
      <c r="V114" s="106"/>
      <c r="W114" s="106"/>
      <c r="X114" s="213"/>
      <c r="Y114" s="106"/>
      <c r="Z114" s="106"/>
      <c r="AA114" s="106"/>
      <c r="AB114" s="106"/>
      <c r="AC114" s="106"/>
      <c r="AD114" s="106"/>
      <c r="AE114" s="106"/>
      <c r="AF114" s="106"/>
      <c r="AG114" s="109"/>
      <c r="AH114" s="103"/>
      <c r="AI114" s="103"/>
      <c r="AJ114" s="103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6"/>
      <c r="BC114" s="106"/>
      <c r="BD114" s="106"/>
      <c r="BE114" s="106"/>
      <c r="BF114" s="106"/>
      <c r="BG114" s="106"/>
      <c r="BH114" s="106"/>
      <c r="BI114" s="106"/>
      <c r="BJ114" s="106"/>
      <c r="BK114" s="106"/>
      <c r="BL114" s="106"/>
      <c r="BM114" s="106"/>
      <c r="BN114" s="106"/>
      <c r="BO114" s="106"/>
      <c r="BP114" s="106"/>
      <c r="BQ114" s="106"/>
      <c r="BR114" s="106"/>
      <c r="BS114" s="106"/>
      <c r="BT114" s="106"/>
      <c r="BU114" s="106"/>
      <c r="BV114" s="106"/>
      <c r="BW114" s="106"/>
      <c r="BX114" s="106"/>
      <c r="BY114" s="106"/>
      <c r="BZ114" s="106"/>
      <c r="CA114" s="106"/>
      <c r="CB114" s="106"/>
      <c r="CC114" s="106"/>
      <c r="CD114" s="106"/>
      <c r="CE114" s="106"/>
      <c r="CF114" s="106"/>
      <c r="CG114" s="106"/>
      <c r="CH114" s="106"/>
      <c r="CI114" s="106"/>
      <c r="CJ114" s="106"/>
    </row>
    <row r="115" spans="1:88" ht="15.75" customHeight="1">
      <c r="D115" s="407" t="s">
        <v>144</v>
      </c>
      <c r="E115" s="80"/>
      <c r="G115" t="s">
        <v>151</v>
      </c>
      <c r="H115" s="549"/>
      <c r="L115" s="45"/>
      <c r="M115" s="1"/>
      <c r="O115" s="9"/>
      <c r="P115" s="145"/>
      <c r="Q115" s="3"/>
      <c r="R115" s="3"/>
      <c r="S115" s="558"/>
      <c r="T115" s="108"/>
      <c r="U115" s="108"/>
      <c r="V115" s="103"/>
      <c r="W115" s="108"/>
      <c r="X115" s="214"/>
      <c r="Y115" s="198"/>
      <c r="Z115" s="199"/>
      <c r="AA115" s="108"/>
      <c r="AB115" s="108"/>
      <c r="AC115" s="108"/>
      <c r="AD115" s="108"/>
      <c r="AE115" s="108"/>
      <c r="AF115" s="108"/>
      <c r="AG115" s="108"/>
      <c r="AH115" s="108"/>
      <c r="AI115" s="103"/>
      <c r="AJ115" s="103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  <c r="AV115" s="108"/>
      <c r="AW115" s="108"/>
      <c r="AX115" s="108"/>
      <c r="AY115" s="108"/>
      <c r="AZ115" s="108"/>
      <c r="BA115" s="108"/>
      <c r="BB115" s="108"/>
      <c r="BC115" s="108"/>
      <c r="BD115" s="108"/>
      <c r="BE115" s="108"/>
      <c r="BF115" s="108"/>
      <c r="BG115" s="108"/>
      <c r="BH115" s="108"/>
      <c r="BI115" s="108"/>
      <c r="BJ115" s="108"/>
      <c r="BK115" s="108"/>
      <c r="BL115" s="108"/>
      <c r="BM115" s="108"/>
      <c r="BN115" s="108"/>
      <c r="BO115" s="108"/>
      <c r="BP115" s="108"/>
      <c r="BQ115" s="108"/>
      <c r="BR115" s="108"/>
      <c r="BS115" s="108"/>
      <c r="BT115" s="108"/>
      <c r="BU115" s="108"/>
      <c r="BV115" s="108"/>
      <c r="BW115" s="108"/>
      <c r="BX115" s="108"/>
      <c r="BY115" s="108"/>
      <c r="BZ115" s="108"/>
      <c r="CA115" s="108"/>
      <c r="CB115" s="108"/>
      <c r="CC115" s="108"/>
      <c r="CD115" s="108"/>
      <c r="CE115" s="108"/>
      <c r="CF115" s="108"/>
      <c r="CG115" s="108"/>
      <c r="CH115" s="108"/>
      <c r="CI115" s="108"/>
      <c r="CJ115" s="108"/>
    </row>
    <row r="116" spans="1:88" ht="15" customHeight="1">
      <c r="A116" s="409"/>
      <c r="B116" s="308" t="s">
        <v>142</v>
      </c>
      <c r="E116" s="2" t="s">
        <v>237</v>
      </c>
      <c r="F116" s="2"/>
      <c r="G116" s="80"/>
      <c r="H116" s="549"/>
      <c r="I116" s="5"/>
      <c r="J116" s="5"/>
      <c r="K116" s="5"/>
      <c r="L116" s="122"/>
      <c r="M116" s="122"/>
      <c r="N116" s="628"/>
      <c r="O116" s="103"/>
      <c r="P116" s="145"/>
      <c r="Q116" s="9"/>
      <c r="R116" s="41"/>
      <c r="S116" s="9"/>
      <c r="T116" s="108"/>
      <c r="U116" s="108"/>
      <c r="V116" s="103"/>
      <c r="W116" s="102"/>
      <c r="X116" s="103"/>
      <c r="Y116" s="207"/>
      <c r="Z116" s="140"/>
      <c r="AA116" s="108"/>
      <c r="AB116" s="108"/>
      <c r="AC116" s="108"/>
      <c r="AD116" s="108"/>
      <c r="AE116" s="108"/>
      <c r="AF116" s="108"/>
      <c r="AG116" s="108"/>
      <c r="AH116" s="108"/>
      <c r="AI116" s="103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  <c r="AT116" s="108"/>
      <c r="AU116" s="108"/>
      <c r="AV116" s="108"/>
      <c r="AW116" s="108"/>
      <c r="AX116" s="108"/>
      <c r="AY116" s="108"/>
      <c r="AZ116" s="108"/>
      <c r="BA116" s="108"/>
      <c r="BB116" s="108"/>
      <c r="BC116" s="108"/>
      <c r="BD116" s="108"/>
      <c r="BE116" s="108"/>
      <c r="BF116" s="108"/>
      <c r="BG116" s="108"/>
      <c r="BH116" s="108"/>
      <c r="BI116" s="108"/>
      <c r="BJ116" s="108"/>
      <c r="BK116" s="108"/>
      <c r="BL116" s="108"/>
      <c r="BM116" s="108"/>
      <c r="BN116" s="108"/>
      <c r="BO116" s="108"/>
      <c r="BP116" s="108"/>
      <c r="BQ116" s="108"/>
      <c r="BR116" s="108"/>
      <c r="BS116" s="108"/>
      <c r="BT116" s="108"/>
      <c r="BU116" s="108"/>
      <c r="BV116" s="108"/>
      <c r="BW116" s="108"/>
      <c r="BX116" s="108"/>
      <c r="BY116" s="108"/>
      <c r="BZ116" s="108"/>
      <c r="CA116" s="108"/>
      <c r="CB116" s="108"/>
      <c r="CC116" s="108"/>
      <c r="CD116" s="108"/>
      <c r="CE116" s="108"/>
      <c r="CF116" s="108"/>
      <c r="CG116" s="108"/>
      <c r="CH116" s="108"/>
      <c r="CI116" s="108"/>
      <c r="CJ116" s="108"/>
    </row>
    <row r="117" spans="1:88" ht="15" customHeight="1" thickBot="1">
      <c r="D117" s="147"/>
      <c r="E117" s="9"/>
      <c r="F117" s="9"/>
      <c r="G117" s="9"/>
      <c r="H117" s="549"/>
      <c r="I117" s="5"/>
      <c r="J117" s="5"/>
      <c r="K117" s="5"/>
      <c r="L117" s="1964"/>
      <c r="M117" s="122"/>
      <c r="N117" s="108"/>
      <c r="O117" s="103"/>
      <c r="P117" s="293"/>
      <c r="Q117" s="34"/>
      <c r="R117" s="103"/>
      <c r="S117" s="12"/>
      <c r="T117" s="108"/>
      <c r="U117" s="108"/>
      <c r="V117" s="108"/>
      <c r="W117" s="122"/>
      <c r="X117" s="270"/>
      <c r="Y117" s="115"/>
      <c r="Z117" s="142"/>
      <c r="AA117" s="108"/>
      <c r="AB117" s="108"/>
      <c r="AC117" s="108"/>
      <c r="AD117" s="108"/>
      <c r="AE117" s="108"/>
      <c r="AF117" s="108"/>
      <c r="AG117" s="108"/>
      <c r="AH117" s="108"/>
      <c r="AI117" s="103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  <c r="AT117" s="108"/>
      <c r="AU117" s="108"/>
      <c r="AV117" s="108"/>
      <c r="AW117" s="108"/>
      <c r="AX117" s="108"/>
      <c r="AY117" s="108"/>
      <c r="AZ117" s="108"/>
      <c r="BA117" s="108"/>
      <c r="BB117" s="108"/>
      <c r="BC117" s="108"/>
      <c r="BD117" s="108"/>
      <c r="BE117" s="108"/>
      <c r="BF117" s="108"/>
      <c r="BG117" s="108"/>
      <c r="BH117" s="108"/>
      <c r="BI117" s="108"/>
      <c r="BJ117" s="108"/>
      <c r="BK117" s="108"/>
      <c r="BL117" s="108"/>
      <c r="BM117" s="108"/>
      <c r="BN117" s="108"/>
      <c r="BO117" s="108"/>
      <c r="BP117" s="108"/>
      <c r="BQ117" s="108"/>
      <c r="BR117" s="108"/>
      <c r="BS117" s="108"/>
      <c r="BT117" s="108"/>
      <c r="BU117" s="108"/>
      <c r="BV117" s="108"/>
      <c r="BW117" s="108"/>
      <c r="BX117" s="108"/>
      <c r="BY117" s="108"/>
      <c r="BZ117" s="108"/>
      <c r="CA117" s="108"/>
      <c r="CB117" s="108"/>
      <c r="CC117" s="108"/>
      <c r="CD117" s="108"/>
      <c r="CE117" s="108"/>
      <c r="CF117" s="108"/>
      <c r="CG117" s="108"/>
      <c r="CH117" s="108"/>
      <c r="CI117" s="108"/>
      <c r="CJ117" s="108"/>
    </row>
    <row r="118" spans="1:88" ht="14.25" customHeight="1">
      <c r="A118" s="373" t="s">
        <v>2</v>
      </c>
      <c r="B118" s="374" t="s">
        <v>3</v>
      </c>
      <c r="C118" s="644" t="s">
        <v>4</v>
      </c>
      <c r="D118" s="184"/>
      <c r="E118" s="27" t="s">
        <v>2</v>
      </c>
      <c r="F118" s="374" t="s">
        <v>3</v>
      </c>
      <c r="G118" s="250" t="s">
        <v>4</v>
      </c>
      <c r="H118" s="549"/>
      <c r="I118" s="9"/>
      <c r="J118" s="176"/>
      <c r="K118" s="9"/>
      <c r="L118" s="5"/>
      <c r="M118" s="1"/>
      <c r="N118" s="557"/>
      <c r="O118" s="9"/>
      <c r="P118" s="132"/>
      <c r="Q118" s="34"/>
      <c r="R118" s="108"/>
      <c r="S118" s="12"/>
      <c r="T118" s="100"/>
      <c r="U118" s="108"/>
      <c r="V118" s="108"/>
      <c r="W118" s="108"/>
      <c r="X118" s="103"/>
      <c r="Y118" s="102"/>
      <c r="Z118" s="145"/>
      <c r="AA118" s="108"/>
      <c r="AB118" s="108"/>
      <c r="AC118" s="108"/>
      <c r="AD118" s="108"/>
      <c r="AE118" s="108"/>
      <c r="AF118" s="108"/>
      <c r="AG118" s="108"/>
      <c r="AH118" s="108"/>
      <c r="AI118" s="103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  <c r="AT118" s="108"/>
      <c r="AU118" s="108"/>
      <c r="AV118" s="108"/>
      <c r="AW118" s="108"/>
      <c r="AX118" s="108"/>
      <c r="AY118" s="108"/>
      <c r="AZ118" s="108"/>
      <c r="BA118" s="108"/>
      <c r="BB118" s="108"/>
      <c r="BC118" s="108"/>
      <c r="BD118" s="108"/>
      <c r="BE118" s="108"/>
      <c r="BF118" s="108"/>
      <c r="BG118" s="108"/>
      <c r="BH118" s="108"/>
      <c r="BI118" s="108"/>
      <c r="BJ118" s="108"/>
      <c r="BK118" s="108"/>
      <c r="BL118" s="108"/>
      <c r="BM118" s="108"/>
      <c r="BN118" s="108"/>
      <c r="BO118" s="108"/>
      <c r="BP118" s="108"/>
      <c r="BQ118" s="108"/>
      <c r="BR118" s="108"/>
      <c r="BS118" s="108"/>
      <c r="BT118" s="108"/>
      <c r="BU118" s="108"/>
      <c r="BV118" s="108"/>
      <c r="BW118" s="108"/>
      <c r="BX118" s="108"/>
      <c r="BY118" s="108"/>
      <c r="BZ118" s="108"/>
      <c r="CA118" s="108"/>
      <c r="CB118" s="108"/>
      <c r="CC118" s="108"/>
      <c r="CD118" s="108"/>
      <c r="CE118" s="108"/>
      <c r="CF118" s="108"/>
      <c r="CG118" s="108"/>
      <c r="CH118" s="108"/>
      <c r="CI118" s="108"/>
      <c r="CJ118" s="108"/>
    </row>
    <row r="119" spans="1:88" ht="14.25" customHeight="1" thickBot="1">
      <c r="A119" s="375" t="s">
        <v>5</v>
      </c>
      <c r="B119" s="108"/>
      <c r="C119" s="645" t="s">
        <v>62</v>
      </c>
      <c r="D119" s="184"/>
      <c r="E119" s="263" t="s">
        <v>5</v>
      </c>
      <c r="F119" s="127"/>
      <c r="G119" s="277" t="s">
        <v>62</v>
      </c>
      <c r="H119" s="573"/>
      <c r="I119" s="9"/>
      <c r="J119" s="176"/>
      <c r="K119" s="9"/>
      <c r="L119" s="5"/>
      <c r="M119" s="34"/>
      <c r="N119" s="628"/>
      <c r="O119" s="103"/>
      <c r="P119" s="108"/>
      <c r="Q119" s="9"/>
      <c r="R119" s="9"/>
      <c r="S119" s="9"/>
      <c r="T119" s="106"/>
      <c r="U119" s="108"/>
      <c r="V119" s="108"/>
      <c r="W119" s="108"/>
      <c r="X119" s="109"/>
      <c r="Y119" s="112"/>
      <c r="Z119" s="200"/>
      <c r="AA119" s="108"/>
      <c r="AB119" s="108"/>
      <c r="AC119" s="108"/>
      <c r="AD119" s="108"/>
      <c r="AE119" s="108"/>
      <c r="AF119" s="108"/>
      <c r="AG119" s="108"/>
      <c r="AH119" s="108"/>
      <c r="AI119" s="103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  <c r="AU119" s="108"/>
      <c r="AV119" s="108"/>
      <c r="AW119" s="108"/>
      <c r="AX119" s="108"/>
      <c r="AY119" s="108"/>
      <c r="AZ119" s="108"/>
      <c r="BA119" s="108"/>
      <c r="BB119" s="108"/>
      <c r="BC119" s="108"/>
      <c r="BD119" s="108"/>
      <c r="BE119" s="108"/>
      <c r="BF119" s="108"/>
      <c r="BG119" s="108"/>
      <c r="BH119" s="108"/>
      <c r="BI119" s="108"/>
      <c r="BJ119" s="108"/>
      <c r="BK119" s="108"/>
      <c r="BL119" s="108"/>
      <c r="BM119" s="108"/>
      <c r="BN119" s="108"/>
      <c r="BO119" s="108"/>
      <c r="BP119" s="108"/>
      <c r="BQ119" s="108"/>
      <c r="BR119" s="108"/>
      <c r="BS119" s="108"/>
      <c r="BT119" s="108"/>
      <c r="BU119" s="108"/>
      <c r="BV119" s="108"/>
      <c r="BW119" s="108"/>
      <c r="BX119" s="108"/>
      <c r="BY119" s="108"/>
      <c r="BZ119" s="108"/>
      <c r="CA119" s="108"/>
      <c r="CB119" s="108"/>
      <c r="CC119" s="108"/>
      <c r="CD119" s="108"/>
      <c r="CE119" s="108"/>
      <c r="CF119" s="108"/>
      <c r="CG119" s="108"/>
      <c r="CH119" s="108"/>
      <c r="CI119" s="108"/>
      <c r="CJ119" s="108"/>
    </row>
    <row r="120" spans="1:88" ht="14.25" customHeight="1" thickBot="1">
      <c r="A120" s="2241" t="s">
        <v>680</v>
      </c>
      <c r="B120" s="39"/>
      <c r="C120" s="2242"/>
      <c r="D120" s="122"/>
      <c r="E120" s="662" t="s">
        <v>681</v>
      </c>
      <c r="F120" s="1611"/>
      <c r="G120" s="410"/>
      <c r="H120" s="574"/>
      <c r="I120" s="55"/>
      <c r="J120" s="7"/>
      <c r="K120" s="13"/>
      <c r="L120" s="5"/>
      <c r="M120" s="34"/>
      <c r="N120" s="576"/>
      <c r="O120" s="108"/>
      <c r="P120" s="108"/>
      <c r="Q120" s="9"/>
      <c r="R120" s="9"/>
      <c r="S120" s="9"/>
      <c r="T120" s="106"/>
      <c r="U120" s="108"/>
      <c r="V120" s="108"/>
      <c r="W120" s="108"/>
      <c r="X120" s="103"/>
      <c r="Y120" s="102"/>
      <c r="Z120" s="145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281"/>
      <c r="AM120" s="108"/>
      <c r="AN120" s="128"/>
      <c r="AO120" s="108"/>
      <c r="AP120" s="108"/>
      <c r="AQ120" s="108"/>
      <c r="AR120" s="141"/>
      <c r="AS120" s="106"/>
      <c r="AT120" s="108"/>
      <c r="AU120" s="108"/>
      <c r="AV120" s="108"/>
      <c r="AW120" s="108"/>
      <c r="AX120" s="108"/>
      <c r="AY120" s="108"/>
      <c r="AZ120" s="108"/>
      <c r="BA120" s="108"/>
      <c r="BB120" s="108"/>
      <c r="BC120" s="108"/>
      <c r="BD120" s="108"/>
      <c r="BE120" s="108"/>
      <c r="BF120" s="108"/>
      <c r="BG120" s="108"/>
      <c r="BH120" s="108"/>
      <c r="BI120" s="108"/>
      <c r="BJ120" s="108"/>
      <c r="BK120" s="108"/>
      <c r="BL120" s="108"/>
      <c r="BM120" s="108"/>
      <c r="BN120" s="108"/>
      <c r="BO120" s="108"/>
      <c r="BP120" s="108"/>
      <c r="BQ120" s="108"/>
      <c r="BR120" s="108"/>
      <c r="BS120" s="108"/>
      <c r="BT120" s="108"/>
      <c r="BU120" s="108"/>
      <c r="BV120" s="108"/>
      <c r="BW120" s="108"/>
      <c r="BX120" s="108"/>
      <c r="BY120" s="108"/>
      <c r="BZ120" s="108"/>
      <c r="CA120" s="108"/>
      <c r="CB120" s="108"/>
      <c r="CC120" s="108"/>
      <c r="CD120" s="108"/>
      <c r="CE120" s="108"/>
      <c r="CF120" s="108"/>
      <c r="CG120" s="108"/>
      <c r="CH120" s="108"/>
      <c r="CI120" s="108"/>
      <c r="CJ120" s="108"/>
    </row>
    <row r="121" spans="1:88" ht="14.25" customHeight="1">
      <c r="A121" s="61"/>
      <c r="B121" s="176" t="s">
        <v>159</v>
      </c>
      <c r="C121" s="71"/>
      <c r="D121" s="45"/>
      <c r="E121" s="85"/>
      <c r="F121" s="170" t="s">
        <v>159</v>
      </c>
      <c r="G121" s="54"/>
      <c r="H121" s="551"/>
      <c r="I121" s="9"/>
      <c r="J121" s="339"/>
      <c r="K121" s="9"/>
      <c r="L121" s="5"/>
      <c r="M121" s="118"/>
      <c r="N121" s="108"/>
      <c r="O121" s="108"/>
      <c r="P121" s="108"/>
      <c r="Q121" s="9"/>
      <c r="R121" s="9"/>
      <c r="S121" s="9"/>
      <c r="T121" s="106"/>
      <c r="U121" s="108"/>
      <c r="V121" s="108"/>
      <c r="W121" s="108"/>
      <c r="X121" s="113"/>
      <c r="Y121" s="115"/>
      <c r="Z121" s="394"/>
      <c r="AA121" s="108"/>
      <c r="AB121" s="108"/>
      <c r="AC121" s="108"/>
      <c r="AD121" s="108"/>
      <c r="AE121" s="108"/>
      <c r="AF121" s="108"/>
      <c r="AG121" s="108"/>
      <c r="AH121" s="108"/>
      <c r="AI121" s="121"/>
      <c r="AJ121" s="103"/>
      <c r="AK121" s="102"/>
      <c r="AL121" s="103"/>
      <c r="AM121" s="103"/>
      <c r="AN121" s="109"/>
      <c r="AO121" s="109"/>
      <c r="AP121" s="403"/>
      <c r="AQ121" s="403"/>
      <c r="AR121" s="103"/>
      <c r="AS121" s="103"/>
      <c r="AT121" s="108"/>
      <c r="AU121" s="108"/>
      <c r="AV121" s="108"/>
      <c r="AW121" s="108"/>
      <c r="AX121" s="108"/>
      <c r="AY121" s="108"/>
      <c r="AZ121" s="108"/>
      <c r="BA121" s="108"/>
      <c r="BB121" s="108"/>
      <c r="BC121" s="108"/>
      <c r="BD121" s="108"/>
      <c r="BE121" s="108"/>
      <c r="BF121" s="108"/>
      <c r="BG121" s="108"/>
      <c r="BH121" s="108"/>
      <c r="BI121" s="108"/>
      <c r="BJ121" s="108"/>
      <c r="BK121" s="108"/>
      <c r="BL121" s="108"/>
      <c r="BM121" s="108"/>
      <c r="BN121" s="108"/>
      <c r="BO121" s="108"/>
      <c r="BP121" s="108"/>
      <c r="BQ121" s="108"/>
      <c r="BR121" s="108"/>
      <c r="BS121" s="108"/>
      <c r="BT121" s="108"/>
      <c r="BU121" s="108"/>
      <c r="BV121" s="108"/>
      <c r="BW121" s="108"/>
      <c r="BX121" s="108"/>
      <c r="BY121" s="108"/>
      <c r="BZ121" s="108"/>
      <c r="CA121" s="108"/>
      <c r="CB121" s="108"/>
      <c r="CC121" s="108"/>
      <c r="CD121" s="108"/>
      <c r="CE121" s="108"/>
      <c r="CF121" s="108"/>
      <c r="CG121" s="108"/>
      <c r="CH121" s="108"/>
      <c r="CI121" s="108"/>
      <c r="CJ121" s="108"/>
    </row>
    <row r="122" spans="1:88" ht="15.75" customHeight="1">
      <c r="A122" s="362" t="s">
        <v>451</v>
      </c>
      <c r="B122" s="234" t="s">
        <v>527</v>
      </c>
      <c r="C122" s="259">
        <v>205</v>
      </c>
      <c r="D122" s="13"/>
      <c r="E122" s="239" t="s">
        <v>514</v>
      </c>
      <c r="F122" s="234" t="s">
        <v>512</v>
      </c>
      <c r="G122" s="259">
        <v>60</v>
      </c>
      <c r="H122" s="551"/>
      <c r="I122" s="34"/>
      <c r="J122" s="1966"/>
      <c r="K122" s="13"/>
      <c r="L122" s="5"/>
      <c r="M122" s="120"/>
      <c r="N122" s="108"/>
      <c r="O122" s="181"/>
      <c r="P122" s="214"/>
      <c r="Q122" s="9"/>
      <c r="R122" s="9"/>
      <c r="S122" s="9"/>
      <c r="T122" s="103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3"/>
      <c r="AK122" s="102"/>
      <c r="AL122" s="103"/>
      <c r="AM122" s="103"/>
      <c r="AN122" s="109"/>
      <c r="AO122" s="404"/>
      <c r="AP122" s="403"/>
      <c r="AQ122" s="403"/>
      <c r="AR122" s="103"/>
      <c r="AS122" s="103"/>
      <c r="AT122" s="108"/>
      <c r="AU122" s="108"/>
      <c r="AV122" s="108"/>
      <c r="AW122" s="108"/>
      <c r="AX122" s="108"/>
      <c r="AY122" s="108"/>
      <c r="AZ122" s="108"/>
      <c r="BA122" s="108"/>
      <c r="BB122" s="108"/>
      <c r="BC122" s="108"/>
      <c r="BD122" s="108"/>
      <c r="BE122" s="108"/>
      <c r="BF122" s="108"/>
      <c r="BG122" s="108"/>
      <c r="BH122" s="108"/>
      <c r="BI122" s="108"/>
      <c r="BJ122" s="108"/>
      <c r="BK122" s="108"/>
      <c r="BL122" s="108"/>
      <c r="BM122" s="108"/>
      <c r="BN122" s="108"/>
      <c r="BO122" s="108"/>
      <c r="BP122" s="108"/>
      <c r="BQ122" s="108"/>
      <c r="BR122" s="108"/>
      <c r="BS122" s="108"/>
      <c r="BT122" s="108"/>
      <c r="BU122" s="108"/>
      <c r="BV122" s="108"/>
      <c r="BW122" s="108"/>
      <c r="BX122" s="108"/>
      <c r="BY122" s="108"/>
      <c r="BZ122" s="108"/>
      <c r="CA122" s="108"/>
      <c r="CB122" s="108"/>
      <c r="CC122" s="108"/>
      <c r="CD122" s="108"/>
      <c r="CE122" s="108"/>
      <c r="CF122" s="108"/>
      <c r="CG122" s="108"/>
      <c r="CH122" s="108"/>
      <c r="CI122" s="108"/>
      <c r="CJ122" s="108"/>
    </row>
    <row r="123" spans="1:88" ht="16.5" customHeight="1">
      <c r="A123" s="2807" t="s">
        <v>964</v>
      </c>
      <c r="B123" s="248" t="s">
        <v>967</v>
      </c>
      <c r="C123" s="257">
        <v>10</v>
      </c>
      <c r="D123" s="9"/>
      <c r="E123" s="341" t="s">
        <v>956</v>
      </c>
      <c r="F123" s="985" t="s">
        <v>44</v>
      </c>
      <c r="G123" s="2342" t="s">
        <v>465</v>
      </c>
      <c r="H123" s="551"/>
      <c r="I123" s="527"/>
      <c r="J123" s="7"/>
      <c r="K123" s="13"/>
      <c r="L123" s="5"/>
      <c r="M123" s="342"/>
      <c r="N123" s="108"/>
      <c r="O123" s="103"/>
      <c r="P123" s="132"/>
      <c r="Q123" s="9"/>
      <c r="R123" s="9"/>
      <c r="S123" s="9"/>
      <c r="T123" s="103"/>
      <c r="U123" s="211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3"/>
      <c r="AK123" s="102"/>
      <c r="AL123" s="103"/>
      <c r="AM123" s="103"/>
      <c r="AN123" s="109"/>
      <c r="AO123" s="109"/>
      <c r="AP123" s="403"/>
      <c r="AQ123" s="403"/>
      <c r="AR123" s="103"/>
      <c r="AS123" s="103"/>
      <c r="AT123" s="108"/>
      <c r="AU123" s="108"/>
      <c r="AV123" s="108"/>
      <c r="AW123" s="108"/>
      <c r="AX123" s="108"/>
      <c r="AY123" s="108"/>
      <c r="AZ123" s="108"/>
      <c r="BA123" s="108"/>
      <c r="BB123" s="108"/>
      <c r="BC123" s="108"/>
      <c r="BD123" s="108"/>
      <c r="BE123" s="108"/>
      <c r="BF123" s="108"/>
      <c r="BG123" s="108"/>
      <c r="BH123" s="108"/>
      <c r="BI123" s="108"/>
      <c r="BJ123" s="108"/>
      <c r="BK123" s="108"/>
      <c r="BL123" s="108"/>
      <c r="BM123" s="108"/>
      <c r="BN123" s="108"/>
      <c r="BO123" s="108"/>
      <c r="BP123" s="108"/>
      <c r="BQ123" s="108"/>
      <c r="BR123" s="108"/>
      <c r="BS123" s="108"/>
      <c r="BT123" s="108"/>
      <c r="BU123" s="108"/>
      <c r="BV123" s="108"/>
      <c r="BW123" s="108"/>
      <c r="BX123" s="108"/>
      <c r="BY123" s="108"/>
      <c r="BZ123" s="108"/>
      <c r="CA123" s="108"/>
      <c r="CB123" s="108"/>
      <c r="CC123" s="108"/>
      <c r="CD123" s="108"/>
      <c r="CE123" s="108"/>
      <c r="CF123" s="108"/>
      <c r="CG123" s="108"/>
      <c r="CH123" s="108"/>
      <c r="CI123" s="108"/>
      <c r="CJ123" s="108"/>
    </row>
    <row r="124" spans="1:88" ht="15.75" customHeight="1">
      <c r="A124" s="239" t="s">
        <v>1015</v>
      </c>
      <c r="B124" s="273" t="s">
        <v>859</v>
      </c>
      <c r="C124" s="259">
        <v>200</v>
      </c>
      <c r="D124" s="13"/>
      <c r="E124" s="1369" t="s">
        <v>466</v>
      </c>
      <c r="F124" s="174" t="s">
        <v>955</v>
      </c>
      <c r="G124" s="71"/>
      <c r="H124" s="551"/>
      <c r="I124" s="34"/>
      <c r="J124" s="7"/>
      <c r="K124" s="13"/>
      <c r="L124" s="5"/>
      <c r="M124" s="9"/>
      <c r="N124" s="108"/>
      <c r="O124" s="103"/>
      <c r="P124" s="145"/>
      <c r="Q124" s="9"/>
      <c r="R124" s="9"/>
      <c r="S124" s="9"/>
      <c r="T124" s="103"/>
      <c r="U124" s="211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3"/>
      <c r="AK124" s="106"/>
      <c r="AL124" s="103"/>
      <c r="AM124" s="103"/>
      <c r="AN124" s="109"/>
      <c r="AO124" s="109"/>
      <c r="AP124" s="403"/>
      <c r="AQ124" s="403"/>
      <c r="AR124" s="108"/>
      <c r="AS124" s="108"/>
      <c r="AT124" s="108"/>
      <c r="AU124" s="108"/>
      <c r="AV124" s="108"/>
      <c r="AW124" s="108"/>
      <c r="AX124" s="108"/>
      <c r="AY124" s="108"/>
      <c r="AZ124" s="108"/>
      <c r="BA124" s="108"/>
      <c r="BB124" s="108"/>
      <c r="BC124" s="108"/>
      <c r="BD124" s="108"/>
      <c r="BE124" s="108"/>
      <c r="BF124" s="108"/>
      <c r="BG124" s="108"/>
      <c r="BH124" s="108"/>
      <c r="BI124" s="108"/>
      <c r="BJ124" s="108"/>
      <c r="BK124" s="108"/>
      <c r="BL124" s="108"/>
      <c r="BM124" s="108"/>
      <c r="BN124" s="108"/>
      <c r="BO124" s="108"/>
      <c r="BP124" s="108"/>
      <c r="BQ124" s="108"/>
      <c r="BR124" s="108"/>
      <c r="BS124" s="108"/>
      <c r="BT124" s="108"/>
      <c r="BU124" s="108"/>
      <c r="BV124" s="108"/>
      <c r="BW124" s="108"/>
      <c r="BX124" s="108"/>
      <c r="BY124" s="108"/>
      <c r="BZ124" s="108"/>
      <c r="CA124" s="108"/>
      <c r="CB124" s="108"/>
      <c r="CC124" s="108"/>
      <c r="CD124" s="108"/>
      <c r="CE124" s="108"/>
      <c r="CF124" s="108"/>
      <c r="CG124" s="108"/>
      <c r="CH124" s="108"/>
      <c r="CI124" s="108"/>
      <c r="CJ124" s="108"/>
    </row>
    <row r="125" spans="1:88" ht="15" customHeight="1">
      <c r="A125" s="279" t="s">
        <v>9</v>
      </c>
      <c r="B125" s="248" t="s">
        <v>10</v>
      </c>
      <c r="C125" s="257">
        <v>40</v>
      </c>
      <c r="D125" s="9"/>
      <c r="E125" s="252" t="s">
        <v>629</v>
      </c>
      <c r="F125" s="2764" t="s">
        <v>478</v>
      </c>
      <c r="G125" s="390">
        <v>100</v>
      </c>
      <c r="H125" s="571"/>
      <c r="I125" s="34"/>
      <c r="J125" s="7"/>
      <c r="K125" s="13"/>
      <c r="L125" s="5"/>
      <c r="M125" s="13"/>
      <c r="N125" s="108"/>
      <c r="O125" s="103"/>
      <c r="P125" s="145"/>
      <c r="Q125" s="9"/>
      <c r="R125" s="9"/>
      <c r="S125" s="9"/>
      <c r="T125" s="103"/>
      <c r="U125" s="212"/>
      <c r="V125" s="108"/>
      <c r="W125" s="108"/>
      <c r="X125" s="108"/>
      <c r="Y125" s="286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3"/>
      <c r="AK125" s="102"/>
      <c r="AL125" s="103"/>
      <c r="AM125" s="103"/>
      <c r="AN125" s="109"/>
      <c r="AO125" s="109"/>
      <c r="AP125" s="403"/>
      <c r="AQ125" s="403"/>
      <c r="AR125" s="108"/>
      <c r="AS125" s="108"/>
      <c r="AT125" s="108"/>
      <c r="AU125" s="108"/>
      <c r="AV125" s="108"/>
      <c r="AW125" s="108"/>
      <c r="AX125" s="108"/>
      <c r="AY125" s="108"/>
      <c r="AZ125" s="108"/>
      <c r="BA125" s="108"/>
      <c r="BB125" s="108"/>
      <c r="BC125" s="108"/>
      <c r="BD125" s="108"/>
      <c r="BE125" s="108"/>
      <c r="BF125" s="108"/>
      <c r="BG125" s="108"/>
      <c r="BH125" s="108"/>
      <c r="BI125" s="108"/>
      <c r="BJ125" s="108"/>
      <c r="BK125" s="108"/>
      <c r="BL125" s="108"/>
      <c r="BM125" s="108"/>
      <c r="BN125" s="108"/>
      <c r="BO125" s="108"/>
      <c r="BP125" s="108"/>
      <c r="BQ125" s="108"/>
      <c r="BR125" s="108"/>
      <c r="BS125" s="108"/>
      <c r="BT125" s="108"/>
      <c r="BU125" s="108"/>
      <c r="BV125" s="108"/>
      <c r="BW125" s="108"/>
      <c r="BX125" s="108"/>
      <c r="BY125" s="108"/>
      <c r="BZ125" s="108"/>
      <c r="CA125" s="108"/>
      <c r="CB125" s="108"/>
      <c r="CC125" s="108"/>
      <c r="CD125" s="108"/>
      <c r="CE125" s="108"/>
      <c r="CF125" s="108"/>
      <c r="CG125" s="108"/>
      <c r="CH125" s="108"/>
      <c r="CI125" s="108"/>
      <c r="CJ125" s="108"/>
    </row>
    <row r="126" spans="1:88" ht="15" customHeight="1">
      <c r="A126" s="279" t="s">
        <v>9</v>
      </c>
      <c r="B126" s="248" t="s">
        <v>427</v>
      </c>
      <c r="C126" s="257">
        <v>20</v>
      </c>
      <c r="D126" s="98"/>
      <c r="E126" s="1675" t="s">
        <v>524</v>
      </c>
      <c r="F126" s="248" t="s">
        <v>525</v>
      </c>
      <c r="G126" s="260">
        <v>200</v>
      </c>
      <c r="H126" s="567"/>
      <c r="I126" s="1968"/>
      <c r="J126" s="96"/>
      <c r="K126" s="1968"/>
      <c r="L126" s="1968"/>
      <c r="M126" s="1968"/>
      <c r="N126" s="96"/>
      <c r="O126" s="103"/>
      <c r="P126" s="145"/>
      <c r="Q126" s="9"/>
      <c r="R126" s="9"/>
      <c r="S126" s="9"/>
      <c r="T126" s="103"/>
      <c r="U126" s="108"/>
      <c r="V126" s="108"/>
      <c r="W126" s="108"/>
      <c r="X126" s="214"/>
      <c r="Y126" s="198"/>
      <c r="Z126" s="287"/>
      <c r="AA126" s="214"/>
      <c r="AB126" s="198"/>
      <c r="AC126" s="287"/>
      <c r="AD126" s="108"/>
      <c r="AE126" s="108"/>
      <c r="AF126" s="108"/>
      <c r="AG126" s="108"/>
      <c r="AH126" s="108"/>
      <c r="AI126" s="100"/>
      <c r="AJ126" s="103"/>
      <c r="AK126" s="102"/>
      <c r="AL126" s="106"/>
      <c r="AM126" s="106"/>
      <c r="AN126" s="109"/>
      <c r="AO126" s="109"/>
      <c r="AP126" s="403"/>
      <c r="AQ126" s="405"/>
      <c r="AR126" s="108"/>
      <c r="AS126" s="108"/>
      <c r="AT126" s="108"/>
      <c r="AU126" s="108"/>
      <c r="AV126" s="108"/>
      <c r="AW126" s="108"/>
      <c r="AX126" s="108"/>
      <c r="AY126" s="108"/>
      <c r="AZ126" s="108"/>
      <c r="BA126" s="108"/>
      <c r="BB126" s="108"/>
      <c r="BC126" s="108"/>
      <c r="BD126" s="108"/>
      <c r="BE126" s="108"/>
      <c r="BF126" s="108"/>
      <c r="BG126" s="108"/>
      <c r="BH126" s="108"/>
      <c r="BI126" s="108"/>
      <c r="BJ126" s="108"/>
      <c r="BK126" s="108"/>
      <c r="BL126" s="108"/>
      <c r="BM126" s="108"/>
      <c r="BN126" s="108"/>
      <c r="BO126" s="108"/>
      <c r="BP126" s="108"/>
      <c r="BQ126" s="108"/>
      <c r="BR126" s="108"/>
      <c r="BS126" s="108"/>
      <c r="BT126" s="108"/>
      <c r="BU126" s="108"/>
      <c r="BV126" s="108"/>
      <c r="BW126" s="108"/>
      <c r="BX126" s="108"/>
      <c r="BY126" s="108"/>
      <c r="BZ126" s="108"/>
      <c r="CA126" s="108"/>
      <c r="CB126" s="108"/>
      <c r="CC126" s="108"/>
      <c r="CD126" s="108"/>
      <c r="CE126" s="108"/>
      <c r="CF126" s="108"/>
      <c r="CG126" s="108"/>
      <c r="CH126" s="108"/>
      <c r="CI126" s="108"/>
      <c r="CJ126" s="108"/>
    </row>
    <row r="127" spans="1:88" ht="12.75" customHeight="1" thickBot="1">
      <c r="A127" s="252" t="s">
        <v>484</v>
      </c>
      <c r="B127" s="256" t="s">
        <v>325</v>
      </c>
      <c r="C127" s="259">
        <v>100</v>
      </c>
      <c r="D127" s="98"/>
      <c r="E127" s="271" t="s">
        <v>9</v>
      </c>
      <c r="F127" s="174" t="s">
        <v>10</v>
      </c>
      <c r="G127" s="380">
        <v>37</v>
      </c>
      <c r="H127" s="550"/>
      <c r="I127" s="7"/>
      <c r="J127" s="13"/>
      <c r="K127" s="1968"/>
      <c r="L127" s="1968"/>
      <c r="M127" s="1968"/>
      <c r="N127" s="96"/>
      <c r="O127" s="102"/>
      <c r="P127" s="108"/>
      <c r="Q127" s="9"/>
      <c r="R127" s="9"/>
      <c r="S127" s="9"/>
      <c r="T127" s="103"/>
      <c r="U127" s="108"/>
      <c r="V127" s="108"/>
      <c r="W127" s="108"/>
      <c r="X127" s="103"/>
      <c r="Y127" s="111"/>
      <c r="Z127" s="288"/>
      <c r="AA127" s="103"/>
      <c r="AB127" s="102"/>
      <c r="AC127" s="139"/>
      <c r="AD127" s="108"/>
      <c r="AE127" s="108"/>
      <c r="AF127" s="108"/>
      <c r="AG127" s="108"/>
      <c r="AH127" s="108"/>
      <c r="AI127" s="108"/>
      <c r="AJ127" s="108"/>
      <c r="AK127" s="116"/>
      <c r="AL127" s="103"/>
      <c r="AM127" s="103"/>
      <c r="AN127" s="103"/>
      <c r="AO127" s="103"/>
      <c r="AP127" s="108"/>
      <c r="AQ127" s="108"/>
      <c r="AR127" s="203"/>
      <c r="AS127" s="106"/>
      <c r="AT127" s="108"/>
      <c r="AU127" s="108"/>
      <c r="AV127" s="108"/>
      <c r="AW127" s="108"/>
      <c r="AX127" s="108"/>
      <c r="AY127" s="108"/>
      <c r="AZ127" s="108"/>
      <c r="BA127" s="108"/>
      <c r="BB127" s="108"/>
      <c r="BC127" s="108"/>
      <c r="BD127" s="108"/>
      <c r="BE127" s="108"/>
      <c r="BF127" s="108"/>
      <c r="BG127" s="108"/>
      <c r="BH127" s="108"/>
      <c r="BI127" s="108"/>
      <c r="BJ127" s="108"/>
      <c r="BK127" s="108"/>
      <c r="BL127" s="108"/>
      <c r="BM127" s="108"/>
      <c r="BN127" s="108"/>
      <c r="BO127" s="108"/>
      <c r="BP127" s="108"/>
      <c r="BQ127" s="108"/>
      <c r="BR127" s="108"/>
      <c r="BS127" s="108"/>
      <c r="BT127" s="108"/>
      <c r="BU127" s="108"/>
      <c r="BV127" s="108"/>
      <c r="BW127" s="108"/>
      <c r="BX127" s="108"/>
      <c r="BY127" s="108"/>
      <c r="BZ127" s="108"/>
      <c r="CA127" s="108"/>
      <c r="CB127" s="108"/>
      <c r="CC127" s="108"/>
      <c r="CD127" s="108"/>
      <c r="CE127" s="108"/>
      <c r="CF127" s="108"/>
      <c r="CG127" s="108"/>
      <c r="CH127" s="108"/>
      <c r="CI127" s="108"/>
      <c r="CJ127" s="108"/>
    </row>
    <row r="128" spans="1:88" ht="17.25" customHeight="1" thickBot="1">
      <c r="A128" s="364"/>
      <c r="B128" s="170" t="s">
        <v>123</v>
      </c>
      <c r="C128" s="54"/>
      <c r="D128" s="13"/>
      <c r="E128" s="241" t="s">
        <v>9</v>
      </c>
      <c r="F128" s="248" t="s">
        <v>427</v>
      </c>
      <c r="G128" s="257">
        <v>20</v>
      </c>
      <c r="H128" s="569"/>
      <c r="I128" s="119"/>
      <c r="J128" s="776"/>
      <c r="K128" s="619"/>
      <c r="L128" s="5"/>
      <c r="M128" s="108"/>
      <c r="N128" s="108"/>
      <c r="O128" s="103"/>
      <c r="P128" s="199"/>
      <c r="Q128" s="9"/>
      <c r="R128" s="9"/>
      <c r="S128" s="9"/>
      <c r="T128" s="103"/>
      <c r="U128" s="108"/>
      <c r="V128" s="108"/>
      <c r="W128" s="108"/>
      <c r="X128" s="103"/>
      <c r="Y128" s="102"/>
      <c r="Z128" s="145"/>
      <c r="AA128" s="103"/>
      <c r="AB128" s="107"/>
      <c r="AC128" s="132"/>
      <c r="AD128" s="108"/>
      <c r="AE128" s="108"/>
      <c r="AF128" s="108"/>
      <c r="AG128" s="108"/>
      <c r="AH128" s="108"/>
      <c r="AI128" s="108"/>
      <c r="AJ128" s="108"/>
      <c r="AK128" s="108"/>
      <c r="AL128" s="103"/>
      <c r="AM128" s="103"/>
      <c r="AN128" s="108"/>
      <c r="AO128" s="108"/>
      <c r="AP128" s="108"/>
      <c r="AQ128" s="108"/>
      <c r="AR128" s="106"/>
      <c r="AS128" s="406"/>
      <c r="AT128" s="108"/>
      <c r="AU128" s="108"/>
      <c r="AV128" s="108"/>
      <c r="AW128" s="108"/>
      <c r="AX128" s="108"/>
      <c r="AY128" s="108"/>
      <c r="AZ128" s="108"/>
      <c r="BA128" s="108"/>
      <c r="BB128" s="108"/>
      <c r="BC128" s="108"/>
      <c r="BD128" s="108"/>
      <c r="BE128" s="108"/>
      <c r="BF128" s="108"/>
      <c r="BG128" s="108"/>
      <c r="BH128" s="108"/>
      <c r="BI128" s="108"/>
      <c r="BJ128" s="108"/>
      <c r="BK128" s="108"/>
      <c r="BL128" s="108"/>
      <c r="BM128" s="108"/>
      <c r="BN128" s="108"/>
      <c r="BO128" s="108"/>
      <c r="BP128" s="108"/>
      <c r="BQ128" s="108"/>
      <c r="BR128" s="108"/>
      <c r="BS128" s="108"/>
      <c r="BT128" s="108"/>
      <c r="BU128" s="108"/>
      <c r="BV128" s="108"/>
      <c r="BW128" s="108"/>
      <c r="BX128" s="108"/>
      <c r="BY128" s="108"/>
      <c r="BZ128" s="108"/>
      <c r="CA128" s="108"/>
      <c r="CB128" s="108"/>
      <c r="CC128" s="108"/>
      <c r="CD128" s="108"/>
      <c r="CE128" s="108"/>
      <c r="CF128" s="108"/>
      <c r="CG128" s="108"/>
      <c r="CH128" s="108"/>
      <c r="CI128" s="108"/>
      <c r="CJ128" s="108"/>
    </row>
    <row r="129" spans="1:88" ht="14.25" customHeight="1">
      <c r="A129" s="2040" t="s">
        <v>682</v>
      </c>
      <c r="B129" s="248" t="s">
        <v>683</v>
      </c>
      <c r="C129" s="259">
        <v>60</v>
      </c>
      <c r="D129" s="13"/>
      <c r="E129" s="364"/>
      <c r="F129" s="170" t="s">
        <v>123</v>
      </c>
      <c r="G129" s="54"/>
      <c r="H129" s="567"/>
      <c r="I129" s="156"/>
      <c r="J129" s="156"/>
      <c r="K129" s="2683"/>
      <c r="L129" s="2683"/>
      <c r="M129" s="2683"/>
      <c r="N129" s="2683"/>
      <c r="O129" s="118"/>
      <c r="P129" s="145"/>
      <c r="Q129" s="9"/>
      <c r="R129" s="9"/>
      <c r="S129" s="9"/>
      <c r="T129" s="103"/>
      <c r="U129" s="108"/>
      <c r="V129" s="108"/>
      <c r="W129" s="108"/>
      <c r="X129" s="103"/>
      <c r="Y129" s="102"/>
      <c r="Z129" s="145"/>
      <c r="AA129" s="103"/>
      <c r="AB129" s="102"/>
      <c r="AC129" s="139"/>
      <c r="AD129" s="108"/>
      <c r="AE129" s="108"/>
      <c r="AF129" s="108"/>
      <c r="AG129" s="108"/>
      <c r="AH129" s="108"/>
      <c r="AI129" s="103"/>
      <c r="AJ129" s="108"/>
      <c r="AK129" s="108"/>
      <c r="AL129" s="108"/>
      <c r="AM129" s="108"/>
      <c r="AN129" s="108"/>
      <c r="AO129" s="108"/>
      <c r="AP129" s="108"/>
      <c r="AQ129" s="108"/>
      <c r="AR129" s="108"/>
      <c r="AS129" s="108"/>
      <c r="AT129" s="108"/>
      <c r="AU129" s="108"/>
      <c r="AV129" s="108"/>
      <c r="AW129" s="108"/>
      <c r="AX129" s="108"/>
      <c r="AY129" s="108"/>
      <c r="AZ129" s="108"/>
      <c r="BA129" s="108"/>
      <c r="BB129" s="108"/>
      <c r="BC129" s="108"/>
      <c r="BD129" s="108"/>
      <c r="BE129" s="108"/>
      <c r="BF129" s="108"/>
      <c r="BG129" s="108"/>
      <c r="BH129" s="108"/>
      <c r="BI129" s="108"/>
      <c r="BJ129" s="108"/>
      <c r="BK129" s="108"/>
      <c r="BL129" s="108"/>
      <c r="BM129" s="108"/>
      <c r="BN129" s="108"/>
      <c r="BO129" s="108"/>
      <c r="BP129" s="108"/>
      <c r="BQ129" s="108"/>
      <c r="BR129" s="108"/>
      <c r="BS129" s="108"/>
      <c r="BT129" s="108"/>
      <c r="BU129" s="108"/>
      <c r="BV129" s="108"/>
      <c r="BW129" s="108"/>
      <c r="BX129" s="108"/>
      <c r="BY129" s="108"/>
      <c r="BZ129" s="108"/>
      <c r="CA129" s="108"/>
      <c r="CB129" s="108"/>
      <c r="CC129" s="108"/>
      <c r="CD129" s="108"/>
      <c r="CE129" s="108"/>
      <c r="CF129" s="108"/>
      <c r="CG129" s="108"/>
      <c r="CH129" s="108"/>
      <c r="CI129" s="108"/>
      <c r="CJ129" s="108"/>
    </row>
    <row r="130" spans="1:88" ht="15" customHeight="1">
      <c r="A130" s="2041" t="s">
        <v>686</v>
      </c>
      <c r="B130" s="248" t="s">
        <v>685</v>
      </c>
      <c r="C130" s="377">
        <v>200</v>
      </c>
      <c r="D130" s="9"/>
      <c r="E130" s="1891" t="s">
        <v>726</v>
      </c>
      <c r="F130" s="273" t="s">
        <v>370</v>
      </c>
      <c r="G130" s="259">
        <v>60</v>
      </c>
      <c r="H130" s="551"/>
      <c r="I130" s="121"/>
      <c r="J130" s="1968"/>
      <c r="K130" s="96"/>
      <c r="L130" s="5"/>
      <c r="M130" s="384"/>
      <c r="N130" s="942"/>
      <c r="O130" s="118"/>
      <c r="P130" s="139"/>
      <c r="Q130" s="9"/>
      <c r="R130" s="9"/>
      <c r="S130" s="9"/>
      <c r="T130" s="128"/>
      <c r="U130" s="108"/>
      <c r="V130" s="165"/>
      <c r="W130" s="108"/>
      <c r="X130" s="103"/>
      <c r="Y130" s="102"/>
      <c r="Z130" s="139"/>
      <c r="AA130" s="103"/>
      <c r="AB130" s="102"/>
      <c r="AC130" s="145"/>
      <c r="AD130" s="108"/>
      <c r="AE130" s="108"/>
      <c r="AF130" s="108"/>
      <c r="AG130" s="109"/>
      <c r="AH130" s="103"/>
      <c r="AI130" s="103"/>
      <c r="AJ130" s="108"/>
      <c r="AK130" s="108"/>
      <c r="AL130" s="108"/>
      <c r="AM130" s="108"/>
      <c r="AN130" s="108"/>
      <c r="AO130" s="108"/>
      <c r="AP130" s="108"/>
      <c r="AQ130" s="108"/>
      <c r="AR130" s="108"/>
      <c r="AS130" s="108"/>
      <c r="AT130" s="108"/>
      <c r="AU130" s="108"/>
      <c r="AV130" s="108"/>
      <c r="AW130" s="108"/>
      <c r="AX130" s="108"/>
      <c r="AY130" s="108"/>
      <c r="AZ130" s="108"/>
      <c r="BA130" s="108"/>
      <c r="BB130" s="108"/>
      <c r="BC130" s="108"/>
      <c r="BD130" s="108"/>
      <c r="BE130" s="108"/>
      <c r="BF130" s="108"/>
      <c r="BG130" s="108"/>
      <c r="BH130" s="108"/>
      <c r="BI130" s="108"/>
      <c r="BJ130" s="108"/>
      <c r="BK130" s="108"/>
      <c r="BL130" s="108"/>
      <c r="BM130" s="108"/>
      <c r="BN130" s="108"/>
      <c r="BO130" s="108"/>
      <c r="BP130" s="108"/>
      <c r="BQ130" s="108"/>
      <c r="BR130" s="108"/>
      <c r="BS130" s="108"/>
      <c r="BT130" s="108"/>
      <c r="BU130" s="108"/>
      <c r="BV130" s="108"/>
      <c r="BW130" s="108"/>
      <c r="BX130" s="108"/>
      <c r="BY130" s="108"/>
      <c r="BZ130" s="108"/>
      <c r="CA130" s="108"/>
      <c r="CB130" s="108"/>
      <c r="CC130" s="108"/>
      <c r="CD130" s="108"/>
      <c r="CE130" s="108"/>
      <c r="CF130" s="108"/>
      <c r="CG130" s="108"/>
      <c r="CH130" s="108"/>
      <c r="CI130" s="108"/>
      <c r="CJ130" s="108"/>
    </row>
    <row r="131" spans="1:88" ht="16.5" customHeight="1">
      <c r="A131" s="365" t="s">
        <v>676</v>
      </c>
      <c r="B131" s="2763" t="s">
        <v>1004</v>
      </c>
      <c r="C131" s="259">
        <v>105</v>
      </c>
      <c r="D131" s="1888"/>
      <c r="E131" s="415" t="s">
        <v>989</v>
      </c>
      <c r="F131" s="2727" t="s">
        <v>155</v>
      </c>
      <c r="G131" s="257">
        <v>200</v>
      </c>
      <c r="H131" s="551"/>
      <c r="I131" s="742"/>
      <c r="J131" s="9"/>
      <c r="K131" s="9"/>
      <c r="L131" s="1"/>
      <c r="M131" s="103"/>
      <c r="N131" s="100"/>
      <c r="O131" s="118"/>
      <c r="P131" s="145"/>
      <c r="Q131" s="9"/>
      <c r="R131" s="9"/>
      <c r="S131" s="9"/>
      <c r="T131" s="103"/>
      <c r="U131" s="108"/>
      <c r="V131" s="103"/>
      <c r="W131" s="108"/>
      <c r="X131" s="108"/>
      <c r="Y131" s="108"/>
      <c r="Z131" s="108"/>
      <c r="AA131" s="103"/>
      <c r="AB131" s="102"/>
      <c r="AC131" s="145"/>
      <c r="AD131" s="108"/>
      <c r="AE131" s="108"/>
      <c r="AF131" s="108"/>
      <c r="AG131" s="109"/>
      <c r="AH131" s="103"/>
      <c r="AI131" s="103"/>
      <c r="AJ131" s="108"/>
      <c r="AK131" s="108"/>
      <c r="AL131" s="108"/>
      <c r="AM131" s="108"/>
      <c r="AN131" s="108"/>
      <c r="AO131" s="108"/>
      <c r="AP131" s="108"/>
      <c r="AQ131" s="108"/>
      <c r="AR131" s="108"/>
      <c r="AS131" s="108"/>
      <c r="AT131" s="108"/>
      <c r="AU131" s="108"/>
      <c r="AV131" s="108"/>
      <c r="AW131" s="108"/>
      <c r="AX131" s="108"/>
      <c r="AY131" s="108"/>
      <c r="AZ131" s="108"/>
      <c r="BA131" s="108"/>
      <c r="BB131" s="108"/>
      <c r="BC131" s="108"/>
      <c r="BD131" s="108"/>
      <c r="BE131" s="108"/>
      <c r="BF131" s="108"/>
      <c r="BG131" s="108"/>
      <c r="BH131" s="108"/>
      <c r="BI131" s="108"/>
      <c r="BJ131" s="108"/>
      <c r="BK131" s="108"/>
      <c r="BL131" s="108"/>
      <c r="BM131" s="108"/>
      <c r="BN131" s="108"/>
      <c r="BO131" s="108"/>
      <c r="BP131" s="108"/>
      <c r="BQ131" s="108"/>
      <c r="BR131" s="108"/>
      <c r="BS131" s="108"/>
      <c r="BT131" s="108"/>
      <c r="BU131" s="108"/>
      <c r="BV131" s="108"/>
      <c r="BW131" s="108"/>
      <c r="BX131" s="108"/>
      <c r="BY131" s="108"/>
      <c r="BZ131" s="108"/>
      <c r="CA131" s="108"/>
      <c r="CB131" s="108"/>
      <c r="CC131" s="108"/>
      <c r="CD131" s="108"/>
      <c r="CE131" s="108"/>
      <c r="CF131" s="108"/>
      <c r="CG131" s="108"/>
      <c r="CH131" s="108"/>
      <c r="CI131" s="108"/>
      <c r="CJ131" s="108"/>
    </row>
    <row r="132" spans="1:88" ht="16.5" customHeight="1">
      <c r="A132" s="239" t="s">
        <v>688</v>
      </c>
      <c r="B132" s="2729" t="s">
        <v>691</v>
      </c>
      <c r="C132" s="259">
        <v>150</v>
      </c>
      <c r="D132" s="5"/>
      <c r="E132" s="2085" t="s">
        <v>996</v>
      </c>
      <c r="F132" s="174" t="s">
        <v>719</v>
      </c>
      <c r="G132" s="2014">
        <v>90</v>
      </c>
      <c r="H132" s="551"/>
      <c r="I132" s="1"/>
      <c r="J132" s="1"/>
      <c r="K132" s="1"/>
      <c r="L132" s="1"/>
      <c r="M132" s="103"/>
      <c r="P132" s="142"/>
      <c r="Q132" s="9"/>
      <c r="R132" s="9"/>
      <c r="S132" s="9"/>
      <c r="T132" s="108"/>
      <c r="U132" s="108"/>
      <c r="V132" s="215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9"/>
      <c r="AH132" s="103"/>
      <c r="AI132" s="103"/>
      <c r="AJ132" s="108"/>
      <c r="AK132" s="108"/>
      <c r="AL132" s="108"/>
      <c r="AM132" s="108"/>
      <c r="AN132" s="108"/>
      <c r="AO132" s="108"/>
      <c r="AP132" s="108"/>
      <c r="AQ132" s="108"/>
      <c r="AR132" s="108"/>
      <c r="AS132" s="108"/>
      <c r="AT132" s="108"/>
      <c r="AU132" s="108"/>
      <c r="AV132" s="108"/>
      <c r="AW132" s="108"/>
      <c r="AX132" s="108"/>
      <c r="AY132" s="108"/>
      <c r="AZ132" s="108"/>
      <c r="BA132" s="108"/>
      <c r="BB132" s="108"/>
      <c r="BC132" s="108"/>
      <c r="BD132" s="108"/>
      <c r="BE132" s="108"/>
      <c r="BF132" s="108"/>
      <c r="BG132" s="108"/>
      <c r="BH132" s="108"/>
      <c r="BI132" s="108"/>
      <c r="BJ132" s="108"/>
      <c r="BK132" s="108"/>
      <c r="BL132" s="108"/>
      <c r="BM132" s="108"/>
      <c r="BN132" s="108"/>
      <c r="BO132" s="108"/>
      <c r="BP132" s="108"/>
      <c r="BQ132" s="108"/>
      <c r="BR132" s="108"/>
      <c r="BS132" s="108"/>
      <c r="BT132" s="108"/>
      <c r="BU132" s="108"/>
      <c r="BV132" s="108"/>
      <c r="BW132" s="108"/>
      <c r="BX132" s="108"/>
      <c r="BY132" s="108"/>
      <c r="BZ132" s="108"/>
      <c r="CA132" s="108"/>
      <c r="CB132" s="108"/>
      <c r="CC132" s="108"/>
      <c r="CD132" s="108"/>
      <c r="CE132" s="108"/>
      <c r="CF132" s="108"/>
      <c r="CG132" s="108"/>
      <c r="CH132" s="108"/>
      <c r="CI132" s="108"/>
      <c r="CJ132" s="108"/>
    </row>
    <row r="133" spans="1:88" ht="15.75" customHeight="1">
      <c r="A133" s="2810" t="s">
        <v>1012</v>
      </c>
      <c r="B133" s="273" t="s">
        <v>879</v>
      </c>
      <c r="C133" s="259">
        <v>200</v>
      </c>
      <c r="D133" s="13"/>
      <c r="E133" s="239" t="s">
        <v>708</v>
      </c>
      <c r="F133" s="1967" t="s">
        <v>709</v>
      </c>
      <c r="G133" s="382">
        <v>180</v>
      </c>
      <c r="H133" s="551"/>
      <c r="I133" s="1"/>
      <c r="J133" s="1"/>
      <c r="K133" s="1"/>
      <c r="L133" s="1"/>
      <c r="M133" s="103"/>
      <c r="P133" s="145"/>
      <c r="Q133" s="9"/>
      <c r="R133" s="9"/>
      <c r="S133" s="9"/>
      <c r="T133" s="108"/>
      <c r="U133" s="108"/>
      <c r="V133" s="165"/>
      <c r="W133" s="388"/>
      <c r="X133" s="213"/>
      <c r="Y133" s="132"/>
      <c r="Z133" s="108"/>
      <c r="AA133" s="215"/>
      <c r="AB133" s="108"/>
      <c r="AC133" s="108"/>
      <c r="AD133" s="108"/>
      <c r="AE133" s="108"/>
      <c r="AF133" s="108"/>
      <c r="AG133" s="108"/>
      <c r="AH133" s="108"/>
      <c r="AI133" s="103"/>
      <c r="AJ133" s="108"/>
      <c r="AK133" s="108"/>
      <c r="AL133" s="108"/>
      <c r="AM133" s="108"/>
      <c r="AN133" s="108"/>
      <c r="AO133" s="108"/>
      <c r="AP133" s="108"/>
      <c r="AQ133" s="108"/>
      <c r="AR133" s="108"/>
      <c r="AS133" s="108"/>
      <c r="AT133" s="108"/>
      <c r="AU133" s="108"/>
      <c r="AV133" s="108"/>
      <c r="AW133" s="108"/>
      <c r="AX133" s="108"/>
      <c r="AY133" s="108"/>
      <c r="AZ133" s="108"/>
      <c r="BA133" s="108"/>
      <c r="BB133" s="108"/>
      <c r="BC133" s="108"/>
      <c r="BD133" s="108"/>
      <c r="BE133" s="108"/>
      <c r="BF133" s="108"/>
      <c r="BG133" s="108"/>
      <c r="BH133" s="108"/>
      <c r="BI133" s="108"/>
      <c r="BJ133" s="108"/>
      <c r="BK133" s="108"/>
      <c r="BL133" s="108"/>
      <c r="BM133" s="108"/>
      <c r="BN133" s="108"/>
      <c r="BO133" s="108"/>
      <c r="BP133" s="108"/>
      <c r="BQ133" s="108"/>
      <c r="BR133" s="108"/>
      <c r="BS133" s="108"/>
      <c r="BT133" s="108"/>
      <c r="BU133" s="108"/>
      <c r="BV133" s="108"/>
      <c r="BW133" s="108"/>
      <c r="BX133" s="108"/>
      <c r="BY133" s="108"/>
      <c r="BZ133" s="108"/>
      <c r="CA133" s="108"/>
      <c r="CB133" s="108"/>
      <c r="CC133" s="108"/>
      <c r="CD133" s="108"/>
      <c r="CE133" s="108"/>
      <c r="CF133" s="108"/>
      <c r="CG133" s="108"/>
      <c r="CH133" s="108"/>
      <c r="CI133" s="108"/>
      <c r="CJ133" s="108"/>
    </row>
    <row r="134" spans="1:88" ht="13.5" customHeight="1">
      <c r="A134" s="61"/>
      <c r="B134" s="2765" t="s">
        <v>880</v>
      </c>
      <c r="C134" s="71"/>
      <c r="D134" s="5"/>
      <c r="E134" s="2260" t="s">
        <v>390</v>
      </c>
      <c r="F134" s="234" t="s">
        <v>163</v>
      </c>
      <c r="G134" s="382">
        <v>200</v>
      </c>
      <c r="H134" s="548"/>
      <c r="I134" s="1"/>
      <c r="J134" s="1"/>
      <c r="K134" s="1"/>
      <c r="L134" s="1"/>
      <c r="M134" s="384"/>
      <c r="P134" s="145"/>
      <c r="Q134" s="9"/>
      <c r="R134" s="9"/>
      <c r="S134" s="9"/>
      <c r="T134" s="108"/>
      <c r="U134" s="108"/>
      <c r="V134" s="135"/>
      <c r="W134" s="103"/>
      <c r="X134" s="102"/>
      <c r="Y134" s="145"/>
      <c r="Z134" s="108"/>
      <c r="AA134" s="214"/>
      <c r="AB134" s="198"/>
      <c r="AC134" s="199"/>
      <c r="AD134" s="108"/>
      <c r="AE134" s="120"/>
      <c r="AF134" s="119"/>
      <c r="AG134" s="102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08"/>
      <c r="AS134" s="108"/>
      <c r="AT134" s="108"/>
      <c r="AU134" s="108"/>
      <c r="AV134" s="108"/>
      <c r="AW134" s="108"/>
      <c r="AX134" s="108"/>
      <c r="AY134" s="108"/>
      <c r="AZ134" s="108"/>
      <c r="BA134" s="108"/>
      <c r="BB134" s="108"/>
      <c r="BC134" s="108"/>
      <c r="BD134" s="108"/>
      <c r="BE134" s="108"/>
      <c r="BF134" s="108"/>
      <c r="BG134" s="108"/>
      <c r="BH134" s="108"/>
      <c r="BI134" s="108"/>
      <c r="BJ134" s="108"/>
      <c r="BK134" s="108"/>
      <c r="BL134" s="108"/>
      <c r="BM134" s="108"/>
      <c r="BN134" s="108"/>
      <c r="BO134" s="108"/>
      <c r="BP134" s="108"/>
      <c r="BQ134" s="108"/>
      <c r="BR134" s="108"/>
      <c r="BS134" s="108"/>
      <c r="BT134" s="108"/>
      <c r="BU134" s="108"/>
      <c r="BV134" s="108"/>
      <c r="BW134" s="108"/>
      <c r="BX134" s="108"/>
      <c r="BY134" s="108"/>
      <c r="BZ134" s="108"/>
      <c r="CA134" s="108"/>
      <c r="CB134" s="108"/>
      <c r="CC134" s="108"/>
      <c r="CD134" s="108"/>
      <c r="CE134" s="108"/>
      <c r="CF134" s="108"/>
      <c r="CG134" s="108"/>
      <c r="CH134" s="108"/>
      <c r="CI134" s="108"/>
      <c r="CJ134" s="108"/>
    </row>
    <row r="135" spans="1:88" ht="17.25" customHeight="1">
      <c r="A135" s="706" t="s">
        <v>9</v>
      </c>
      <c r="B135" s="248" t="s">
        <v>10</v>
      </c>
      <c r="C135" s="257">
        <v>50</v>
      </c>
      <c r="D135" s="5"/>
      <c r="E135" s="239" t="s">
        <v>9</v>
      </c>
      <c r="F135" s="248" t="s">
        <v>10</v>
      </c>
      <c r="G135" s="259">
        <v>50</v>
      </c>
      <c r="H135" s="548"/>
      <c r="I135" s="1"/>
      <c r="J135" s="1"/>
      <c r="K135" s="1"/>
      <c r="L135" s="5"/>
      <c r="M135" s="103"/>
      <c r="P135" s="145"/>
      <c r="Q135" s="9"/>
      <c r="R135" s="9"/>
      <c r="S135" s="9"/>
      <c r="T135" s="103"/>
      <c r="U135" s="102"/>
      <c r="V135" s="108"/>
      <c r="W135" s="106"/>
      <c r="X135" s="107"/>
      <c r="Y135" s="132"/>
      <c r="Z135" s="108"/>
      <c r="AA135" s="103"/>
      <c r="AB135" s="115"/>
      <c r="AC135" s="142"/>
      <c r="AD135" s="117"/>
      <c r="AE135" s="108"/>
      <c r="AF135" s="108"/>
      <c r="AG135" s="103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  <c r="AU135" s="108"/>
      <c r="AV135" s="108"/>
      <c r="AW135" s="108"/>
      <c r="AX135" s="108"/>
      <c r="AY135" s="108"/>
      <c r="AZ135" s="108"/>
      <c r="BA135" s="108"/>
      <c r="BB135" s="108"/>
      <c r="BC135" s="108"/>
      <c r="BD135" s="108"/>
      <c r="BE135" s="108"/>
      <c r="BF135" s="108"/>
      <c r="BG135" s="108"/>
      <c r="BH135" s="108"/>
      <c r="BI135" s="108"/>
      <c r="BJ135" s="108"/>
      <c r="BK135" s="108"/>
      <c r="BL135" s="108"/>
      <c r="BM135" s="108"/>
      <c r="BN135" s="108"/>
      <c r="BO135" s="108"/>
      <c r="BP135" s="108"/>
      <c r="BQ135" s="108"/>
      <c r="BR135" s="108"/>
      <c r="BS135" s="108"/>
      <c r="BT135" s="108"/>
      <c r="BU135" s="108"/>
      <c r="BV135" s="108"/>
      <c r="BW135" s="108"/>
      <c r="BX135" s="108"/>
      <c r="BY135" s="108"/>
      <c r="BZ135" s="108"/>
      <c r="CA135" s="108"/>
      <c r="CB135" s="108"/>
      <c r="CC135" s="108"/>
      <c r="CD135" s="108"/>
      <c r="CE135" s="108"/>
      <c r="CF135" s="108"/>
      <c r="CG135" s="108"/>
      <c r="CH135" s="108"/>
      <c r="CI135" s="108"/>
      <c r="CJ135" s="108"/>
    </row>
    <row r="136" spans="1:88" ht="18" customHeight="1" thickBot="1">
      <c r="A136" s="706" t="s">
        <v>9</v>
      </c>
      <c r="B136" s="248" t="s">
        <v>427</v>
      </c>
      <c r="C136" s="343">
        <v>30</v>
      </c>
      <c r="D136" s="1965"/>
      <c r="E136" s="241" t="s">
        <v>9</v>
      </c>
      <c r="F136" s="248" t="s">
        <v>427</v>
      </c>
      <c r="G136" s="257">
        <v>30</v>
      </c>
      <c r="H136" s="551"/>
      <c r="I136" s="1"/>
      <c r="J136" s="1"/>
      <c r="K136" s="1"/>
      <c r="L136" s="5"/>
      <c r="M136" s="103"/>
      <c r="P136" s="145"/>
      <c r="Q136" s="9"/>
      <c r="R136" s="9"/>
      <c r="S136" s="9"/>
      <c r="T136" s="108"/>
      <c r="U136" s="108"/>
      <c r="V136" s="108"/>
      <c r="W136" s="106"/>
      <c r="X136" s="125"/>
      <c r="Y136" s="145"/>
      <c r="Z136" s="108"/>
      <c r="AA136" s="103"/>
      <c r="AB136" s="266"/>
      <c r="AC136" s="139"/>
      <c r="AD136" s="108"/>
      <c r="AE136" s="103"/>
      <c r="AF136" s="103"/>
      <c r="AG136" s="108"/>
      <c r="AH136" s="194"/>
      <c r="AI136" s="108"/>
      <c r="AJ136" s="103"/>
      <c r="AK136" s="108"/>
      <c r="AL136" s="108"/>
      <c r="AM136" s="108"/>
      <c r="AN136" s="108"/>
      <c r="AO136" s="108"/>
      <c r="AP136" s="108"/>
      <c r="AQ136" s="108"/>
      <c r="AR136" s="108"/>
      <c r="AS136" s="108"/>
      <c r="AT136" s="108"/>
      <c r="AU136" s="108"/>
      <c r="AV136" s="108"/>
      <c r="AW136" s="108"/>
      <c r="AX136" s="108"/>
      <c r="AY136" s="108"/>
      <c r="AZ136" s="108"/>
      <c r="BA136" s="108"/>
      <c r="BB136" s="108"/>
      <c r="BC136" s="108"/>
      <c r="BD136" s="108"/>
      <c r="BE136" s="108"/>
      <c r="BF136" s="108"/>
      <c r="BG136" s="108"/>
      <c r="BH136" s="108"/>
      <c r="BI136" s="108"/>
      <c r="BJ136" s="108"/>
      <c r="BK136" s="108"/>
      <c r="BL136" s="108"/>
      <c r="BM136" s="108"/>
      <c r="BN136" s="108"/>
      <c r="BO136" s="108"/>
      <c r="BP136" s="108"/>
      <c r="BQ136" s="108"/>
      <c r="BR136" s="108"/>
      <c r="BS136" s="108"/>
      <c r="BT136" s="108"/>
      <c r="BU136" s="108"/>
      <c r="BV136" s="108"/>
      <c r="BW136" s="108"/>
      <c r="BX136" s="108"/>
      <c r="BY136" s="108"/>
      <c r="BZ136" s="108"/>
      <c r="CA136" s="108"/>
      <c r="CB136" s="108"/>
      <c r="CC136" s="108"/>
      <c r="CD136" s="108"/>
      <c r="CE136" s="108"/>
      <c r="CF136" s="108"/>
      <c r="CG136" s="108"/>
      <c r="CH136" s="108"/>
      <c r="CI136" s="108"/>
      <c r="CJ136" s="108"/>
    </row>
    <row r="137" spans="1:88" ht="18" customHeight="1" thickBot="1">
      <c r="A137" s="654"/>
      <c r="B137" s="363" t="s">
        <v>246</v>
      </c>
      <c r="C137" s="765"/>
      <c r="D137" s="5"/>
      <c r="E137" s="2230" t="s">
        <v>745</v>
      </c>
      <c r="F137" s="256" t="s">
        <v>488</v>
      </c>
      <c r="G137" s="259">
        <v>120</v>
      </c>
      <c r="H137" s="568"/>
      <c r="I137" s="1"/>
      <c r="J137" s="1"/>
      <c r="K137" s="1"/>
      <c r="L137" s="962"/>
      <c r="M137" s="108"/>
      <c r="N137" s="108"/>
      <c r="O137" s="184"/>
      <c r="P137" s="108"/>
      <c r="Q137" s="9"/>
      <c r="R137" s="9"/>
      <c r="S137" s="9"/>
      <c r="T137" s="108"/>
      <c r="U137" s="108"/>
      <c r="V137" s="108"/>
      <c r="W137" s="106"/>
      <c r="X137" s="107"/>
      <c r="Y137" s="143"/>
      <c r="Z137" s="108"/>
      <c r="AA137" s="103"/>
      <c r="AB137" s="102"/>
      <c r="AC137" s="132"/>
      <c r="AD137" s="108"/>
      <c r="AE137" s="108"/>
      <c r="AF137" s="108"/>
      <c r="AG137" s="106"/>
      <c r="AH137" s="194"/>
      <c r="AI137" s="108"/>
      <c r="AJ137" s="103"/>
      <c r="AK137" s="108"/>
      <c r="AL137" s="108"/>
      <c r="AM137" s="108"/>
      <c r="AN137" s="108"/>
      <c r="AO137" s="108"/>
      <c r="AP137" s="108"/>
      <c r="AQ137" s="108"/>
      <c r="AR137" s="108"/>
      <c r="AS137" s="108"/>
      <c r="AT137" s="108"/>
      <c r="AU137" s="108"/>
      <c r="AV137" s="108"/>
      <c r="AW137" s="108"/>
      <c r="AX137" s="108"/>
      <c r="AY137" s="108"/>
      <c r="AZ137" s="108"/>
      <c r="BA137" s="108"/>
      <c r="BB137" s="108"/>
      <c r="BC137" s="108"/>
      <c r="BD137" s="108"/>
      <c r="BE137" s="108"/>
      <c r="BF137" s="108"/>
      <c r="BG137" s="108"/>
      <c r="BH137" s="108"/>
      <c r="BI137" s="108"/>
      <c r="BJ137" s="108"/>
      <c r="BK137" s="108"/>
      <c r="BL137" s="108"/>
      <c r="BM137" s="108"/>
      <c r="BN137" s="108"/>
      <c r="BO137" s="108"/>
      <c r="BP137" s="108"/>
      <c r="BQ137" s="108"/>
      <c r="BR137" s="108"/>
      <c r="BS137" s="108"/>
      <c r="BT137" s="108"/>
      <c r="BU137" s="108"/>
      <c r="BV137" s="108"/>
      <c r="BW137" s="108"/>
      <c r="BX137" s="108"/>
      <c r="BY137" s="108"/>
      <c r="BZ137" s="108"/>
      <c r="CA137" s="108"/>
      <c r="CB137" s="108"/>
      <c r="CC137" s="108"/>
      <c r="CD137" s="108"/>
      <c r="CE137" s="108"/>
      <c r="CF137" s="108"/>
      <c r="CG137" s="108"/>
      <c r="CH137" s="108"/>
      <c r="CI137" s="108"/>
      <c r="CJ137" s="108"/>
    </row>
    <row r="138" spans="1:88" ht="15" customHeight="1">
      <c r="A138" s="193" t="s">
        <v>574</v>
      </c>
      <c r="B138" s="248" t="s">
        <v>122</v>
      </c>
      <c r="C138" s="233">
        <v>200</v>
      </c>
      <c r="D138" s="45"/>
      <c r="E138" s="654"/>
      <c r="F138" s="363" t="s">
        <v>246</v>
      </c>
      <c r="G138" s="765"/>
      <c r="H138" s="575"/>
      <c r="I138" s="1"/>
      <c r="J138" s="1"/>
      <c r="K138" s="1"/>
      <c r="L138" s="5"/>
      <c r="M138" s="5"/>
      <c r="N138" s="5"/>
      <c r="O138" s="127"/>
      <c r="P138" s="199"/>
      <c r="Q138" s="9"/>
      <c r="R138" s="9"/>
      <c r="S138" s="9"/>
      <c r="T138" s="108"/>
      <c r="U138" s="108"/>
      <c r="V138" s="108"/>
      <c r="W138" s="106"/>
      <c r="X138" s="107"/>
      <c r="Y138" s="143"/>
      <c r="Z138" s="108"/>
      <c r="AA138" s="103"/>
      <c r="AB138" s="102"/>
      <c r="AC138" s="132"/>
      <c r="AD138" s="103"/>
      <c r="AE138" s="115"/>
      <c r="AF138" s="195"/>
      <c r="AG138" s="108"/>
      <c r="AH138" s="108"/>
      <c r="AI138" s="108"/>
      <c r="AJ138" s="128"/>
      <c r="AK138" s="108"/>
      <c r="AL138" s="108"/>
      <c r="AM138" s="108"/>
      <c r="AN138" s="108"/>
      <c r="AO138" s="108"/>
      <c r="AP138" s="108"/>
      <c r="AQ138" s="108"/>
      <c r="AR138" s="108"/>
      <c r="AS138" s="108"/>
      <c r="AT138" s="108"/>
      <c r="AU138" s="108"/>
      <c r="AV138" s="108"/>
      <c r="AW138" s="108"/>
      <c r="AX138" s="108"/>
      <c r="AY138" s="108"/>
      <c r="AZ138" s="108"/>
      <c r="BA138" s="108"/>
      <c r="BB138" s="108"/>
      <c r="BC138" s="108"/>
      <c r="BD138" s="108"/>
      <c r="BE138" s="108"/>
      <c r="BF138" s="108"/>
      <c r="BG138" s="108"/>
      <c r="BH138" s="108"/>
      <c r="BI138" s="108"/>
      <c r="BJ138" s="108"/>
      <c r="BK138" s="108"/>
      <c r="BL138" s="108"/>
      <c r="BM138" s="108"/>
      <c r="BN138" s="108"/>
      <c r="BO138" s="108"/>
      <c r="BP138" s="108"/>
      <c r="BQ138" s="108"/>
      <c r="BR138" s="108"/>
      <c r="BS138" s="108"/>
      <c r="BT138" s="108"/>
      <c r="BU138" s="108"/>
      <c r="BV138" s="108"/>
      <c r="BW138" s="108"/>
      <c r="BX138" s="108"/>
      <c r="BY138" s="108"/>
      <c r="BZ138" s="108"/>
      <c r="CA138" s="108"/>
      <c r="CB138" s="108"/>
      <c r="CC138" s="108"/>
      <c r="CD138" s="108"/>
      <c r="CE138" s="108"/>
      <c r="CF138" s="108"/>
      <c r="CG138" s="108"/>
      <c r="CH138" s="108"/>
      <c r="CI138" s="108"/>
      <c r="CJ138" s="108"/>
    </row>
    <row r="139" spans="1:88" ht="15.75" customHeight="1">
      <c r="A139" s="166" t="s">
        <v>455</v>
      </c>
      <c r="B139" s="2808" t="s">
        <v>878</v>
      </c>
      <c r="C139" s="763" t="s">
        <v>271</v>
      </c>
      <c r="D139" s="5"/>
      <c r="E139" s="239" t="s">
        <v>760</v>
      </c>
      <c r="F139" s="234" t="s">
        <v>247</v>
      </c>
      <c r="G139" s="382">
        <v>200</v>
      </c>
      <c r="H139" s="551"/>
      <c r="I139" s="1"/>
      <c r="J139" s="1"/>
      <c r="K139" s="1"/>
      <c r="L139" s="5"/>
      <c r="M139" s="188"/>
      <c r="N139" s="108"/>
      <c r="O139" s="108"/>
      <c r="P139" s="145"/>
      <c r="Q139" s="9"/>
      <c r="R139" s="9"/>
      <c r="S139" s="9"/>
      <c r="T139" s="108"/>
      <c r="U139" s="108"/>
      <c r="V139" s="108"/>
      <c r="W139" s="109"/>
      <c r="X139" s="110"/>
      <c r="Y139" s="143"/>
      <c r="Z139" s="108"/>
      <c r="AA139" s="103"/>
      <c r="AB139" s="102"/>
      <c r="AC139" s="132"/>
      <c r="AD139" s="103"/>
      <c r="AE139" s="111"/>
      <c r="AF139" s="122"/>
      <c r="AG139" s="108"/>
      <c r="AH139" s="108"/>
      <c r="AI139" s="108"/>
      <c r="AJ139" s="106"/>
      <c r="AK139" s="107"/>
      <c r="AL139" s="108"/>
      <c r="AM139" s="108"/>
      <c r="AN139" s="108"/>
      <c r="AO139" s="108"/>
      <c r="AP139" s="108"/>
      <c r="AQ139" s="108"/>
      <c r="AR139" s="108"/>
      <c r="AS139" s="108"/>
      <c r="AT139" s="108"/>
      <c r="AU139" s="108"/>
      <c r="AV139" s="108"/>
      <c r="AW139" s="108"/>
      <c r="AX139" s="108"/>
      <c r="AY139" s="108"/>
      <c r="AZ139" s="108"/>
      <c r="BA139" s="108"/>
      <c r="BB139" s="108"/>
      <c r="BC139" s="108"/>
      <c r="BD139" s="108"/>
      <c r="BE139" s="108"/>
      <c r="BF139" s="108"/>
      <c r="BG139" s="108"/>
      <c r="BH139" s="108"/>
      <c r="BI139" s="108"/>
      <c r="BJ139" s="108"/>
      <c r="BK139" s="108"/>
      <c r="BL139" s="108"/>
      <c r="BM139" s="108"/>
      <c r="BN139" s="108"/>
      <c r="BO139" s="108"/>
      <c r="BP139" s="108"/>
      <c r="BQ139" s="108"/>
      <c r="BR139" s="108"/>
      <c r="BS139" s="108"/>
      <c r="BT139" s="108"/>
      <c r="BU139" s="108"/>
      <c r="BV139" s="108"/>
      <c r="BW139" s="108"/>
      <c r="BX139" s="108"/>
      <c r="BY139" s="108"/>
      <c r="BZ139" s="108"/>
      <c r="CA139" s="108"/>
      <c r="CB139" s="108"/>
      <c r="CC139" s="108"/>
      <c r="CD139" s="108"/>
      <c r="CE139" s="108"/>
      <c r="CF139" s="108"/>
      <c r="CG139" s="108"/>
      <c r="CH139" s="108"/>
      <c r="CI139" s="108"/>
      <c r="CJ139" s="108"/>
    </row>
    <row r="140" spans="1:88" ht="15.75" customHeight="1" thickBot="1">
      <c r="A140" s="2804" t="s">
        <v>9</v>
      </c>
      <c r="B140" s="2345" t="s">
        <v>427</v>
      </c>
      <c r="C140" s="2809">
        <v>20</v>
      </c>
      <c r="D140" s="5"/>
      <c r="E140" s="166" t="s">
        <v>761</v>
      </c>
      <c r="F140" s="273" t="s">
        <v>297</v>
      </c>
      <c r="G140" s="173" t="s">
        <v>793</v>
      </c>
      <c r="H140" s="568"/>
      <c r="I140" s="1"/>
      <c r="J140" s="1"/>
      <c r="K140" s="1"/>
      <c r="L140" s="5"/>
      <c r="M140" s="658"/>
      <c r="N140" s="108"/>
      <c r="O140" s="108"/>
      <c r="P140" s="145"/>
      <c r="Q140" s="9"/>
      <c r="R140" s="9"/>
      <c r="S140" s="9"/>
      <c r="T140" s="108"/>
      <c r="U140" s="108"/>
      <c r="V140" s="108"/>
      <c r="W140" s="106"/>
      <c r="X140" s="107"/>
      <c r="Y140" s="143"/>
      <c r="Z140" s="108"/>
      <c r="AA140" s="103"/>
      <c r="AB140" s="117"/>
      <c r="AC140" s="145"/>
      <c r="AD140" s="108"/>
      <c r="AE140" s="108"/>
      <c r="AF140" s="108"/>
      <c r="AG140" s="108"/>
      <c r="AH140" s="108"/>
      <c r="AI140" s="107"/>
      <c r="AJ140" s="106"/>
      <c r="AK140" s="106"/>
      <c r="AL140" s="108"/>
      <c r="AM140" s="108"/>
      <c r="AN140" s="108"/>
      <c r="AO140" s="108"/>
      <c r="AP140" s="108"/>
      <c r="AQ140" s="108"/>
      <c r="AR140" s="108"/>
      <c r="AS140" s="108"/>
      <c r="AT140" s="108"/>
      <c r="AU140" s="108"/>
      <c r="AV140" s="108"/>
      <c r="AW140" s="108"/>
      <c r="AX140" s="108"/>
      <c r="AY140" s="108"/>
      <c r="AZ140" s="108"/>
      <c r="BA140" s="108"/>
      <c r="BB140" s="108"/>
      <c r="BC140" s="108"/>
      <c r="BD140" s="108"/>
      <c r="BE140" s="108"/>
      <c r="BF140" s="108"/>
      <c r="BG140" s="108"/>
      <c r="BH140" s="108"/>
      <c r="BI140" s="108"/>
      <c r="BJ140" s="108"/>
      <c r="BK140" s="108"/>
      <c r="BL140" s="108"/>
      <c r="BM140" s="108"/>
      <c r="BN140" s="108"/>
      <c r="BO140" s="108"/>
      <c r="BP140" s="108"/>
      <c r="BQ140" s="108"/>
      <c r="BR140" s="108"/>
      <c r="BS140" s="108"/>
      <c r="BT140" s="108"/>
      <c r="BU140" s="108"/>
      <c r="BV140" s="108"/>
      <c r="BW140" s="108"/>
      <c r="BX140" s="108"/>
      <c r="BY140" s="108"/>
      <c r="BZ140" s="108"/>
      <c r="CA140" s="108"/>
      <c r="CB140" s="108"/>
      <c r="CC140" s="108"/>
      <c r="CD140" s="108"/>
      <c r="CE140" s="108"/>
      <c r="CF140" s="108"/>
      <c r="CG140" s="108"/>
      <c r="CH140" s="108"/>
      <c r="CI140" s="108"/>
      <c r="CJ140" s="108"/>
    </row>
    <row r="141" spans="1:88" ht="18" customHeight="1" thickBot="1">
      <c r="B141"/>
      <c r="D141" s="5"/>
      <c r="E141" s="603"/>
      <c r="F141" s="985" t="s">
        <v>883</v>
      </c>
      <c r="G141" s="104"/>
      <c r="H141" s="551"/>
      <c r="I141" s="1"/>
      <c r="J141" s="1"/>
      <c r="K141" s="1"/>
      <c r="L141" s="5"/>
      <c r="M141" s="122"/>
      <c r="N141" s="108"/>
      <c r="O141" s="108"/>
      <c r="P141" s="145"/>
      <c r="Q141" s="9"/>
      <c r="R141" s="41"/>
      <c r="S141" s="9"/>
      <c r="T141" s="108"/>
      <c r="U141" s="108"/>
      <c r="V141" s="103"/>
      <c r="W141" s="103"/>
      <c r="X141" s="102"/>
      <c r="Y141" s="145"/>
      <c r="Z141" s="108"/>
      <c r="AA141" s="103"/>
      <c r="AB141" s="102"/>
      <c r="AC141" s="132"/>
      <c r="AD141" s="108"/>
      <c r="AE141" s="108"/>
      <c r="AF141" s="108"/>
      <c r="AG141" s="108"/>
      <c r="AH141" s="108"/>
      <c r="AI141" s="217"/>
      <c r="AJ141" s="108"/>
      <c r="AK141" s="108"/>
      <c r="AL141" s="108"/>
      <c r="AM141" s="108"/>
      <c r="AN141" s="108"/>
      <c r="AO141" s="108"/>
      <c r="AP141" s="108"/>
      <c r="AQ141" s="108"/>
      <c r="AR141" s="108"/>
      <c r="AS141" s="108"/>
      <c r="AT141" s="108"/>
      <c r="AU141" s="108"/>
      <c r="AV141" s="108"/>
      <c r="AW141" s="108"/>
      <c r="AX141" s="108"/>
      <c r="AY141" s="108"/>
      <c r="AZ141" s="108"/>
      <c r="BA141" s="108"/>
      <c r="BB141" s="108"/>
      <c r="BC141" s="108"/>
      <c r="BD141" s="108"/>
      <c r="BE141" s="108"/>
      <c r="BF141" s="108"/>
      <c r="BG141" s="108"/>
      <c r="BH141" s="108"/>
      <c r="BI141" s="108"/>
      <c r="BJ141" s="108"/>
      <c r="BK141" s="108"/>
      <c r="BL141" s="108"/>
      <c r="BM141" s="108"/>
      <c r="BN141" s="108"/>
      <c r="BO141" s="108"/>
      <c r="BP141" s="108"/>
      <c r="BQ141" s="108"/>
      <c r="BR141" s="108"/>
      <c r="BS141" s="108"/>
      <c r="BT141" s="108"/>
      <c r="BU141" s="108"/>
      <c r="BV141" s="108"/>
      <c r="BW141" s="108"/>
      <c r="BX141" s="108"/>
      <c r="BY141" s="108"/>
      <c r="BZ141" s="108"/>
      <c r="CA141" s="108"/>
      <c r="CB141" s="108"/>
      <c r="CC141" s="108"/>
      <c r="CD141" s="108"/>
      <c r="CE141" s="108"/>
      <c r="CF141" s="108"/>
      <c r="CG141" s="108"/>
      <c r="CH141" s="108"/>
      <c r="CI141" s="108"/>
      <c r="CJ141" s="108"/>
    </row>
    <row r="142" spans="1:88" ht="15" customHeight="1" thickBot="1">
      <c r="A142" s="662" t="s">
        <v>292</v>
      </c>
      <c r="B142" s="68"/>
      <c r="C142" s="408"/>
      <c r="D142" s="5"/>
      <c r="E142" s="2804" t="s">
        <v>9</v>
      </c>
      <c r="F142" s="2345" t="s">
        <v>795</v>
      </c>
      <c r="G142" s="2801">
        <v>17</v>
      </c>
      <c r="H142" s="568"/>
      <c r="I142" s="1"/>
      <c r="J142" s="1"/>
      <c r="K142" s="1"/>
      <c r="L142" s="45"/>
      <c r="M142" s="195"/>
      <c r="N142" s="658"/>
      <c r="O142" s="159"/>
      <c r="P142" s="145"/>
      <c r="Q142" s="9"/>
      <c r="R142" s="41"/>
      <c r="S142" s="9"/>
      <c r="T142" s="108"/>
      <c r="U142" s="108"/>
      <c r="V142" s="108"/>
      <c r="W142" s="117"/>
      <c r="X142" s="103"/>
      <c r="Y142" s="100"/>
      <c r="Z142" s="108"/>
      <c r="AA142" s="103"/>
      <c r="AB142" s="102"/>
      <c r="AC142" s="132"/>
      <c r="AD142" s="108"/>
      <c r="AE142" s="108"/>
      <c r="AF142" s="108"/>
      <c r="AG142" s="108"/>
      <c r="AH142" s="108"/>
      <c r="AI142" s="107"/>
      <c r="AJ142" s="108"/>
      <c r="AK142" s="108"/>
      <c r="AL142" s="108"/>
      <c r="AM142" s="108"/>
      <c r="AN142" s="108"/>
      <c r="AO142" s="108"/>
      <c r="AP142" s="108"/>
      <c r="AQ142" s="108"/>
      <c r="AR142" s="108"/>
      <c r="AS142" s="108"/>
      <c r="AT142" s="108"/>
      <c r="AU142" s="108"/>
      <c r="AV142" s="108"/>
      <c r="AW142" s="108"/>
      <c r="AX142" s="108"/>
      <c r="AY142" s="108"/>
      <c r="AZ142" s="108"/>
      <c r="BA142" s="108"/>
      <c r="BB142" s="108"/>
      <c r="BC142" s="108"/>
      <c r="BD142" s="108"/>
      <c r="BE142" s="108"/>
      <c r="BF142" s="108"/>
      <c r="BG142" s="108"/>
      <c r="BH142" s="108"/>
      <c r="BI142" s="108"/>
      <c r="BJ142" s="108"/>
      <c r="BK142" s="108"/>
      <c r="BL142" s="108"/>
      <c r="BM142" s="108"/>
      <c r="BN142" s="108"/>
      <c r="BO142" s="108"/>
      <c r="BP142" s="108"/>
      <c r="BQ142" s="108"/>
      <c r="BR142" s="108"/>
      <c r="BS142" s="108"/>
      <c r="BT142" s="108"/>
      <c r="BU142" s="108"/>
      <c r="BV142" s="108"/>
      <c r="BW142" s="108"/>
      <c r="BX142" s="108"/>
      <c r="BY142" s="108"/>
      <c r="BZ142" s="108"/>
      <c r="CA142" s="108"/>
      <c r="CB142" s="108"/>
      <c r="CC142" s="108"/>
      <c r="CD142" s="108"/>
      <c r="CE142" s="108"/>
      <c r="CF142" s="108"/>
      <c r="CG142" s="108"/>
      <c r="CH142" s="108"/>
      <c r="CI142" s="108"/>
      <c r="CJ142" s="108"/>
    </row>
    <row r="143" spans="1:88" ht="15.75" customHeight="1">
      <c r="A143" s="85"/>
      <c r="B143" s="170" t="s">
        <v>159</v>
      </c>
      <c r="C143" s="54"/>
      <c r="D143" s="5"/>
      <c r="E143" s="1"/>
      <c r="H143" s="566"/>
      <c r="I143" s="1"/>
      <c r="J143" s="1"/>
      <c r="K143" s="1"/>
      <c r="L143" s="5"/>
      <c r="M143" s="122"/>
      <c r="N143" s="108"/>
      <c r="O143" s="108"/>
      <c r="P143" s="145"/>
      <c r="Q143" s="9"/>
      <c r="R143" s="41"/>
      <c r="S143" s="9"/>
      <c r="T143" s="100"/>
      <c r="U143" s="108"/>
      <c r="V143" s="165"/>
      <c r="W143" s="128"/>
      <c r="X143" s="108"/>
      <c r="Y143" s="108"/>
      <c r="Z143" s="108"/>
      <c r="AA143" s="103"/>
      <c r="AB143" s="110"/>
      <c r="AC143" s="143"/>
      <c r="AD143" s="103"/>
      <c r="AE143" s="102"/>
      <c r="AF143" s="139"/>
      <c r="AG143" s="108"/>
      <c r="AH143" s="108"/>
      <c r="AI143" s="107"/>
      <c r="AJ143" s="108"/>
      <c r="AK143" s="108"/>
      <c r="AL143" s="106"/>
      <c r="AM143" s="108"/>
      <c r="AN143" s="108"/>
      <c r="AO143" s="108"/>
      <c r="AP143" s="108"/>
      <c r="AQ143" s="108"/>
      <c r="AR143" s="108"/>
      <c r="AS143" s="108"/>
      <c r="AT143" s="108"/>
      <c r="AU143" s="108"/>
      <c r="AV143" s="108"/>
      <c r="AW143" s="108"/>
      <c r="AX143" s="108"/>
      <c r="AY143" s="108"/>
      <c r="AZ143" s="108"/>
      <c r="BA143" s="108"/>
      <c r="BB143" s="108"/>
      <c r="BC143" s="108"/>
      <c r="BD143" s="108"/>
      <c r="BE143" s="108"/>
      <c r="BF143" s="108"/>
      <c r="BG143" s="108"/>
      <c r="BH143" s="108"/>
      <c r="BI143" s="108"/>
      <c r="BJ143" s="108"/>
      <c r="BK143" s="108"/>
      <c r="BL143" s="108"/>
      <c r="BM143" s="108"/>
      <c r="BN143" s="108"/>
      <c r="BO143" s="108"/>
      <c r="BP143" s="108"/>
      <c r="BQ143" s="108"/>
      <c r="BR143" s="108"/>
      <c r="BS143" s="108"/>
      <c r="BT143" s="108"/>
      <c r="BU143" s="108"/>
      <c r="BV143" s="108"/>
      <c r="BW143" s="108"/>
      <c r="BX143" s="108"/>
      <c r="BY143" s="108"/>
      <c r="BZ143" s="108"/>
      <c r="CA143" s="108"/>
      <c r="CB143" s="108"/>
      <c r="CC143" s="108"/>
      <c r="CD143" s="108"/>
      <c r="CE143" s="108"/>
      <c r="CF143" s="108"/>
      <c r="CG143" s="108"/>
      <c r="CH143" s="108"/>
      <c r="CI143" s="108"/>
      <c r="CJ143" s="108"/>
    </row>
    <row r="144" spans="1:88" ht="14.25" customHeight="1">
      <c r="A144" s="1539" t="s">
        <v>383</v>
      </c>
      <c r="B144" s="262" t="s">
        <v>373</v>
      </c>
      <c r="C144" s="377">
        <v>60</v>
      </c>
      <c r="D144" s="1"/>
      <c r="H144" s="567"/>
      <c r="I144" s="1"/>
      <c r="J144" s="1"/>
      <c r="K144" s="1"/>
      <c r="L144" s="5"/>
      <c r="M144" s="122"/>
      <c r="N144" s="108"/>
      <c r="O144" s="108"/>
      <c r="P144" s="108"/>
      <c r="Q144" s="9"/>
      <c r="R144" s="9"/>
      <c r="S144" s="9"/>
      <c r="T144" s="106"/>
      <c r="U144" s="108"/>
      <c r="V144" s="108"/>
      <c r="W144" s="103"/>
      <c r="X144" s="102"/>
      <c r="Y144" s="145"/>
      <c r="Z144" s="108"/>
      <c r="AA144" s="108"/>
      <c r="AB144" s="108"/>
      <c r="AC144" s="108"/>
      <c r="AD144" s="103"/>
      <c r="AE144" s="102"/>
      <c r="AF144" s="139"/>
      <c r="AG144" s="108"/>
      <c r="AH144" s="108"/>
      <c r="AI144" s="122"/>
      <c r="AJ144" s="108"/>
      <c r="AK144" s="108"/>
      <c r="AL144" s="108"/>
      <c r="AM144" s="198"/>
      <c r="AN144" s="108"/>
      <c r="AO144" s="108"/>
      <c r="AP144" s="108"/>
      <c r="AQ144" s="108"/>
      <c r="AR144" s="108"/>
      <c r="AS144" s="108"/>
      <c r="AT144" s="108"/>
      <c r="AU144" s="108"/>
      <c r="AV144" s="108"/>
      <c r="AW144" s="108"/>
      <c r="AX144" s="108"/>
      <c r="AY144" s="108"/>
      <c r="AZ144" s="108"/>
      <c r="BA144" s="108"/>
      <c r="BB144" s="108"/>
      <c r="BC144" s="108"/>
      <c r="BD144" s="108"/>
      <c r="BE144" s="108"/>
      <c r="BF144" s="108"/>
      <c r="BG144" s="108"/>
      <c r="BH144" s="108"/>
      <c r="BI144" s="108"/>
      <c r="BJ144" s="108"/>
      <c r="BK144" s="108"/>
      <c r="BL144" s="108"/>
      <c r="BM144" s="108"/>
      <c r="BN144" s="108"/>
      <c r="BO144" s="108"/>
      <c r="BP144" s="108"/>
      <c r="BQ144" s="108"/>
      <c r="BR144" s="108"/>
      <c r="BS144" s="108"/>
      <c r="BT144" s="108"/>
      <c r="BU144" s="108"/>
      <c r="BV144" s="108"/>
      <c r="BW144" s="108"/>
      <c r="BX144" s="108"/>
      <c r="BY144" s="108"/>
      <c r="BZ144" s="108"/>
      <c r="CA144" s="108"/>
      <c r="CB144" s="108"/>
      <c r="CC144" s="108"/>
      <c r="CD144" s="108"/>
      <c r="CE144" s="108"/>
      <c r="CF144" s="108"/>
      <c r="CG144" s="108"/>
      <c r="CH144" s="108"/>
      <c r="CI144" s="108"/>
      <c r="CJ144" s="108"/>
    </row>
    <row r="145" spans="1:88" ht="15.75" customHeight="1">
      <c r="A145" s="239" t="s">
        <v>999</v>
      </c>
      <c r="B145" s="2789" t="s">
        <v>496</v>
      </c>
      <c r="C145" s="276">
        <v>200</v>
      </c>
      <c r="D145" s="1"/>
      <c r="H145" s="550"/>
      <c r="I145" s="1"/>
      <c r="J145" s="1"/>
      <c r="K145" s="1"/>
      <c r="L145" s="5"/>
      <c r="M145" s="1"/>
      <c r="O145" s="9"/>
      <c r="P145" s="108"/>
      <c r="Q145" s="9"/>
      <c r="R145" s="9"/>
      <c r="S145" s="9"/>
      <c r="T145" s="106"/>
      <c r="U145" s="108"/>
      <c r="V145" s="108"/>
      <c r="W145" s="103"/>
      <c r="X145" s="102"/>
      <c r="Y145" s="145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19"/>
      <c r="AM145" s="106"/>
      <c r="AN145" s="106"/>
      <c r="AO145" s="108"/>
      <c r="AP145" s="108"/>
      <c r="AQ145" s="108"/>
      <c r="AR145" s="108"/>
      <c r="AS145" s="108"/>
      <c r="AT145" s="108"/>
      <c r="AU145" s="108"/>
      <c r="AV145" s="108"/>
      <c r="AW145" s="108"/>
      <c r="AX145" s="108"/>
      <c r="AY145" s="108"/>
      <c r="AZ145" s="108"/>
      <c r="BA145" s="108"/>
      <c r="BB145" s="108"/>
      <c r="BC145" s="108"/>
      <c r="BD145" s="108"/>
      <c r="BE145" s="108"/>
      <c r="BF145" s="108"/>
      <c r="BG145" s="108"/>
      <c r="BH145" s="108"/>
      <c r="BI145" s="108"/>
      <c r="BJ145" s="108"/>
      <c r="BK145" s="108"/>
      <c r="BL145" s="108"/>
      <c r="BM145" s="108"/>
      <c r="BN145" s="108"/>
      <c r="BO145" s="108"/>
      <c r="BP145" s="108"/>
      <c r="BQ145" s="108"/>
      <c r="BR145" s="108"/>
      <c r="BS145" s="108"/>
      <c r="BT145" s="108"/>
      <c r="BU145" s="108"/>
      <c r="BV145" s="108"/>
      <c r="BW145" s="108"/>
      <c r="BX145" s="108"/>
      <c r="BY145" s="108"/>
      <c r="BZ145" s="108"/>
      <c r="CA145" s="108"/>
      <c r="CB145" s="108"/>
      <c r="CC145" s="108"/>
      <c r="CD145" s="108"/>
      <c r="CE145" s="108"/>
      <c r="CF145" s="108"/>
      <c r="CG145" s="108"/>
      <c r="CH145" s="108"/>
      <c r="CI145" s="108"/>
      <c r="CJ145" s="108"/>
    </row>
    <row r="146" spans="1:88" ht="18" customHeight="1">
      <c r="A146" s="241" t="s">
        <v>463</v>
      </c>
      <c r="B146" s="248" t="s">
        <v>122</v>
      </c>
      <c r="C146" s="260">
        <v>200</v>
      </c>
      <c r="D146" s="1"/>
      <c r="H146" s="550"/>
      <c r="I146" s="1"/>
      <c r="J146" s="1"/>
      <c r="K146" s="1"/>
      <c r="L146" s="157"/>
      <c r="M146" s="1"/>
      <c r="O146" s="45"/>
      <c r="P146" s="108"/>
      <c r="Q146" s="9"/>
      <c r="R146" s="9"/>
      <c r="S146" s="9"/>
      <c r="T146" s="106"/>
      <c r="U146" s="108"/>
      <c r="V146" s="108"/>
      <c r="W146" s="103"/>
      <c r="X146" s="102"/>
      <c r="Y146" s="145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3"/>
      <c r="AJ146" s="103"/>
      <c r="AK146" s="103"/>
      <c r="AL146" s="103"/>
      <c r="AM146" s="103"/>
      <c r="AN146" s="103"/>
      <c r="AO146" s="108"/>
      <c r="AP146" s="108"/>
      <c r="AQ146" s="108"/>
      <c r="AR146" s="108"/>
      <c r="AS146" s="108"/>
      <c r="AT146" s="108"/>
      <c r="AU146" s="108"/>
      <c r="AV146" s="108"/>
      <c r="AW146" s="108"/>
      <c r="AX146" s="108"/>
      <c r="AY146" s="108"/>
      <c r="AZ146" s="108"/>
      <c r="BA146" s="108"/>
      <c r="BB146" s="108"/>
      <c r="BC146" s="108"/>
      <c r="BD146" s="108"/>
      <c r="BE146" s="108"/>
      <c r="BF146" s="108"/>
      <c r="BG146" s="108"/>
      <c r="BH146" s="108"/>
      <c r="BI146" s="108"/>
      <c r="BJ146" s="108"/>
      <c r="BK146" s="108"/>
      <c r="BL146" s="108"/>
      <c r="BM146" s="108"/>
      <c r="BN146" s="108"/>
      <c r="BO146" s="108"/>
      <c r="BP146" s="108"/>
      <c r="BQ146" s="108"/>
      <c r="BR146" s="108"/>
      <c r="BS146" s="108"/>
      <c r="BT146" s="108"/>
      <c r="BU146" s="108"/>
      <c r="BV146" s="108"/>
      <c r="BW146" s="108"/>
      <c r="BX146" s="108"/>
      <c r="BY146" s="108"/>
      <c r="BZ146" s="108"/>
      <c r="CA146" s="108"/>
      <c r="CB146" s="108"/>
      <c r="CC146" s="108"/>
      <c r="CD146" s="108"/>
      <c r="CE146" s="108"/>
      <c r="CF146" s="108"/>
      <c r="CG146" s="108"/>
      <c r="CH146" s="108"/>
      <c r="CI146" s="108"/>
      <c r="CJ146" s="108"/>
    </row>
    <row r="147" spans="1:88" ht="16.5" customHeight="1">
      <c r="A147" s="241" t="s">
        <v>9</v>
      </c>
      <c r="B147" s="248" t="s">
        <v>10</v>
      </c>
      <c r="C147" s="260">
        <v>40</v>
      </c>
      <c r="D147" s="5"/>
      <c r="H147" s="549"/>
      <c r="I147" s="1"/>
      <c r="J147" s="1"/>
      <c r="K147" s="1"/>
      <c r="L147" s="45"/>
      <c r="M147" s="1"/>
      <c r="O147" s="593"/>
      <c r="P147" s="108"/>
      <c r="Q147" s="9"/>
      <c r="R147" s="9"/>
      <c r="S147" s="9"/>
      <c r="T147" s="103"/>
      <c r="U147" s="108"/>
      <c r="V147" s="108"/>
      <c r="W147" s="103"/>
      <c r="X147" s="102"/>
      <c r="Y147" s="145"/>
      <c r="Z147" s="108"/>
      <c r="AA147" s="108"/>
      <c r="AB147" s="108"/>
      <c r="AC147" s="108"/>
      <c r="AD147" s="103"/>
      <c r="AE147" s="266"/>
      <c r="AF147" s="139"/>
      <c r="AG147" s="108"/>
      <c r="AH147" s="108"/>
      <c r="AI147" s="103"/>
      <c r="AJ147" s="103"/>
      <c r="AK147" s="103"/>
      <c r="AL147" s="103"/>
      <c r="AM147" s="106"/>
      <c r="AN147" s="107"/>
      <c r="AO147" s="108"/>
      <c r="AP147" s="108"/>
      <c r="AQ147" s="108"/>
      <c r="AR147" s="108"/>
      <c r="AS147" s="108"/>
      <c r="AT147" s="108"/>
      <c r="AU147" s="108"/>
      <c r="AV147" s="108"/>
      <c r="AW147" s="108"/>
      <c r="AX147" s="108"/>
      <c r="AY147" s="108"/>
      <c r="AZ147" s="108"/>
      <c r="BA147" s="108"/>
      <c r="BB147" s="108"/>
      <c r="BC147" s="108"/>
      <c r="BD147" s="108"/>
      <c r="BE147" s="108"/>
      <c r="BF147" s="108"/>
      <c r="BG147" s="108"/>
      <c r="BH147" s="108"/>
      <c r="BI147" s="108"/>
      <c r="BJ147" s="108"/>
      <c r="BK147" s="108"/>
      <c r="BL147" s="108"/>
      <c r="BM147" s="108"/>
      <c r="BN147" s="108"/>
      <c r="BO147" s="108"/>
      <c r="BP147" s="108"/>
      <c r="BQ147" s="108"/>
      <c r="BR147" s="108"/>
      <c r="BS147" s="108"/>
      <c r="BT147" s="108"/>
      <c r="BU147" s="108"/>
      <c r="BV147" s="108"/>
      <c r="BW147" s="108"/>
      <c r="BX147" s="108"/>
      <c r="BY147" s="108"/>
      <c r="BZ147" s="108"/>
      <c r="CA147" s="108"/>
      <c r="CB147" s="108"/>
      <c r="CC147" s="108"/>
      <c r="CD147" s="108"/>
      <c r="CE147" s="108"/>
      <c r="CF147" s="108"/>
      <c r="CG147" s="108"/>
      <c r="CH147" s="108"/>
      <c r="CI147" s="108"/>
      <c r="CJ147" s="108"/>
    </row>
    <row r="148" spans="1:88" ht="15" customHeight="1" thickBot="1">
      <c r="A148" s="239" t="s">
        <v>9</v>
      </c>
      <c r="B148" s="273" t="s">
        <v>427</v>
      </c>
      <c r="C148" s="259">
        <v>30</v>
      </c>
      <c r="D148" s="5"/>
      <c r="H148" s="549"/>
      <c r="I148" s="1"/>
      <c r="J148" s="1"/>
      <c r="K148" s="1"/>
      <c r="L148" s="5"/>
      <c r="M148" s="5"/>
      <c r="N148" s="9"/>
      <c r="O148" s="9"/>
      <c r="P148" s="108"/>
      <c r="Q148" s="9"/>
      <c r="R148" s="41"/>
      <c r="S148" s="9"/>
      <c r="T148" s="103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9"/>
      <c r="AJ148" s="109"/>
      <c r="AK148" s="103"/>
      <c r="AL148" s="103"/>
      <c r="AM148" s="103"/>
      <c r="AN148" s="102"/>
      <c r="AO148" s="108"/>
      <c r="AP148" s="108"/>
      <c r="AQ148" s="108"/>
      <c r="AR148" s="108"/>
      <c r="AS148" s="108"/>
      <c r="AT148" s="108"/>
      <c r="AU148" s="108"/>
      <c r="AV148" s="108"/>
      <c r="AW148" s="108"/>
      <c r="AX148" s="108"/>
      <c r="AY148" s="108"/>
      <c r="AZ148" s="108"/>
      <c r="BA148" s="108"/>
      <c r="BB148" s="108"/>
      <c r="BC148" s="108"/>
      <c r="BD148" s="108"/>
      <c r="BE148" s="108"/>
      <c r="BF148" s="108"/>
      <c r="BG148" s="108"/>
      <c r="BH148" s="108"/>
      <c r="BI148" s="108"/>
      <c r="BJ148" s="108"/>
      <c r="BK148" s="108"/>
      <c r="BL148" s="108"/>
      <c r="BM148" s="108"/>
      <c r="BN148" s="108"/>
      <c r="BO148" s="108"/>
      <c r="BP148" s="108"/>
      <c r="BQ148" s="108"/>
      <c r="BR148" s="108"/>
      <c r="BS148" s="108"/>
      <c r="BT148" s="108"/>
      <c r="BU148" s="108"/>
      <c r="BV148" s="108"/>
      <c r="BW148" s="108"/>
      <c r="BX148" s="108"/>
      <c r="BY148" s="108"/>
      <c r="BZ148" s="108"/>
      <c r="CA148" s="108"/>
      <c r="CB148" s="108"/>
      <c r="CC148" s="108"/>
      <c r="CD148" s="108"/>
      <c r="CE148" s="108"/>
      <c r="CF148" s="108"/>
      <c r="CG148" s="108"/>
      <c r="CH148" s="108"/>
      <c r="CI148" s="108"/>
      <c r="CJ148" s="108"/>
    </row>
    <row r="149" spans="1:88" ht="17.25" customHeight="1">
      <c r="A149" s="364"/>
      <c r="B149" s="170" t="s">
        <v>123</v>
      </c>
      <c r="C149" s="54"/>
      <c r="D149" s="5"/>
      <c r="H149" s="567"/>
      <c r="I149" s="1"/>
      <c r="J149" s="1"/>
      <c r="K149" s="1"/>
      <c r="L149" s="45"/>
      <c r="M149" s="1"/>
      <c r="O149" s="9"/>
      <c r="P149" s="108"/>
      <c r="Q149" s="9"/>
      <c r="R149" s="41"/>
      <c r="S149" s="9"/>
      <c r="T149" s="103"/>
      <c r="U149" s="108"/>
      <c r="V149" s="108"/>
      <c r="W149" s="198"/>
      <c r="X149" s="287"/>
      <c r="Y149" s="198"/>
      <c r="Z149" s="287"/>
      <c r="AA149" s="108"/>
      <c r="AB149" s="106"/>
      <c r="AC149" s="194"/>
      <c r="AD149" s="108"/>
      <c r="AE149" s="108"/>
      <c r="AF149" s="108"/>
      <c r="AG149" s="108"/>
      <c r="AH149" s="108"/>
      <c r="AI149" s="109"/>
      <c r="AJ149" s="218"/>
      <c r="AK149" s="108"/>
      <c r="AL149" s="108"/>
      <c r="AM149" s="103"/>
      <c r="AN149" s="102"/>
      <c r="AO149" s="108"/>
      <c r="AP149" s="108"/>
      <c r="AQ149" s="108"/>
      <c r="AR149" s="108"/>
      <c r="AS149" s="108"/>
      <c r="AT149" s="108"/>
      <c r="AU149" s="108"/>
      <c r="AV149" s="108"/>
      <c r="AW149" s="108"/>
      <c r="AX149" s="108"/>
      <c r="AY149" s="108"/>
      <c r="AZ149" s="108"/>
      <c r="BA149" s="108"/>
      <c r="BB149" s="108"/>
      <c r="BC149" s="108"/>
      <c r="BD149" s="108"/>
      <c r="BE149" s="108"/>
      <c r="BF149" s="108"/>
      <c r="BG149" s="108"/>
      <c r="BH149" s="108"/>
      <c r="BI149" s="108"/>
      <c r="BJ149" s="108"/>
      <c r="BK149" s="108"/>
      <c r="BL149" s="108"/>
      <c r="BM149" s="108"/>
      <c r="BN149" s="108"/>
      <c r="BO149" s="108"/>
      <c r="BP149" s="108"/>
      <c r="BQ149" s="108"/>
      <c r="BR149" s="108"/>
      <c r="BS149" s="108"/>
      <c r="BT149" s="108"/>
      <c r="BU149" s="108"/>
      <c r="BV149" s="108"/>
      <c r="BW149" s="108"/>
      <c r="BX149" s="108"/>
      <c r="BY149" s="108"/>
      <c r="BZ149" s="108"/>
      <c r="CA149" s="108"/>
      <c r="CB149" s="108"/>
      <c r="CC149" s="108"/>
      <c r="CD149" s="108"/>
      <c r="CE149" s="108"/>
      <c r="CF149" s="108"/>
      <c r="CG149" s="108"/>
      <c r="CH149" s="108"/>
      <c r="CI149" s="108"/>
      <c r="CJ149" s="108"/>
    </row>
    <row r="150" spans="1:88" ht="17.25" customHeight="1">
      <c r="A150" s="1539" t="s">
        <v>607</v>
      </c>
      <c r="B150" s="248" t="s">
        <v>608</v>
      </c>
      <c r="C150" s="257">
        <v>60</v>
      </c>
      <c r="D150" s="5"/>
      <c r="H150" s="550"/>
      <c r="I150" s="1"/>
      <c r="J150" s="1"/>
      <c r="K150" s="1"/>
      <c r="L150" s="45"/>
      <c r="M150" s="1"/>
      <c r="O150" s="9"/>
      <c r="P150" s="108"/>
      <c r="Q150" s="9"/>
      <c r="R150" s="41"/>
      <c r="S150" s="9"/>
      <c r="T150" s="103"/>
      <c r="U150" s="108"/>
      <c r="V150" s="103"/>
      <c r="W150" s="102"/>
      <c r="X150" s="139"/>
      <c r="Y150" s="396"/>
      <c r="Z150" s="394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3"/>
      <c r="AN150" s="102"/>
      <c r="AO150" s="108"/>
      <c r="AP150" s="108"/>
      <c r="AQ150" s="108"/>
      <c r="AR150" s="108"/>
      <c r="AS150" s="108"/>
      <c r="AT150" s="108"/>
      <c r="AU150" s="108"/>
      <c r="AV150" s="108"/>
      <c r="AW150" s="108"/>
      <c r="AX150" s="108"/>
      <c r="AY150" s="108"/>
      <c r="AZ150" s="108"/>
      <c r="BA150" s="108"/>
      <c r="BB150" s="108"/>
      <c r="BC150" s="108"/>
      <c r="BD150" s="108"/>
      <c r="BE150" s="108"/>
      <c r="BF150" s="108"/>
      <c r="BG150" s="108"/>
      <c r="BH150" s="108"/>
      <c r="BI150" s="108"/>
      <c r="BJ150" s="108"/>
      <c r="BK150" s="108"/>
      <c r="BL150" s="108"/>
      <c r="BM150" s="108"/>
      <c r="BN150" s="108"/>
      <c r="BO150" s="108"/>
      <c r="BP150" s="108"/>
      <c r="BQ150" s="108"/>
      <c r="BR150" s="108"/>
      <c r="BS150" s="108"/>
      <c r="BT150" s="108"/>
      <c r="BU150" s="108"/>
      <c r="BV150" s="108"/>
      <c r="BW150" s="108"/>
      <c r="BX150" s="108"/>
      <c r="BY150" s="108"/>
      <c r="BZ150" s="108"/>
      <c r="CA150" s="108"/>
      <c r="CB150" s="108"/>
      <c r="CC150" s="108"/>
      <c r="CD150" s="108"/>
      <c r="CE150" s="108"/>
      <c r="CF150" s="108"/>
      <c r="CG150" s="108"/>
      <c r="CH150" s="108"/>
      <c r="CI150" s="108"/>
      <c r="CJ150" s="108"/>
    </row>
    <row r="151" spans="1:88" ht="16.5" customHeight="1">
      <c r="A151" s="2260" t="s">
        <v>697</v>
      </c>
      <c r="B151" s="234" t="s">
        <v>887</v>
      </c>
      <c r="C151" s="382">
        <v>200</v>
      </c>
      <c r="D151" s="5"/>
      <c r="H151" s="551"/>
      <c r="I151" s="1"/>
      <c r="J151" s="1"/>
      <c r="K151" s="1"/>
      <c r="L151" s="5"/>
      <c r="M151" s="1"/>
      <c r="O151" s="9"/>
      <c r="P151" s="108"/>
      <c r="Q151" s="9"/>
      <c r="R151" s="41"/>
      <c r="S151" s="9"/>
      <c r="T151" s="103"/>
      <c r="U151" s="108"/>
      <c r="V151" s="103"/>
      <c r="W151" s="102"/>
      <c r="X151" s="139"/>
      <c r="Y151" s="181"/>
      <c r="Z151" s="394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13"/>
      <c r="AK151" s="108"/>
      <c r="AL151" s="108"/>
      <c r="AM151" s="108"/>
      <c r="AN151" s="108"/>
      <c r="AO151" s="108"/>
      <c r="AP151" s="108"/>
      <c r="AQ151" s="108"/>
      <c r="AR151" s="108"/>
      <c r="AS151" s="108"/>
      <c r="AT151" s="108"/>
      <c r="AU151" s="108"/>
      <c r="AV151" s="108"/>
      <c r="AW151" s="108"/>
      <c r="AX151" s="108"/>
      <c r="AY151" s="108"/>
      <c r="AZ151" s="108"/>
      <c r="BA151" s="108"/>
      <c r="BB151" s="108"/>
      <c r="BC151" s="108"/>
      <c r="BD151" s="108"/>
      <c r="BE151" s="108"/>
      <c r="BF151" s="108"/>
      <c r="BG151" s="108"/>
      <c r="BH151" s="108"/>
      <c r="BI151" s="108"/>
      <c r="BJ151" s="108"/>
      <c r="BK151" s="108"/>
      <c r="BL151" s="108"/>
      <c r="BM151" s="108"/>
      <c r="BN151" s="108"/>
      <c r="BO151" s="108"/>
      <c r="BP151" s="108"/>
      <c r="BQ151" s="108"/>
      <c r="BR151" s="108"/>
      <c r="BS151" s="108"/>
      <c r="BT151" s="108"/>
      <c r="BU151" s="108"/>
      <c r="BV151" s="108"/>
      <c r="BW151" s="108"/>
      <c r="BX151" s="108"/>
      <c r="BY151" s="108"/>
      <c r="BZ151" s="108"/>
      <c r="CA151" s="108"/>
      <c r="CB151" s="108"/>
      <c r="CC151" s="108"/>
      <c r="CD151" s="108"/>
      <c r="CE151" s="108"/>
      <c r="CF151" s="108"/>
      <c r="CG151" s="108"/>
      <c r="CH151" s="108"/>
      <c r="CI151" s="108"/>
      <c r="CJ151" s="108"/>
    </row>
    <row r="152" spans="1:88" ht="13.5" customHeight="1">
      <c r="A152" s="241" t="s">
        <v>703</v>
      </c>
      <c r="B152" s="2763" t="s">
        <v>702</v>
      </c>
      <c r="C152" s="276">
        <v>100</v>
      </c>
      <c r="D152" s="5"/>
      <c r="H152" s="551"/>
      <c r="I152" s="1"/>
      <c r="J152" s="1"/>
      <c r="K152" s="1"/>
      <c r="L152" s="99"/>
      <c r="M152" s="1"/>
      <c r="O152" s="9"/>
      <c r="P152" s="108"/>
      <c r="Q152" s="9"/>
      <c r="R152" s="41"/>
      <c r="S152" s="9"/>
      <c r="T152" s="103"/>
      <c r="U152" s="108"/>
      <c r="V152" s="103"/>
      <c r="W152" s="102"/>
      <c r="X152" s="139"/>
      <c r="Y152" s="181"/>
      <c r="Z152" s="394"/>
      <c r="AA152" s="108"/>
      <c r="AB152" s="108"/>
      <c r="AC152" s="108"/>
      <c r="AD152" s="103"/>
      <c r="AE152" s="102"/>
      <c r="AF152" s="145"/>
      <c r="AG152" s="108"/>
      <c r="AH152" s="108"/>
      <c r="AI152" s="102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08"/>
      <c r="AT152" s="108"/>
      <c r="AU152" s="108"/>
      <c r="AV152" s="108"/>
      <c r="AW152" s="108"/>
      <c r="AX152" s="108"/>
      <c r="AY152" s="108"/>
      <c r="AZ152" s="108"/>
      <c r="BA152" s="108"/>
      <c r="BB152" s="108"/>
      <c r="BC152" s="108"/>
      <c r="BD152" s="108"/>
      <c r="BE152" s="108"/>
      <c r="BF152" s="108"/>
      <c r="BG152" s="108"/>
      <c r="BH152" s="108"/>
      <c r="BI152" s="108"/>
      <c r="BJ152" s="108"/>
      <c r="BK152" s="108"/>
      <c r="BL152" s="108"/>
      <c r="BM152" s="108"/>
      <c r="BN152" s="108"/>
      <c r="BO152" s="108"/>
      <c r="BP152" s="108"/>
      <c r="BQ152" s="108"/>
      <c r="BR152" s="108"/>
      <c r="BS152" s="108"/>
      <c r="BT152" s="108"/>
      <c r="BU152" s="108"/>
      <c r="BV152" s="108"/>
      <c r="BW152" s="108"/>
      <c r="BX152" s="108"/>
      <c r="BY152" s="108"/>
      <c r="BZ152" s="108"/>
      <c r="CA152" s="108"/>
      <c r="CB152" s="108"/>
      <c r="CC152" s="108"/>
      <c r="CD152" s="108"/>
      <c r="CE152" s="108"/>
      <c r="CF152" s="108"/>
      <c r="CG152" s="108"/>
      <c r="CH152" s="108"/>
      <c r="CI152" s="108"/>
      <c r="CJ152" s="108"/>
    </row>
    <row r="153" spans="1:88" ht="16.5" customHeight="1">
      <c r="A153" s="239" t="s">
        <v>623</v>
      </c>
      <c r="B153" s="2811" t="s">
        <v>698</v>
      </c>
      <c r="C153" s="382">
        <v>150</v>
      </c>
      <c r="D153" s="13"/>
      <c r="H153" s="549"/>
      <c r="I153" s="34"/>
      <c r="J153" s="7"/>
      <c r="K153" s="98"/>
      <c r="L153" s="5"/>
      <c r="M153" s="1"/>
      <c r="N153" s="381"/>
      <c r="P153" s="108"/>
      <c r="Q153" s="9"/>
      <c r="R153" s="41"/>
      <c r="S153" s="9"/>
      <c r="T153" s="103"/>
      <c r="U153" s="108"/>
      <c r="V153" s="103"/>
      <c r="W153" s="291"/>
      <c r="X153" s="292"/>
      <c r="Y153" s="181"/>
      <c r="Z153" s="394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Q153" s="108"/>
      <c r="AR153" s="108"/>
      <c r="AS153" s="108"/>
      <c r="AT153" s="108"/>
      <c r="AU153" s="108"/>
      <c r="AV153" s="108"/>
      <c r="AW153" s="108"/>
      <c r="AX153" s="108"/>
      <c r="AY153" s="108"/>
      <c r="AZ153" s="108"/>
      <c r="BA153" s="108"/>
      <c r="BB153" s="108"/>
      <c r="BC153" s="108"/>
      <c r="BD153" s="108"/>
      <c r="BE153" s="108"/>
      <c r="BF153" s="108"/>
      <c r="BG153" s="108"/>
      <c r="BH153" s="108"/>
      <c r="BI153" s="108"/>
      <c r="BJ153" s="108"/>
      <c r="BK153" s="108"/>
      <c r="BL153" s="108"/>
      <c r="BM153" s="108"/>
      <c r="BN153" s="108"/>
      <c r="BO153" s="108"/>
      <c r="BP153" s="108"/>
      <c r="BQ153" s="108"/>
      <c r="BR153" s="108"/>
      <c r="BS153" s="108"/>
      <c r="BT153" s="108"/>
      <c r="BU153" s="108"/>
      <c r="BV153" s="108"/>
      <c r="BW153" s="108"/>
      <c r="BX153" s="108"/>
      <c r="BY153" s="108"/>
      <c r="BZ153" s="108"/>
      <c r="CA153" s="108"/>
      <c r="CB153" s="108"/>
      <c r="CC153" s="108"/>
      <c r="CD153" s="108"/>
      <c r="CE153" s="108"/>
      <c r="CF153" s="108"/>
      <c r="CG153" s="108"/>
      <c r="CH153" s="108"/>
      <c r="CI153" s="108"/>
      <c r="CJ153" s="108"/>
    </row>
    <row r="154" spans="1:88" ht="14.25" customHeight="1">
      <c r="A154" s="1934" t="s">
        <v>606</v>
      </c>
      <c r="B154" s="234" t="s">
        <v>252</v>
      </c>
      <c r="C154" s="259">
        <v>200</v>
      </c>
      <c r="D154" s="5"/>
      <c r="H154" s="573"/>
      <c r="I154" s="34"/>
      <c r="J154" s="7"/>
      <c r="K154" s="13"/>
      <c r="L154" s="7"/>
      <c r="M154" s="1"/>
      <c r="P154" s="108"/>
      <c r="Q154" s="9"/>
      <c r="R154" s="41"/>
      <c r="S154" s="9"/>
      <c r="T154" s="103"/>
      <c r="U154" s="211"/>
      <c r="V154" s="103"/>
      <c r="W154" s="291"/>
      <c r="X154" s="292"/>
      <c r="Y154" s="181"/>
      <c r="Z154" s="394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  <c r="AP154" s="108"/>
      <c r="AQ154" s="108"/>
      <c r="AR154" s="108"/>
      <c r="AS154" s="108"/>
      <c r="AT154" s="108"/>
      <c r="AU154" s="108"/>
      <c r="AV154" s="108"/>
      <c r="AW154" s="108"/>
      <c r="AX154" s="108"/>
      <c r="AY154" s="108"/>
      <c r="AZ154" s="108"/>
      <c r="BA154" s="108"/>
      <c r="BB154" s="108"/>
      <c r="BC154" s="108"/>
      <c r="BD154" s="108"/>
      <c r="BE154" s="108"/>
      <c r="BF154" s="108"/>
      <c r="BG154" s="108"/>
      <c r="BH154" s="108"/>
      <c r="BI154" s="108"/>
      <c r="BJ154" s="108"/>
      <c r="BK154" s="108"/>
      <c r="BL154" s="108"/>
      <c r="BM154" s="108"/>
      <c r="BN154" s="108"/>
      <c r="BO154" s="108"/>
      <c r="BP154" s="108"/>
      <c r="BQ154" s="108"/>
      <c r="BR154" s="108"/>
      <c r="BS154" s="108"/>
      <c r="BT154" s="108"/>
      <c r="BU154" s="108"/>
      <c r="BV154" s="108"/>
      <c r="BW154" s="108"/>
      <c r="BX154" s="108"/>
      <c r="BY154" s="108"/>
      <c r="BZ154" s="108"/>
      <c r="CA154" s="108"/>
      <c r="CB154" s="108"/>
      <c r="CC154" s="108"/>
      <c r="CD154" s="108"/>
      <c r="CE154" s="108"/>
      <c r="CF154" s="108"/>
      <c r="CG154" s="108"/>
      <c r="CH154" s="108"/>
      <c r="CI154" s="108"/>
      <c r="CJ154" s="108"/>
    </row>
    <row r="155" spans="1:88" ht="17.25" customHeight="1">
      <c r="A155" s="241" t="s">
        <v>9</v>
      </c>
      <c r="B155" s="248" t="s">
        <v>10</v>
      </c>
      <c r="C155" s="257">
        <v>50</v>
      </c>
      <c r="D155" s="5"/>
      <c r="H155" s="573"/>
      <c r="I155" s="34"/>
      <c r="J155" s="7"/>
      <c r="K155" s="13"/>
      <c r="L155" s="5"/>
      <c r="M155" s="1"/>
      <c r="P155" s="108"/>
      <c r="Q155" s="9"/>
      <c r="R155" s="41"/>
      <c r="S155" s="9"/>
      <c r="T155" s="128"/>
      <c r="U155" s="108"/>
      <c r="V155" s="103"/>
      <c r="W155" s="266"/>
      <c r="X155" s="139"/>
      <c r="Y155" s="181"/>
      <c r="Z155" s="394"/>
      <c r="AA155" s="108"/>
      <c r="AB155" s="108"/>
      <c r="AC155" s="108"/>
      <c r="AD155" s="103"/>
      <c r="AE155" s="110"/>
      <c r="AF155" s="143"/>
      <c r="AG155" s="108"/>
      <c r="AH155" s="108"/>
      <c r="AI155" s="108"/>
      <c r="AJ155" s="108"/>
      <c r="AK155" s="108"/>
      <c r="AL155" s="108"/>
      <c r="AM155" s="108"/>
      <c r="AN155" s="108"/>
      <c r="AO155" s="108"/>
      <c r="AP155" s="108"/>
      <c r="AQ155" s="108"/>
      <c r="AR155" s="108"/>
      <c r="AS155" s="108"/>
      <c r="AT155" s="108"/>
      <c r="AU155" s="108"/>
      <c r="AV155" s="108"/>
      <c r="AW155" s="108"/>
      <c r="AX155" s="108"/>
      <c r="AY155" s="108"/>
      <c r="AZ155" s="108"/>
      <c r="BA155" s="108"/>
      <c r="BB155" s="108"/>
      <c r="BC155" s="108"/>
      <c r="BD155" s="108"/>
      <c r="BE155" s="108"/>
      <c r="BF155" s="108"/>
      <c r="BG155" s="108"/>
      <c r="BH155" s="108"/>
      <c r="BI155" s="108"/>
      <c r="BJ155" s="108"/>
      <c r="BK155" s="108"/>
      <c r="BL155" s="108"/>
      <c r="BM155" s="108"/>
      <c r="BN155" s="108"/>
      <c r="BO155" s="108"/>
      <c r="BP155" s="108"/>
      <c r="BQ155" s="108"/>
      <c r="BR155" s="108"/>
      <c r="BS155" s="108"/>
      <c r="BT155" s="108"/>
      <c r="BU155" s="108"/>
      <c r="BV155" s="108"/>
      <c r="BW155" s="108"/>
      <c r="BX155" s="108"/>
      <c r="BY155" s="108"/>
      <c r="BZ155" s="108"/>
      <c r="CA155" s="108"/>
      <c r="CB155" s="108"/>
      <c r="CC155" s="108"/>
      <c r="CD155" s="108"/>
      <c r="CE155" s="108"/>
      <c r="CF155" s="108"/>
      <c r="CG155" s="108"/>
      <c r="CH155" s="108"/>
      <c r="CI155" s="108"/>
      <c r="CJ155" s="108"/>
    </row>
    <row r="156" spans="1:88" ht="15" customHeight="1">
      <c r="A156" s="241" t="s">
        <v>9</v>
      </c>
      <c r="B156" s="248" t="s">
        <v>427</v>
      </c>
      <c r="C156" s="257">
        <v>30</v>
      </c>
      <c r="D156" s="1965"/>
      <c r="H156" s="567"/>
      <c r="I156" s="1889"/>
      <c r="J156" s="41"/>
      <c r="K156" s="9"/>
      <c r="L156" s="5"/>
      <c r="M156" s="1"/>
      <c r="P156" s="108"/>
      <c r="Q156" s="9"/>
      <c r="R156" s="41"/>
      <c r="S156" s="9"/>
      <c r="T156" s="108"/>
      <c r="U156" s="108"/>
      <c r="V156" s="103"/>
      <c r="W156" s="102"/>
      <c r="X156" s="139"/>
      <c r="Y156" s="181"/>
      <c r="Z156" s="394"/>
      <c r="AA156" s="108"/>
      <c r="AB156" s="108"/>
      <c r="AC156" s="108"/>
      <c r="AD156" s="103"/>
      <c r="AE156" s="110"/>
      <c r="AF156" s="143"/>
      <c r="AG156" s="108"/>
      <c r="AH156" s="108"/>
      <c r="AI156" s="108"/>
      <c r="AJ156" s="108"/>
      <c r="AK156" s="108"/>
      <c r="AL156" s="108"/>
      <c r="AM156" s="108"/>
      <c r="AN156" s="108"/>
      <c r="AO156" s="108"/>
      <c r="AP156" s="108"/>
      <c r="AQ156" s="108"/>
      <c r="AR156" s="108"/>
      <c r="AS156" s="108"/>
      <c r="AT156" s="108"/>
      <c r="AU156" s="108"/>
      <c r="AV156" s="108"/>
      <c r="AW156" s="108"/>
      <c r="AX156" s="108"/>
      <c r="AY156" s="108"/>
      <c r="AZ156" s="108"/>
      <c r="BA156" s="108"/>
      <c r="BB156" s="108"/>
      <c r="BC156" s="108"/>
      <c r="BD156" s="108"/>
      <c r="BE156" s="108"/>
      <c r="BF156" s="108"/>
      <c r="BG156" s="108"/>
      <c r="BH156" s="108"/>
      <c r="BI156" s="108"/>
      <c r="BJ156" s="108"/>
      <c r="BK156" s="108"/>
      <c r="BL156" s="108"/>
      <c r="BM156" s="108"/>
      <c r="BN156" s="108"/>
      <c r="BO156" s="108"/>
      <c r="BP156" s="108"/>
      <c r="BQ156" s="108"/>
      <c r="BR156" s="108"/>
      <c r="BS156" s="108"/>
      <c r="BT156" s="108"/>
      <c r="BU156" s="108"/>
      <c r="BV156" s="108"/>
      <c r="BW156" s="108"/>
      <c r="BX156" s="108"/>
      <c r="BY156" s="108"/>
      <c r="BZ156" s="108"/>
      <c r="CA156" s="108"/>
      <c r="CB156" s="108"/>
      <c r="CC156" s="108"/>
      <c r="CD156" s="108"/>
      <c r="CE156" s="108"/>
      <c r="CF156" s="108"/>
      <c r="CG156" s="108"/>
      <c r="CH156" s="108"/>
      <c r="CI156" s="108"/>
      <c r="CJ156" s="108"/>
    </row>
    <row r="157" spans="1:88" ht="12.75" customHeight="1" thickBot="1">
      <c r="A157" s="252" t="s">
        <v>485</v>
      </c>
      <c r="B157" s="234" t="s">
        <v>323</v>
      </c>
      <c r="C157" s="257">
        <v>100</v>
      </c>
      <c r="D157" s="5"/>
      <c r="H157" s="551"/>
      <c r="I157" s="5"/>
      <c r="J157" s="5"/>
      <c r="K157" s="5"/>
      <c r="L157" s="224"/>
      <c r="M157" s="1"/>
      <c r="P157" s="108"/>
      <c r="Q157" s="9"/>
      <c r="R157" s="41"/>
      <c r="S157" s="9"/>
      <c r="T157" s="108"/>
      <c r="U157" s="108"/>
      <c r="V157" s="106"/>
      <c r="W157" s="102"/>
      <c r="X157" s="132"/>
      <c r="Y157" s="181"/>
      <c r="Z157" s="394"/>
      <c r="AA157" s="108"/>
      <c r="AB157" s="108"/>
      <c r="AC157" s="108"/>
      <c r="AD157" s="108"/>
      <c r="AE157" s="108"/>
      <c r="AF157" s="103"/>
      <c r="AG157" s="102"/>
      <c r="AH157" s="103"/>
      <c r="AI157" s="108"/>
      <c r="AJ157" s="108"/>
      <c r="AK157" s="108"/>
      <c r="AL157" s="108"/>
      <c r="AM157" s="108"/>
      <c r="AN157" s="108"/>
      <c r="AO157" s="108"/>
      <c r="AP157" s="108"/>
      <c r="AQ157" s="108"/>
      <c r="AR157" s="108"/>
      <c r="AS157" s="108"/>
      <c r="AT157" s="108"/>
      <c r="AU157" s="108"/>
      <c r="AV157" s="108"/>
      <c r="AW157" s="108"/>
      <c r="AX157" s="108"/>
      <c r="AY157" s="108"/>
      <c r="AZ157" s="108"/>
      <c r="BA157" s="108"/>
      <c r="BB157" s="108"/>
      <c r="BC157" s="108"/>
      <c r="BD157" s="108"/>
      <c r="BE157" s="108"/>
      <c r="BF157" s="108"/>
      <c r="BG157" s="108"/>
      <c r="BH157" s="108"/>
      <c r="BI157" s="108"/>
      <c r="BJ157" s="108"/>
      <c r="BK157" s="108"/>
      <c r="BL157" s="108"/>
      <c r="BM157" s="108"/>
      <c r="BN157" s="108"/>
      <c r="BO157" s="108"/>
      <c r="BP157" s="108"/>
      <c r="BQ157" s="108"/>
      <c r="BR157" s="108"/>
      <c r="BS157" s="108"/>
      <c r="BT157" s="108"/>
      <c r="BU157" s="108"/>
      <c r="BV157" s="108"/>
      <c r="BW157" s="108"/>
      <c r="BX157" s="108"/>
      <c r="BY157" s="108"/>
      <c r="BZ157" s="108"/>
      <c r="CA157" s="108"/>
      <c r="CB157" s="108"/>
      <c r="CC157" s="108"/>
      <c r="CD157" s="108"/>
      <c r="CE157" s="108"/>
      <c r="CF157" s="108"/>
      <c r="CG157" s="108"/>
      <c r="CH157" s="108"/>
      <c r="CI157" s="108"/>
      <c r="CJ157" s="108"/>
    </row>
    <row r="158" spans="1:88" ht="12.75" customHeight="1">
      <c r="A158" s="647"/>
      <c r="B158" s="171" t="s">
        <v>246</v>
      </c>
      <c r="C158" s="2102"/>
      <c r="D158" s="5"/>
      <c r="H158" s="551"/>
      <c r="I158" s="5"/>
      <c r="J158" s="5"/>
      <c r="K158" s="5"/>
      <c r="L158" s="5"/>
      <c r="M158" s="1"/>
      <c r="P158" s="108"/>
      <c r="Q158" s="9"/>
      <c r="R158" s="41"/>
      <c r="S158" s="9"/>
      <c r="T158" s="108"/>
      <c r="U158" s="108"/>
      <c r="V158" s="103"/>
      <c r="W158" s="102"/>
      <c r="X158" s="145"/>
      <c r="Y158" s="396"/>
      <c r="Z158" s="394"/>
      <c r="AA158" s="108"/>
      <c r="AB158" s="108"/>
      <c r="AC158" s="108"/>
      <c r="AD158" s="184"/>
      <c r="AE158" s="108"/>
      <c r="AF158" s="108"/>
      <c r="AG158" s="102"/>
      <c r="AH158" s="106"/>
      <c r="AI158" s="108"/>
      <c r="AJ158" s="108"/>
      <c r="AK158" s="108"/>
      <c r="AL158" s="108"/>
      <c r="AM158" s="108"/>
      <c r="AN158" s="108"/>
      <c r="AO158" s="108"/>
      <c r="AP158" s="108"/>
      <c r="AQ158" s="108"/>
      <c r="AR158" s="108"/>
      <c r="AS158" s="108"/>
      <c r="AT158" s="108"/>
      <c r="AU158" s="108"/>
      <c r="AV158" s="108"/>
      <c r="AW158" s="108"/>
      <c r="AX158" s="108"/>
      <c r="AY158" s="108"/>
      <c r="AZ158" s="108"/>
      <c r="BA158" s="108"/>
      <c r="BB158" s="108"/>
      <c r="BC158" s="108"/>
      <c r="BD158" s="108"/>
      <c r="BE158" s="108"/>
      <c r="BF158" s="108"/>
      <c r="BG158" s="108"/>
      <c r="BH158" s="108"/>
      <c r="BI158" s="108"/>
      <c r="BJ158" s="108"/>
      <c r="BK158" s="108"/>
      <c r="BL158" s="108"/>
      <c r="BM158" s="108"/>
      <c r="BN158" s="108"/>
      <c r="BO158" s="108"/>
      <c r="BP158" s="108"/>
      <c r="BQ158" s="108"/>
      <c r="BR158" s="108"/>
      <c r="BS158" s="108"/>
      <c r="BT158" s="108"/>
      <c r="BU158" s="108"/>
      <c r="BV158" s="108"/>
      <c r="BW158" s="108"/>
      <c r="BX158" s="108"/>
      <c r="BY158" s="108"/>
      <c r="BZ158" s="108"/>
      <c r="CA158" s="108"/>
      <c r="CB158" s="108"/>
      <c r="CC158" s="108"/>
      <c r="CD158" s="108"/>
      <c r="CE158" s="108"/>
      <c r="CF158" s="108"/>
      <c r="CG158" s="108"/>
      <c r="CH158" s="108"/>
      <c r="CI158" s="108"/>
      <c r="CJ158" s="108"/>
    </row>
    <row r="159" spans="1:88" ht="15" customHeight="1">
      <c r="A159" s="2768" t="s">
        <v>1011</v>
      </c>
      <c r="B159" s="2100" t="s">
        <v>766</v>
      </c>
      <c r="C159" s="2101">
        <v>200</v>
      </c>
      <c r="D159" s="5"/>
      <c r="H159" s="551"/>
      <c r="I159" s="5"/>
      <c r="J159" s="5"/>
      <c r="K159" s="5"/>
      <c r="L159" s="7"/>
      <c r="M159" s="1"/>
      <c r="P159" s="108"/>
      <c r="Q159" s="9"/>
      <c r="R159" s="41"/>
      <c r="S159" s="9"/>
      <c r="T159" s="108"/>
      <c r="U159" s="108"/>
      <c r="V159" s="103"/>
      <c r="W159" s="102"/>
      <c r="X159" s="145"/>
      <c r="Y159" s="181"/>
      <c r="Z159" s="394"/>
      <c r="AA159" s="108"/>
      <c r="AB159" s="108"/>
      <c r="AC159" s="108"/>
      <c r="AD159" s="165"/>
      <c r="AE159" s="198"/>
      <c r="AF159" s="287"/>
      <c r="AG159" s="102"/>
      <c r="AH159" s="108"/>
      <c r="AI159" s="108"/>
      <c r="AJ159" s="196"/>
      <c r="AK159" s="196"/>
      <c r="AL159" s="108"/>
      <c r="AM159" s="108"/>
      <c r="AN159" s="108"/>
      <c r="AO159" s="108"/>
      <c r="AP159" s="108"/>
      <c r="AQ159" s="108"/>
      <c r="AR159" s="108"/>
      <c r="AS159" s="108"/>
      <c r="AT159" s="108"/>
      <c r="AU159" s="108"/>
      <c r="AV159" s="108"/>
      <c r="AW159" s="108"/>
      <c r="AX159" s="108"/>
      <c r="AY159" s="108"/>
      <c r="AZ159" s="108"/>
      <c r="BA159" s="108"/>
      <c r="BB159" s="108"/>
      <c r="BC159" s="108"/>
      <c r="BD159" s="108"/>
      <c r="BE159" s="108"/>
      <c r="BF159" s="108"/>
      <c r="BG159" s="108"/>
      <c r="BH159" s="108"/>
      <c r="BI159" s="108"/>
      <c r="BJ159" s="108"/>
      <c r="BK159" s="108"/>
      <c r="BL159" s="108"/>
      <c r="BM159" s="108"/>
      <c r="BN159" s="108"/>
      <c r="BO159" s="108"/>
      <c r="BP159" s="108"/>
      <c r="BQ159" s="108"/>
      <c r="BR159" s="108"/>
      <c r="BS159" s="108"/>
      <c r="BT159" s="108"/>
      <c r="BU159" s="108"/>
      <c r="BV159" s="108"/>
      <c r="BW159" s="108"/>
      <c r="BX159" s="108"/>
      <c r="BY159" s="108"/>
      <c r="BZ159" s="108"/>
      <c r="CA159" s="108"/>
      <c r="CB159" s="108"/>
      <c r="CC159" s="108"/>
      <c r="CD159" s="108"/>
      <c r="CE159" s="108"/>
      <c r="CF159" s="108"/>
      <c r="CG159" s="108"/>
      <c r="CH159" s="108"/>
      <c r="CI159" s="108"/>
      <c r="CJ159" s="108"/>
    </row>
    <row r="160" spans="1:88" ht="14.25" customHeight="1">
      <c r="A160" s="1890" t="s">
        <v>957</v>
      </c>
      <c r="B160" s="273" t="s">
        <v>771</v>
      </c>
      <c r="C160" s="2095" t="s">
        <v>774</v>
      </c>
      <c r="D160" s="5"/>
      <c r="H160" s="551"/>
      <c r="I160" s="5"/>
      <c r="J160" s="5"/>
      <c r="K160" s="5"/>
      <c r="L160" s="5"/>
      <c r="M160" s="1"/>
      <c r="P160" s="108"/>
      <c r="Q160" s="9"/>
      <c r="R160" s="41"/>
      <c r="S160" s="9"/>
      <c r="T160" s="103"/>
      <c r="U160" s="102"/>
      <c r="V160" s="103"/>
      <c r="W160" s="102"/>
      <c r="X160" s="145"/>
      <c r="Y160" s="181"/>
      <c r="Z160" s="394"/>
      <c r="AA160" s="108"/>
      <c r="AB160" s="108"/>
      <c r="AC160" s="108"/>
      <c r="AD160" s="103"/>
      <c r="AE160" s="102"/>
      <c r="AF160" s="139"/>
      <c r="AG160" s="102"/>
      <c r="AH160" s="108"/>
      <c r="AI160" s="108"/>
      <c r="AJ160" s="196"/>
      <c r="AK160" s="196"/>
      <c r="AL160" s="108"/>
      <c r="AM160" s="108"/>
      <c r="AN160" s="108"/>
      <c r="AO160" s="108"/>
      <c r="AP160" s="108"/>
      <c r="AQ160" s="108"/>
      <c r="AR160" s="108"/>
      <c r="AS160" s="108"/>
      <c r="AT160" s="108"/>
      <c r="AU160" s="108"/>
      <c r="AV160" s="108"/>
      <c r="AW160" s="108"/>
      <c r="AX160" s="108"/>
      <c r="AY160" s="108"/>
      <c r="AZ160" s="108"/>
      <c r="BA160" s="108"/>
      <c r="BB160" s="108"/>
      <c r="BC160" s="108"/>
      <c r="BD160" s="108"/>
      <c r="BE160" s="108"/>
      <c r="BF160" s="108"/>
      <c r="BG160" s="108"/>
      <c r="BH160" s="108"/>
      <c r="BI160" s="108"/>
      <c r="BJ160" s="108"/>
      <c r="BK160" s="108"/>
      <c r="BL160" s="108"/>
      <c r="BM160" s="108"/>
      <c r="BN160" s="108"/>
      <c r="BO160" s="108"/>
      <c r="BP160" s="108"/>
      <c r="BQ160" s="108"/>
      <c r="BR160" s="108"/>
      <c r="BS160" s="108"/>
      <c r="BT160" s="108"/>
      <c r="BU160" s="108"/>
      <c r="BV160" s="108"/>
      <c r="BW160" s="108"/>
      <c r="BX160" s="108"/>
      <c r="BY160" s="108"/>
      <c r="BZ160" s="108"/>
      <c r="CA160" s="108"/>
      <c r="CB160" s="108"/>
      <c r="CC160" s="108"/>
      <c r="CD160" s="108"/>
      <c r="CE160" s="108"/>
      <c r="CF160" s="108"/>
      <c r="CG160" s="108"/>
      <c r="CH160" s="108"/>
      <c r="CI160" s="108"/>
      <c r="CJ160" s="108"/>
    </row>
    <row r="161" spans="1:88" ht="13.5" customHeight="1">
      <c r="A161" s="61"/>
      <c r="B161" s="2767" t="s">
        <v>776</v>
      </c>
      <c r="C161" s="71"/>
      <c r="D161" s="5"/>
      <c r="H161" s="548"/>
      <c r="I161" s="5"/>
      <c r="J161" s="5"/>
      <c r="K161" s="5"/>
      <c r="L161" s="5"/>
      <c r="M161" s="1"/>
      <c r="P161" s="108"/>
      <c r="Q161" s="9"/>
      <c r="R161" s="41"/>
      <c r="S161" s="9"/>
      <c r="T161" s="108"/>
      <c r="U161" s="108"/>
      <c r="V161" s="103"/>
      <c r="W161" s="107"/>
      <c r="X161" s="132"/>
      <c r="Y161" s="181"/>
      <c r="Z161" s="394"/>
      <c r="AA161" s="108"/>
      <c r="AB161" s="108"/>
      <c r="AC161" s="108"/>
      <c r="AD161" s="108"/>
      <c r="AE161" s="108"/>
      <c r="AF161" s="108"/>
      <c r="AG161" s="103"/>
      <c r="AH161" s="103"/>
      <c r="AI161" s="108"/>
      <c r="AJ161" s="196"/>
      <c r="AK161" s="196"/>
      <c r="AL161" s="108"/>
      <c r="AM161" s="108"/>
      <c r="AN161" s="108"/>
      <c r="AO161" s="108"/>
      <c r="AP161" s="108"/>
      <c r="AQ161" s="108"/>
      <c r="AR161" s="108"/>
      <c r="AS161" s="108"/>
      <c r="AT161" s="108"/>
      <c r="AU161" s="108"/>
      <c r="AV161" s="108"/>
      <c r="AW161" s="108"/>
      <c r="AX161" s="108"/>
      <c r="AY161" s="108"/>
      <c r="AZ161" s="108"/>
      <c r="BA161" s="108"/>
      <c r="BB161" s="108"/>
      <c r="BC161" s="108"/>
      <c r="BD161" s="108"/>
      <c r="BE161" s="108"/>
      <c r="BF161" s="108"/>
      <c r="BG161" s="108"/>
      <c r="BH161" s="108"/>
      <c r="BI161" s="108"/>
      <c r="BJ161" s="108"/>
      <c r="BK161" s="108"/>
      <c r="BL161" s="108"/>
      <c r="BM161" s="108"/>
      <c r="BN161" s="108"/>
      <c r="BO161" s="108"/>
      <c r="BP161" s="108"/>
      <c r="BQ161" s="108"/>
      <c r="BR161" s="108"/>
      <c r="BS161" s="108"/>
      <c r="BT161" s="108"/>
      <c r="BU161" s="108"/>
      <c r="BV161" s="108"/>
      <c r="BW161" s="108"/>
      <c r="BX161" s="108"/>
      <c r="BY161" s="108"/>
      <c r="BZ161" s="108"/>
      <c r="CA161" s="108"/>
      <c r="CB161" s="108"/>
      <c r="CC161" s="108"/>
      <c r="CD161" s="108"/>
      <c r="CE161" s="108"/>
      <c r="CF161" s="108"/>
      <c r="CG161" s="108"/>
      <c r="CH161" s="108"/>
      <c r="CI161" s="108"/>
      <c r="CJ161" s="108"/>
    </row>
    <row r="162" spans="1:88" ht="13.5" customHeight="1" thickBot="1">
      <c r="A162" s="751" t="s">
        <v>9</v>
      </c>
      <c r="B162" s="2345" t="s">
        <v>427</v>
      </c>
      <c r="C162" s="378">
        <v>20</v>
      </c>
      <c r="D162" s="5"/>
      <c r="H162" s="548"/>
      <c r="I162" s="9"/>
      <c r="J162" s="41"/>
      <c r="K162" s="9"/>
      <c r="L162" s="5"/>
      <c r="M162" s="1"/>
      <c r="P162" s="103"/>
      <c r="Q162" s="9"/>
      <c r="R162" s="41"/>
      <c r="S162" s="9"/>
      <c r="T162" s="108"/>
      <c r="U162" s="108"/>
      <c r="V162" s="103"/>
      <c r="W162" s="216"/>
      <c r="X162" s="293"/>
      <c r="Y162" s="181"/>
      <c r="Z162" s="394"/>
      <c r="AA162" s="108"/>
      <c r="AB162" s="108"/>
      <c r="AC162" s="108"/>
      <c r="AD162" s="108"/>
      <c r="AE162" s="108"/>
      <c r="AF162" s="108"/>
      <c r="AG162" s="103"/>
      <c r="AH162" s="103"/>
      <c r="AI162" s="108"/>
      <c r="AJ162" s="103"/>
      <c r="AK162" s="103"/>
      <c r="AL162" s="108"/>
      <c r="AM162" s="108"/>
      <c r="AN162" s="108"/>
      <c r="AO162" s="108"/>
      <c r="AP162" s="108"/>
      <c r="AQ162" s="108"/>
      <c r="AR162" s="108"/>
      <c r="AS162" s="108"/>
      <c r="AT162" s="108"/>
      <c r="AU162" s="108"/>
      <c r="AV162" s="108"/>
      <c r="AW162" s="108"/>
      <c r="AX162" s="108"/>
      <c r="AY162" s="108"/>
      <c r="AZ162" s="108"/>
      <c r="BA162" s="108"/>
      <c r="BB162" s="108"/>
      <c r="BC162" s="108"/>
      <c r="BD162" s="108"/>
      <c r="BE162" s="108"/>
      <c r="BF162" s="108"/>
      <c r="BG162" s="108"/>
      <c r="BH162" s="108"/>
      <c r="BI162" s="108"/>
      <c r="BJ162" s="108"/>
      <c r="BK162" s="108"/>
      <c r="BL162" s="108"/>
      <c r="BM162" s="108"/>
      <c r="BN162" s="108"/>
      <c r="BO162" s="108"/>
      <c r="BP162" s="108"/>
      <c r="BQ162" s="108"/>
      <c r="BR162" s="108"/>
      <c r="BS162" s="108"/>
      <c r="BT162" s="108"/>
      <c r="BU162" s="108"/>
      <c r="BV162" s="108"/>
      <c r="BW162" s="108"/>
      <c r="BX162" s="108"/>
      <c r="BY162" s="108"/>
      <c r="BZ162" s="108"/>
      <c r="CA162" s="108"/>
      <c r="CB162" s="108"/>
      <c r="CC162" s="108"/>
      <c r="CD162" s="108"/>
      <c r="CE162" s="108"/>
      <c r="CF162" s="108"/>
      <c r="CG162" s="108"/>
      <c r="CH162" s="108"/>
      <c r="CI162" s="108"/>
      <c r="CJ162" s="108"/>
    </row>
    <row r="163" spans="1:88" ht="12.75" customHeight="1">
      <c r="B163"/>
      <c r="D163" s="5"/>
      <c r="H163" s="548"/>
      <c r="I163" s="1889"/>
      <c r="J163" s="41"/>
      <c r="K163" s="1888"/>
      <c r="L163" s="5"/>
      <c r="M163" s="1"/>
      <c r="P163" s="287"/>
      <c r="Q163" s="9"/>
      <c r="R163" s="41"/>
      <c r="S163" s="9"/>
      <c r="T163" s="108"/>
      <c r="U163" s="108"/>
      <c r="V163" s="103"/>
      <c r="W163" s="188"/>
      <c r="X163" s="395"/>
      <c r="Y163" s="181"/>
      <c r="Z163" s="394"/>
      <c r="AA163" s="108"/>
      <c r="AB163" s="108"/>
      <c r="AC163" s="108"/>
      <c r="AD163" s="108"/>
      <c r="AE163" s="108"/>
      <c r="AF163" s="108"/>
      <c r="AG163" s="184"/>
      <c r="AH163" s="108"/>
      <c r="AI163" s="108"/>
      <c r="AJ163" s="108"/>
      <c r="AK163" s="108"/>
      <c r="AL163" s="108"/>
      <c r="AM163" s="108"/>
      <c r="AN163" s="108"/>
      <c r="AO163" s="108"/>
      <c r="AP163" s="108"/>
      <c r="AQ163" s="108"/>
      <c r="AR163" s="108"/>
      <c r="AS163" s="108"/>
      <c r="AT163" s="108"/>
      <c r="AU163" s="108"/>
      <c r="AV163" s="108"/>
      <c r="AW163" s="108"/>
      <c r="AX163" s="108"/>
      <c r="AY163" s="108"/>
      <c r="AZ163" s="108"/>
      <c r="BA163" s="108"/>
      <c r="BB163" s="108"/>
      <c r="BC163" s="108"/>
      <c r="BD163" s="108"/>
      <c r="BE163" s="108"/>
      <c r="BF163" s="108"/>
      <c r="BG163" s="108"/>
      <c r="BH163" s="108"/>
      <c r="BI163" s="108"/>
      <c r="BJ163" s="108"/>
      <c r="BK163" s="108"/>
      <c r="BL163" s="108"/>
      <c r="BM163" s="108"/>
      <c r="BN163" s="108"/>
      <c r="BO163" s="108"/>
      <c r="BP163" s="108"/>
      <c r="BQ163" s="108"/>
      <c r="BR163" s="108"/>
      <c r="BS163" s="108"/>
      <c r="BT163" s="108"/>
      <c r="BU163" s="108"/>
      <c r="BV163" s="108"/>
      <c r="BW163" s="108"/>
      <c r="BX163" s="108"/>
      <c r="BY163" s="108"/>
      <c r="BZ163" s="108"/>
      <c r="CA163" s="108"/>
      <c r="CB163" s="108"/>
      <c r="CC163" s="108"/>
      <c r="CD163" s="108"/>
      <c r="CE163" s="108"/>
      <c r="CF163" s="108"/>
      <c r="CG163" s="108"/>
      <c r="CH163" s="108"/>
      <c r="CI163" s="108"/>
      <c r="CJ163" s="108"/>
    </row>
    <row r="164" spans="1:88" ht="14.25" customHeight="1">
      <c r="A164" s="527"/>
      <c r="B164" s="7"/>
      <c r="C164" s="45"/>
      <c r="D164" s="103"/>
      <c r="E164" s="121"/>
      <c r="F164" s="103"/>
      <c r="G164" s="100"/>
      <c r="H164" s="550"/>
      <c r="I164" s="5"/>
      <c r="J164" s="5"/>
      <c r="K164" s="5"/>
      <c r="L164" s="5"/>
      <c r="M164" s="55"/>
      <c r="P164" s="145"/>
      <c r="Q164" s="9"/>
      <c r="R164" s="41"/>
      <c r="S164" s="9"/>
      <c r="T164" s="108"/>
      <c r="U164" s="108"/>
      <c r="V164" s="106"/>
      <c r="W164" s="188"/>
      <c r="X164" s="395"/>
      <c r="Y164" s="181"/>
      <c r="Z164" s="394"/>
      <c r="AA164" s="108"/>
      <c r="AB164" s="108"/>
      <c r="AC164" s="108"/>
      <c r="AD164" s="108"/>
      <c r="AE164" s="108"/>
      <c r="AF164" s="108"/>
      <c r="AG164" s="103"/>
      <c r="AH164" s="102"/>
      <c r="AI164" s="108"/>
      <c r="AJ164" s="108"/>
      <c r="AK164" s="108"/>
      <c r="AL164" s="108"/>
      <c r="AM164" s="108"/>
      <c r="AN164" s="108"/>
      <c r="AO164" s="108"/>
      <c r="AP164" s="108"/>
      <c r="AQ164" s="108"/>
      <c r="AR164" s="108"/>
      <c r="AS164" s="108"/>
      <c r="AT164" s="108"/>
      <c r="AU164" s="108"/>
      <c r="AV164" s="108"/>
      <c r="AW164" s="108"/>
      <c r="AX164" s="108"/>
      <c r="AY164" s="108"/>
      <c r="AZ164" s="108"/>
      <c r="BA164" s="108"/>
      <c r="BB164" s="108"/>
      <c r="BC164" s="108"/>
      <c r="BD164" s="108"/>
      <c r="BE164" s="108"/>
      <c r="BF164" s="108"/>
      <c r="BG164" s="108"/>
      <c r="BH164" s="108"/>
      <c r="BI164" s="108"/>
      <c r="BJ164" s="108"/>
      <c r="BK164" s="108"/>
      <c r="BL164" s="108"/>
      <c r="BM164" s="108"/>
      <c r="BN164" s="108"/>
      <c r="BO164" s="108"/>
      <c r="BP164" s="108"/>
      <c r="BQ164" s="108"/>
      <c r="BR164" s="108"/>
      <c r="BS164" s="108"/>
      <c r="BT164" s="108"/>
      <c r="BU164" s="108"/>
      <c r="BV164" s="108"/>
      <c r="BW164" s="108"/>
      <c r="BX164" s="108"/>
      <c r="BY164" s="108"/>
      <c r="BZ164" s="108"/>
      <c r="CA164" s="108"/>
      <c r="CB164" s="108"/>
      <c r="CC164" s="108"/>
      <c r="CD164" s="108"/>
      <c r="CE164" s="108"/>
      <c r="CF164" s="108"/>
      <c r="CG164" s="108"/>
      <c r="CH164" s="108"/>
      <c r="CI164" s="108"/>
      <c r="CJ164" s="108"/>
    </row>
    <row r="165" spans="1:88">
      <c r="F165" s="77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</row>
    <row r="166" spans="1:88">
      <c r="F166" s="77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</row>
    <row r="167" spans="1:88">
      <c r="F167" s="77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</row>
    <row r="168" spans="1:88">
      <c r="F168" s="77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</row>
    <row r="169" spans="1:88">
      <c r="F169" s="77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</row>
    <row r="170" spans="1:88">
      <c r="F170" s="77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</row>
    <row r="171" spans="1:88">
      <c r="F171" s="77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</row>
    <row r="172" spans="1:88">
      <c r="F172" s="77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</row>
    <row r="173" spans="1:88">
      <c r="F173" s="77"/>
      <c r="N173" s="9"/>
      <c r="O173" s="9"/>
      <c r="P173" s="9"/>
      <c r="Q173" s="9"/>
      <c r="R173" s="41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</row>
    <row r="174" spans="1:88">
      <c r="F174" s="77"/>
      <c r="N174" s="9"/>
      <c r="O174" s="9"/>
      <c r="P174" s="9"/>
      <c r="Q174" s="9"/>
      <c r="R174" s="41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</row>
    <row r="175" spans="1:88">
      <c r="F175" s="77"/>
      <c r="N175" s="9"/>
      <c r="O175" s="9"/>
      <c r="P175" s="9"/>
      <c r="Q175" s="9"/>
      <c r="R175" s="41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</row>
    <row r="176" spans="1:88">
      <c r="F176" s="77"/>
      <c r="N176" s="9"/>
      <c r="O176" s="9"/>
      <c r="P176" s="9"/>
      <c r="Q176" s="9"/>
      <c r="R176" s="41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</row>
    <row r="177" spans="5:59">
      <c r="F177" s="77"/>
      <c r="N177" s="9"/>
      <c r="O177" s="9"/>
      <c r="P177" s="9"/>
      <c r="Q177" s="32"/>
      <c r="R177" s="7"/>
      <c r="S177" s="100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</row>
    <row r="178" spans="5:59">
      <c r="E178" s="108"/>
      <c r="F178" s="116"/>
      <c r="G178" s="108"/>
      <c r="H178" s="108"/>
      <c r="N178" s="9"/>
      <c r="O178" s="9"/>
      <c r="P178" s="9"/>
      <c r="Q178" s="9"/>
      <c r="R178" s="33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</row>
    <row r="179" spans="5:59">
      <c r="E179" s="108"/>
      <c r="F179" s="116"/>
      <c r="G179" s="108"/>
      <c r="H179" s="108"/>
      <c r="N179" s="9"/>
      <c r="O179" s="9"/>
      <c r="P179" s="9"/>
      <c r="Q179" s="9"/>
      <c r="R179" s="41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</row>
    <row r="180" spans="5:59">
      <c r="E180" s="108"/>
      <c r="F180" s="116"/>
      <c r="G180" s="108"/>
      <c r="H180" s="108"/>
      <c r="N180" s="9"/>
      <c r="O180" s="9"/>
      <c r="P180" s="9"/>
      <c r="Q180" s="9"/>
      <c r="R180" s="41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</row>
    <row r="181" spans="5:59">
      <c r="E181" s="108"/>
      <c r="F181" s="116"/>
      <c r="G181" s="108"/>
      <c r="H181" s="108"/>
      <c r="N181" s="9"/>
      <c r="O181" s="9"/>
      <c r="P181" s="9"/>
      <c r="Q181" s="9"/>
      <c r="R181" s="41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</row>
    <row r="182" spans="5:59">
      <c r="F182" s="77"/>
      <c r="N182" s="9"/>
      <c r="O182" s="9"/>
      <c r="P182" s="9"/>
      <c r="Q182" s="9"/>
      <c r="R182" s="41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</row>
    <row r="183" spans="5:59">
      <c r="F183" s="77"/>
      <c r="N183" s="9"/>
      <c r="O183" s="9"/>
      <c r="P183" s="9"/>
      <c r="Q183" s="9"/>
      <c r="R183" s="41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</row>
    <row r="184" spans="5:59">
      <c r="F184" s="77"/>
      <c r="N184" s="9"/>
      <c r="O184" s="9"/>
      <c r="P184" s="9"/>
      <c r="Q184" s="9"/>
      <c r="R184" s="41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</row>
    <row r="185" spans="5:59">
      <c r="F185" s="77"/>
      <c r="N185" s="9"/>
      <c r="O185" s="9"/>
      <c r="P185" s="9"/>
      <c r="Q185" s="9"/>
      <c r="R185" s="41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</row>
    <row r="186" spans="5:59">
      <c r="F186" s="77"/>
      <c r="N186" s="9"/>
      <c r="O186" s="9"/>
      <c r="P186" s="9"/>
      <c r="Q186" s="9"/>
      <c r="R186" s="41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</row>
    <row r="187" spans="5:59">
      <c r="F187" s="77"/>
      <c r="N187" s="9"/>
      <c r="O187" s="9"/>
      <c r="P187" s="9"/>
      <c r="Q187" s="9"/>
      <c r="R187" s="41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</row>
    <row r="188" spans="5:59">
      <c r="F188" s="77"/>
      <c r="N188" s="9"/>
      <c r="O188" s="9"/>
      <c r="P188" s="9"/>
      <c r="Q188" s="9"/>
      <c r="R188" s="41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</row>
    <row r="189" spans="5:59">
      <c r="F189" s="77"/>
      <c r="N189" s="9"/>
      <c r="O189" s="9"/>
      <c r="P189" s="9"/>
      <c r="Q189" s="9"/>
      <c r="R189" s="41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</row>
    <row r="190" spans="5:59">
      <c r="F190" s="77"/>
      <c r="N190" s="9"/>
      <c r="O190" s="9"/>
      <c r="P190" s="9"/>
      <c r="Q190" s="9"/>
      <c r="R190" s="41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</row>
    <row r="191" spans="5:59">
      <c r="F191" s="77"/>
      <c r="N191" s="9"/>
      <c r="O191" s="9"/>
      <c r="P191" s="9"/>
      <c r="Q191" s="9"/>
      <c r="R191" s="41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</row>
    <row r="192" spans="5:59">
      <c r="F192" s="77"/>
      <c r="N192" s="9"/>
      <c r="O192" s="9"/>
      <c r="P192" s="9"/>
      <c r="Q192" s="9"/>
      <c r="R192" s="41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</row>
    <row r="193" spans="6:59">
      <c r="F193" s="77"/>
      <c r="N193" s="9"/>
      <c r="O193" s="9"/>
      <c r="P193" s="9"/>
      <c r="Q193" s="9"/>
      <c r="R193" s="41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</row>
    <row r="194" spans="6:59">
      <c r="F194" s="77"/>
      <c r="N194" s="9"/>
      <c r="O194" s="9"/>
      <c r="P194" s="9"/>
      <c r="Q194" s="9"/>
      <c r="R194" s="41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</row>
    <row r="195" spans="6:59">
      <c r="F195" s="77"/>
      <c r="N195" s="9"/>
      <c r="O195" s="9"/>
      <c r="P195" s="9"/>
      <c r="Q195" s="9"/>
      <c r="R195" s="41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</row>
    <row r="196" spans="6:59">
      <c r="F196" s="77"/>
      <c r="N196" s="9"/>
      <c r="O196" s="9"/>
      <c r="P196" s="9"/>
      <c r="Q196" s="108"/>
      <c r="R196" s="116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</row>
    <row r="197" spans="6:59">
      <c r="F197" s="77"/>
      <c r="N197" s="9"/>
      <c r="O197" s="9"/>
      <c r="P197" s="9"/>
      <c r="Q197" s="122"/>
      <c r="R197" s="116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</row>
    <row r="198" spans="6:59">
      <c r="F198" s="77"/>
      <c r="N198" s="9"/>
      <c r="O198" s="9"/>
      <c r="P198" s="9"/>
      <c r="Q198" s="117"/>
      <c r="R198" s="116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</row>
    <row r="199" spans="6:59">
      <c r="F199" s="77"/>
      <c r="N199" s="9"/>
      <c r="O199" s="9"/>
      <c r="P199" s="9"/>
      <c r="Q199" s="117"/>
      <c r="R199" s="103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</row>
    <row r="200" spans="6:59">
      <c r="F200" s="77"/>
      <c r="N200" s="9"/>
      <c r="O200" s="9"/>
      <c r="P200" s="9"/>
      <c r="Q200" s="158"/>
      <c r="R200" s="128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</row>
    <row r="201" spans="6:59">
      <c r="F201" s="77"/>
      <c r="N201" s="9"/>
      <c r="O201" s="9"/>
      <c r="P201" s="9"/>
      <c r="Q201" s="108"/>
      <c r="R201" s="181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</row>
    <row r="202" spans="6:59">
      <c r="F202" s="77"/>
      <c r="N202" s="9"/>
      <c r="O202" s="9"/>
      <c r="P202" s="9"/>
      <c r="Q202" s="126"/>
      <c r="R202" s="115"/>
      <c r="S202" s="115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</row>
    <row r="203" spans="6:59">
      <c r="F203" s="77"/>
      <c r="N203" s="9"/>
      <c r="O203" s="9"/>
      <c r="P203" s="9"/>
      <c r="Q203" s="117"/>
      <c r="R203" s="103"/>
      <c r="S203" s="102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</row>
    <row r="204" spans="6:59">
      <c r="F204" s="77"/>
      <c r="N204" s="9"/>
      <c r="O204" s="9"/>
      <c r="P204" s="9"/>
      <c r="Q204" s="117"/>
      <c r="R204" s="103"/>
      <c r="S204" s="102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</row>
    <row r="205" spans="6:59">
      <c r="F205" s="77"/>
      <c r="N205" s="9"/>
      <c r="O205" s="9"/>
      <c r="P205" s="9"/>
      <c r="Q205" s="118"/>
      <c r="R205" s="103"/>
      <c r="S205" s="102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</row>
    <row r="206" spans="6:59">
      <c r="F206" s="77"/>
      <c r="N206" s="9"/>
      <c r="O206" s="9"/>
      <c r="P206" s="9"/>
      <c r="Q206" s="118"/>
      <c r="R206" s="103"/>
      <c r="S206" s="102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</row>
    <row r="207" spans="6:59">
      <c r="F207" s="77"/>
      <c r="N207" s="9"/>
      <c r="O207" s="9"/>
      <c r="P207" s="9"/>
      <c r="Q207" s="108"/>
      <c r="R207" s="116"/>
      <c r="S207" s="108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</row>
    <row r="208" spans="6:59">
      <c r="F208" s="77"/>
      <c r="N208" s="9"/>
      <c r="O208" s="9"/>
      <c r="P208" s="9"/>
      <c r="Q208" s="108"/>
      <c r="R208" s="181"/>
      <c r="S208" s="108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</row>
    <row r="209" spans="5:59">
      <c r="F209" s="77"/>
      <c r="N209" s="9"/>
      <c r="O209" s="9"/>
      <c r="P209" s="9"/>
      <c r="Q209" s="117"/>
      <c r="R209" s="103"/>
      <c r="S209" s="9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</row>
    <row r="210" spans="5:59">
      <c r="F210" s="77"/>
      <c r="N210" s="9"/>
      <c r="O210" s="9"/>
      <c r="P210" s="9"/>
      <c r="Q210" s="180"/>
      <c r="R210" s="107"/>
      <c r="S210" s="9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</row>
    <row r="211" spans="5:59">
      <c r="F211" s="77"/>
      <c r="N211" s="9"/>
      <c r="O211" s="9"/>
      <c r="P211" s="9"/>
      <c r="Q211" s="121"/>
      <c r="R211" s="103"/>
      <c r="S211" s="100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</row>
    <row r="212" spans="5:59">
      <c r="F212" s="77"/>
      <c r="N212" s="9"/>
      <c r="O212" s="9"/>
      <c r="P212" s="9"/>
      <c r="Q212" s="108"/>
      <c r="R212" s="116"/>
      <c r="S212" s="108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</row>
    <row r="213" spans="5:59">
      <c r="F213" s="77"/>
      <c r="N213" s="9"/>
      <c r="O213" s="9"/>
      <c r="P213" s="9"/>
      <c r="Q213" s="108"/>
      <c r="R213" s="116"/>
      <c r="S213" s="108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</row>
    <row r="214" spans="5:59">
      <c r="E214" s="108"/>
      <c r="F214" s="116"/>
      <c r="G214" s="108"/>
      <c r="H214" s="108"/>
      <c r="N214" s="9"/>
      <c r="O214" s="9"/>
      <c r="P214" s="9"/>
      <c r="Q214" s="108"/>
      <c r="R214" s="116"/>
      <c r="S214" s="108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</row>
    <row r="215" spans="5:59">
      <c r="E215" s="108"/>
      <c r="F215" s="116"/>
      <c r="G215" s="108"/>
      <c r="H215" s="108"/>
      <c r="N215" s="9"/>
      <c r="O215" s="9"/>
      <c r="P215" s="9"/>
      <c r="Q215" s="108"/>
      <c r="R215" s="202"/>
      <c r="S215" s="108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</row>
    <row r="216" spans="5:59">
      <c r="E216" s="108"/>
      <c r="F216" s="116"/>
      <c r="G216" s="108"/>
      <c r="H216" s="108"/>
      <c r="N216" s="9"/>
      <c r="O216" s="9"/>
      <c r="P216" s="9"/>
      <c r="Q216" s="108"/>
      <c r="R216" s="116"/>
      <c r="S216" s="108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</row>
    <row r="217" spans="5:59">
      <c r="E217" s="108"/>
      <c r="F217" s="116"/>
      <c r="G217" s="108"/>
      <c r="H217" s="108"/>
      <c r="N217" s="9"/>
      <c r="O217" s="9"/>
      <c r="P217" s="9"/>
      <c r="Q217" s="160"/>
      <c r="R217" s="116"/>
      <c r="S217" s="108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</row>
    <row r="218" spans="5:59">
      <c r="E218" s="102"/>
      <c r="F218" s="145"/>
      <c r="G218" s="106"/>
      <c r="H218" s="298"/>
      <c r="N218" s="9"/>
      <c r="O218" s="9"/>
      <c r="P218" s="9"/>
      <c r="Q218" s="117"/>
      <c r="R218" s="116"/>
      <c r="S218" s="102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</row>
    <row r="219" spans="5:59">
      <c r="E219" s="102"/>
      <c r="F219" s="145"/>
      <c r="G219" s="103"/>
      <c r="H219" s="102"/>
      <c r="N219" s="9"/>
      <c r="O219" s="9"/>
      <c r="P219" s="9"/>
      <c r="Q219" s="117"/>
      <c r="R219" s="103"/>
      <c r="S219" s="102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</row>
    <row r="220" spans="5:59">
      <c r="E220" s="102"/>
      <c r="F220" s="145"/>
      <c r="G220" s="106"/>
      <c r="H220" s="107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</row>
    <row r="221" spans="5:59">
      <c r="E221" s="102"/>
      <c r="F221" s="145"/>
      <c r="G221" s="109"/>
      <c r="H221" s="110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</row>
    <row r="222" spans="5:59">
      <c r="E222" s="110"/>
      <c r="F222" s="143"/>
      <c r="G222" s="128"/>
      <c r="H222" s="108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</row>
    <row r="223" spans="5:59">
      <c r="E223" s="110"/>
      <c r="F223" s="143"/>
      <c r="G223" s="165"/>
      <c r="H223" s="198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</row>
    <row r="224" spans="5:59">
      <c r="E224" s="107"/>
      <c r="F224" s="132"/>
      <c r="G224" s="103"/>
      <c r="H224" s="107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</row>
    <row r="225" spans="5:59">
      <c r="E225" s="108"/>
      <c r="F225" s="215"/>
      <c r="G225" s="108"/>
      <c r="H225" s="108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</row>
    <row r="226" spans="5:59">
      <c r="E226" s="102"/>
      <c r="F226" s="145"/>
      <c r="G226" s="108"/>
      <c r="H226" s="108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</row>
    <row r="227" spans="5:59">
      <c r="E227" s="125"/>
      <c r="F227" s="132"/>
      <c r="G227" s="108"/>
      <c r="H227" s="108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</row>
    <row r="228" spans="5:59">
      <c r="E228" s="102"/>
      <c r="F228" s="145"/>
      <c r="G228" s="108"/>
      <c r="H228" s="108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</row>
    <row r="229" spans="5:59">
      <c r="E229" s="107"/>
      <c r="F229" s="132"/>
      <c r="G229" s="108"/>
      <c r="H229" s="108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</row>
    <row r="230" spans="5:59">
      <c r="E230" s="107"/>
      <c r="F230" s="132"/>
      <c r="G230" s="108"/>
      <c r="H230" s="108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</row>
    <row r="231" spans="5:59">
      <c r="E231" s="108"/>
      <c r="F231" s="108"/>
      <c r="G231" s="108"/>
      <c r="H231" s="108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</row>
    <row r="232" spans="5:59">
      <c r="E232" s="115"/>
      <c r="F232" s="142"/>
      <c r="G232" s="103"/>
      <c r="H232" s="207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</row>
    <row r="233" spans="5:59">
      <c r="E233" s="284"/>
      <c r="F233" s="284"/>
      <c r="G233" s="103"/>
      <c r="H233" s="108"/>
      <c r="I233" s="5"/>
      <c r="J233" s="5"/>
      <c r="K233" s="5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</row>
    <row r="234" spans="5:59">
      <c r="E234" s="282"/>
      <c r="F234" s="108"/>
      <c r="G234" s="108"/>
      <c r="H234" s="289"/>
      <c r="I234" s="5"/>
      <c r="J234" s="5"/>
      <c r="K234" s="5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</row>
    <row r="235" spans="5:59">
      <c r="E235" s="108"/>
      <c r="F235" s="108"/>
      <c r="G235" s="108"/>
      <c r="H235" s="108"/>
      <c r="I235" s="5"/>
      <c r="J235" s="5"/>
      <c r="K235" s="5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</row>
    <row r="236" spans="5:59">
      <c r="E236" s="108"/>
      <c r="F236" s="108"/>
      <c r="G236" s="269"/>
      <c r="H236" s="108"/>
      <c r="I236" s="5"/>
      <c r="J236" s="5"/>
      <c r="K236" s="5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</row>
    <row r="237" spans="5:59">
      <c r="E237" s="108"/>
      <c r="F237" s="108"/>
      <c r="G237" s="165"/>
      <c r="H237" s="198"/>
      <c r="I237" s="5"/>
      <c r="J237" s="5"/>
      <c r="K237" s="5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</row>
    <row r="238" spans="5:59">
      <c r="E238" s="108"/>
      <c r="F238" s="108"/>
      <c r="G238" s="103"/>
      <c r="H238" s="207"/>
      <c r="I238" s="5"/>
      <c r="J238" s="5"/>
      <c r="K238" s="5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</row>
    <row r="239" spans="5:59">
      <c r="E239" s="108"/>
      <c r="F239" s="108"/>
      <c r="G239" s="270"/>
      <c r="H239" s="115"/>
      <c r="I239" s="5"/>
      <c r="J239" s="5"/>
      <c r="K239" s="5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</row>
    <row r="240" spans="5:59">
      <c r="E240" s="108"/>
      <c r="F240" s="108"/>
      <c r="G240" s="103"/>
      <c r="H240" s="102"/>
      <c r="I240" s="5"/>
      <c r="J240" s="5"/>
      <c r="K240" s="5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</row>
    <row r="241" spans="5:59">
      <c r="E241" s="108"/>
      <c r="F241" s="108"/>
      <c r="G241" s="109"/>
      <c r="H241" s="112"/>
      <c r="I241" s="5"/>
      <c r="J241" s="5"/>
      <c r="K241" s="5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</row>
    <row r="242" spans="5:59">
      <c r="E242" s="108"/>
      <c r="F242" s="108"/>
      <c r="G242" s="103"/>
      <c r="H242" s="102"/>
      <c r="I242" s="5"/>
      <c r="J242" s="5"/>
      <c r="K242" s="5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</row>
    <row r="243" spans="5:59">
      <c r="E243" s="108"/>
      <c r="F243" s="108"/>
      <c r="G243" s="270"/>
      <c r="H243" s="115"/>
      <c r="I243" s="5"/>
      <c r="J243" s="5"/>
      <c r="K243" s="5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</row>
    <row r="244" spans="5:59">
      <c r="E244" s="108"/>
      <c r="F244" s="108"/>
      <c r="G244" s="108"/>
      <c r="H244" s="108"/>
      <c r="I244" s="5"/>
      <c r="J244" s="5"/>
      <c r="K244" s="5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</row>
    <row r="245" spans="5:59">
      <c r="E245" s="108"/>
      <c r="F245" s="108"/>
      <c r="G245" s="108"/>
      <c r="H245" s="108"/>
      <c r="I245" s="5"/>
      <c r="J245" s="5"/>
      <c r="K245" s="5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</row>
    <row r="246" spans="5:59">
      <c r="E246" s="108"/>
      <c r="F246" s="108"/>
      <c r="G246" s="281"/>
      <c r="H246" s="108"/>
      <c r="I246" s="5"/>
      <c r="J246" s="5"/>
      <c r="K246" s="5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</row>
    <row r="247" spans="5:59">
      <c r="E247" s="108"/>
      <c r="F247" s="108"/>
      <c r="G247" s="165"/>
      <c r="H247" s="198"/>
      <c r="I247" s="5"/>
      <c r="J247" s="5"/>
      <c r="K247" s="5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</row>
    <row r="248" spans="5:59">
      <c r="E248" s="108"/>
      <c r="F248" s="108"/>
      <c r="G248" s="106"/>
      <c r="H248" s="102"/>
      <c r="I248" s="5"/>
      <c r="J248" s="5"/>
      <c r="K248" s="5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</row>
    <row r="249" spans="5:59">
      <c r="E249" s="108"/>
      <c r="F249" s="108"/>
      <c r="G249" s="108"/>
      <c r="H249" s="108"/>
      <c r="I249" s="5"/>
      <c r="J249" s="5"/>
      <c r="K249" s="5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</row>
    <row r="250" spans="5:59">
      <c r="E250" s="108"/>
      <c r="F250" s="108"/>
      <c r="G250" s="108"/>
      <c r="H250" s="108"/>
      <c r="I250" s="5"/>
      <c r="J250" s="5"/>
      <c r="K250" s="5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</row>
    <row r="251" spans="5:59">
      <c r="E251" s="108"/>
      <c r="F251" s="108"/>
      <c r="G251" s="108"/>
      <c r="H251" s="108"/>
      <c r="I251" s="5"/>
      <c r="J251" s="5"/>
      <c r="K251" s="5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</row>
    <row r="252" spans="5:59">
      <c r="E252" s="115"/>
      <c r="F252" s="142"/>
      <c r="G252" s="106"/>
      <c r="H252" s="107"/>
      <c r="I252" s="5"/>
      <c r="J252" s="5"/>
      <c r="K252" s="5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</row>
    <row r="253" spans="5:59">
      <c r="E253" s="115"/>
      <c r="F253" s="142"/>
      <c r="G253" s="106"/>
      <c r="H253" s="107"/>
      <c r="I253" s="5"/>
      <c r="J253" s="5"/>
      <c r="K253" s="5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</row>
    <row r="254" spans="5:59">
      <c r="E254" s="115"/>
      <c r="F254" s="142"/>
      <c r="G254" s="106"/>
      <c r="H254" s="107"/>
      <c r="I254" s="5"/>
      <c r="J254" s="5"/>
      <c r="K254" s="5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</row>
    <row r="255" spans="5:59">
      <c r="E255" s="115"/>
      <c r="F255" s="142"/>
      <c r="G255" s="147"/>
      <c r="H255" s="108"/>
      <c r="I255" s="5"/>
      <c r="J255" s="5"/>
      <c r="K255" s="5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</row>
    <row r="256" spans="5:59">
      <c r="E256" s="284"/>
      <c r="F256" s="108"/>
      <c r="G256" s="108"/>
      <c r="H256" s="108"/>
      <c r="I256" s="5"/>
      <c r="J256" s="5"/>
      <c r="K256" s="5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</row>
    <row r="257" spans="5:59" ht="15.75">
      <c r="E257" s="294"/>
      <c r="F257" s="108"/>
      <c r="G257" s="108"/>
      <c r="H257" s="108"/>
      <c r="I257" s="5"/>
      <c r="J257" s="5"/>
      <c r="K257" s="5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</row>
    <row r="258" spans="5:59">
      <c r="E258" s="108"/>
      <c r="F258" s="108"/>
      <c r="G258" s="108"/>
      <c r="H258" s="108"/>
      <c r="I258" s="5"/>
      <c r="J258" s="5"/>
      <c r="K258" s="5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</row>
    <row r="259" spans="5:59">
      <c r="E259" s="108"/>
      <c r="F259" s="108"/>
      <c r="G259" s="108"/>
      <c r="H259" s="108"/>
      <c r="I259" s="5"/>
      <c r="J259" s="5"/>
      <c r="K259" s="5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</row>
    <row r="260" spans="5:59">
      <c r="E260" s="108"/>
      <c r="F260" s="108"/>
      <c r="G260" s="108"/>
      <c r="H260" s="108"/>
      <c r="I260" s="5"/>
      <c r="J260" s="5"/>
      <c r="K260" s="5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</row>
    <row r="261" spans="5:59">
      <c r="E261" s="108"/>
      <c r="F261" s="108"/>
      <c r="G261" s="108"/>
      <c r="H261" s="108"/>
      <c r="I261" s="5"/>
      <c r="J261" s="5"/>
      <c r="K261" s="5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</row>
    <row r="262" spans="5:59">
      <c r="E262" s="108"/>
      <c r="F262" s="108"/>
      <c r="G262" s="108"/>
      <c r="H262" s="108"/>
      <c r="I262" s="5"/>
      <c r="J262" s="5"/>
      <c r="K262" s="5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</row>
    <row r="263" spans="5:59">
      <c r="E263" s="108"/>
      <c r="F263" s="108"/>
      <c r="G263" s="108"/>
      <c r="H263" s="108"/>
      <c r="I263" s="5"/>
      <c r="J263" s="5"/>
      <c r="K263" s="5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</row>
    <row r="264" spans="5:59">
      <c r="E264" s="108"/>
      <c r="F264" s="108"/>
      <c r="G264" s="108"/>
      <c r="H264" s="108"/>
      <c r="I264" s="5"/>
      <c r="J264" s="5"/>
      <c r="K264" s="5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</row>
    <row r="265" spans="5:59">
      <c r="E265" s="108"/>
      <c r="F265" s="108"/>
      <c r="G265" s="108"/>
      <c r="H265" s="108"/>
      <c r="I265" s="5"/>
      <c r="J265" s="5"/>
      <c r="K265" s="5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</row>
    <row r="266" spans="5:59">
      <c r="E266" s="108"/>
      <c r="F266" s="108"/>
      <c r="G266" s="108"/>
      <c r="H266" s="108"/>
      <c r="I266" s="5"/>
      <c r="J266" s="5"/>
      <c r="K266" s="5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</row>
    <row r="267" spans="5:59">
      <c r="E267" s="108"/>
      <c r="F267" s="108"/>
      <c r="G267" s="108"/>
      <c r="H267" s="108"/>
      <c r="I267" s="5"/>
      <c r="J267" s="5"/>
      <c r="K267" s="5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</row>
    <row r="268" spans="5:59">
      <c r="E268" s="108"/>
      <c r="F268" s="108"/>
      <c r="G268" s="108"/>
      <c r="H268" s="108"/>
      <c r="I268" s="5"/>
      <c r="J268" s="5"/>
      <c r="K268" s="5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</row>
    <row r="269" spans="5:59">
      <c r="I269" s="5"/>
      <c r="J269" s="5"/>
      <c r="K269" s="5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</row>
    <row r="270" spans="5:59">
      <c r="I270" s="5"/>
      <c r="J270" s="5"/>
      <c r="K270" s="5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</row>
    <row r="271" spans="5:59">
      <c r="I271" s="5"/>
      <c r="J271" s="5"/>
      <c r="K271" s="5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</row>
    <row r="272" spans="5:59">
      <c r="I272" s="5"/>
      <c r="J272" s="5"/>
      <c r="K272" s="5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</row>
    <row r="273" spans="9:59">
      <c r="I273" s="5"/>
      <c r="J273" s="5"/>
      <c r="K273" s="5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</row>
    <row r="274" spans="9:59">
      <c r="I274" s="5"/>
      <c r="J274" s="5"/>
      <c r="K274" s="5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</row>
    <row r="275" spans="9:59">
      <c r="I275" s="5"/>
      <c r="J275" s="5"/>
      <c r="K275" s="5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</row>
    <row r="276" spans="9:59">
      <c r="I276" s="1"/>
      <c r="J276" s="1"/>
      <c r="K276" s="1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</row>
    <row r="277" spans="9:59">
      <c r="I277" s="1"/>
      <c r="J277" s="1"/>
      <c r="K277" s="1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</row>
    <row r="278" spans="9:59">
      <c r="I278" s="1"/>
      <c r="J278" s="1"/>
      <c r="K278" s="1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</row>
    <row r="279" spans="9:59">
      <c r="I279" s="1"/>
      <c r="J279" s="1"/>
      <c r="K279" s="1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</row>
    <row r="280" spans="9:59">
      <c r="I280" s="1"/>
      <c r="J280" s="1"/>
      <c r="K280" s="1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</row>
    <row r="281" spans="9:59">
      <c r="I281" s="1"/>
      <c r="J281" s="1"/>
      <c r="K281" s="1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</row>
    <row r="282" spans="9:59">
      <c r="I282" s="1"/>
      <c r="J282" s="1"/>
      <c r="K282" s="1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</row>
    <row r="283" spans="9:59">
      <c r="I283" s="1"/>
      <c r="J283" s="1"/>
      <c r="K283" s="1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</row>
    <row r="284" spans="9:59">
      <c r="I284" s="1"/>
      <c r="J284" s="1"/>
      <c r="K284" s="1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</row>
    <row r="285" spans="9:59">
      <c r="I285" s="1"/>
      <c r="J285" s="1"/>
      <c r="K285" s="1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</row>
    <row r="286" spans="9:59">
      <c r="I286" s="1"/>
      <c r="J286" s="1"/>
      <c r="K286" s="1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</row>
    <row r="287" spans="9:59">
      <c r="I287" s="1"/>
      <c r="J287" s="1"/>
      <c r="K287" s="1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</row>
    <row r="288" spans="9:59">
      <c r="I288" s="1"/>
      <c r="J288" s="1"/>
      <c r="K288" s="1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</row>
    <row r="289" spans="5:59">
      <c r="E289" s="108"/>
      <c r="F289" s="108"/>
      <c r="G289" s="108"/>
      <c r="H289" s="108"/>
      <c r="I289" s="1"/>
      <c r="J289" s="1"/>
      <c r="K289" s="1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</row>
    <row r="290" spans="5:59">
      <c r="E290" s="108"/>
      <c r="F290" s="108"/>
      <c r="G290" s="108"/>
      <c r="H290" s="108"/>
      <c r="I290" s="1"/>
      <c r="J290" s="1"/>
      <c r="K290" s="1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</row>
    <row r="291" spans="5:59">
      <c r="E291" s="108"/>
      <c r="F291" s="108"/>
      <c r="G291" s="108"/>
      <c r="H291" s="108"/>
      <c r="I291" s="1"/>
      <c r="J291" s="1"/>
      <c r="K291" s="1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</row>
    <row r="292" spans="5:59">
      <c r="E292" s="108"/>
      <c r="F292" s="108"/>
      <c r="G292" s="108"/>
      <c r="H292" s="108"/>
      <c r="I292" s="1"/>
      <c r="J292" s="1"/>
      <c r="K292" s="1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</row>
    <row r="293" spans="5:59">
      <c r="I293" s="5"/>
      <c r="J293" s="5"/>
      <c r="K293" s="5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</row>
    <row r="294" spans="5:59">
      <c r="I294" s="5"/>
      <c r="J294" s="5"/>
      <c r="K294" s="5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</row>
    <row r="295" spans="5:59">
      <c r="I295" s="5"/>
      <c r="J295" s="5"/>
      <c r="K295" s="5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</row>
    <row r="296" spans="5:59">
      <c r="I296" s="5"/>
      <c r="J296" s="5"/>
      <c r="K296" s="5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</row>
    <row r="297" spans="5:59">
      <c r="I297" s="5"/>
      <c r="J297" s="5"/>
      <c r="K297" s="5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</row>
    <row r="298" spans="5:59">
      <c r="I298" s="5"/>
      <c r="J298" s="5"/>
      <c r="K298" s="5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</row>
    <row r="299" spans="5:59">
      <c r="I299" s="5"/>
      <c r="J299" s="5"/>
      <c r="K299" s="5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</row>
    <row r="300" spans="5:59">
      <c r="I300" s="5"/>
      <c r="J300" s="5"/>
      <c r="K300" s="5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</row>
    <row r="301" spans="5:59">
      <c r="I301" s="5"/>
      <c r="J301" s="5"/>
      <c r="K301" s="5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</row>
    <row r="302" spans="5:59">
      <c r="I302" s="5"/>
      <c r="J302" s="5"/>
      <c r="K302" s="5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</row>
    <row r="303" spans="5:59">
      <c r="I303" s="5"/>
      <c r="J303" s="5"/>
      <c r="K303" s="5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</row>
    <row r="304" spans="5:59">
      <c r="I304" s="5"/>
      <c r="J304" s="5"/>
      <c r="K304" s="5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</row>
    <row r="305" spans="9:59">
      <c r="I305" s="5"/>
      <c r="J305" s="5"/>
      <c r="K305" s="5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</row>
    <row r="306" spans="9:59">
      <c r="I306" s="5"/>
      <c r="J306" s="5"/>
      <c r="K306" s="5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</row>
    <row r="307" spans="9:59">
      <c r="I307" s="5"/>
      <c r="J307" s="5"/>
      <c r="K307" s="5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</row>
    <row r="308" spans="9:59">
      <c r="I308" s="5"/>
      <c r="J308" s="5"/>
      <c r="K308" s="5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</row>
    <row r="309" spans="9:59">
      <c r="I309" s="5"/>
      <c r="J309" s="5"/>
      <c r="K309" s="5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</row>
    <row r="310" spans="9:59">
      <c r="I310" s="5"/>
      <c r="J310" s="5"/>
      <c r="K310" s="5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</row>
    <row r="311" spans="9:59">
      <c r="I311" s="5"/>
      <c r="J311" s="5"/>
      <c r="K311" s="5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</row>
    <row r="312" spans="9:59">
      <c r="I312" s="5"/>
      <c r="J312" s="5"/>
      <c r="K312" s="5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</row>
    <row r="313" spans="9:59">
      <c r="I313" s="5"/>
      <c r="J313" s="5"/>
      <c r="K313" s="5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</row>
    <row r="314" spans="9:59">
      <c r="I314" s="5"/>
      <c r="J314" s="5"/>
      <c r="K314" s="5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</row>
    <row r="315" spans="9:59">
      <c r="I315" s="5"/>
      <c r="J315" s="5"/>
      <c r="K315" s="5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</row>
    <row r="316" spans="9:59">
      <c r="I316" s="5"/>
      <c r="J316" s="5"/>
      <c r="K316" s="5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</row>
    <row r="317" spans="9:59">
      <c r="I317" s="5"/>
      <c r="J317" s="5"/>
      <c r="K317" s="5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</row>
    <row r="318" spans="9:59">
      <c r="I318" s="5"/>
      <c r="J318" s="5"/>
      <c r="K318" s="5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</row>
    <row r="319" spans="9:59">
      <c r="I319" s="5"/>
      <c r="J319" s="5"/>
      <c r="K319" s="5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</row>
    <row r="320" spans="9:59">
      <c r="I320" s="5"/>
      <c r="J320" s="5"/>
      <c r="K320" s="5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</row>
    <row r="321" spans="1:59">
      <c r="I321" s="5"/>
      <c r="J321" s="5"/>
      <c r="K321" s="5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</row>
    <row r="322" spans="1:59">
      <c r="I322" s="5"/>
      <c r="J322" s="5"/>
      <c r="K322" s="5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</row>
    <row r="323" spans="1:59">
      <c r="I323" s="5"/>
      <c r="J323" s="5"/>
      <c r="K323" s="5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</row>
    <row r="324" spans="1:59">
      <c r="I324" s="5"/>
      <c r="J324" s="5"/>
      <c r="K324" s="5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</row>
    <row r="325" spans="1:59">
      <c r="E325" s="108"/>
      <c r="F325" s="108"/>
      <c r="G325" s="108"/>
      <c r="H325" s="108"/>
      <c r="I325" s="5"/>
      <c r="J325" s="5"/>
      <c r="K325" s="5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</row>
    <row r="326" spans="1:59">
      <c r="E326" s="108"/>
      <c r="F326" s="108"/>
      <c r="G326" s="108"/>
      <c r="H326" s="108"/>
      <c r="I326" s="5"/>
      <c r="J326" s="5"/>
      <c r="K326" s="5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</row>
    <row r="327" spans="1:59">
      <c r="E327" s="108"/>
      <c r="F327" s="108"/>
      <c r="G327" s="108"/>
      <c r="H327" s="108"/>
      <c r="I327" s="5"/>
      <c r="J327" s="5"/>
      <c r="K327" s="5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</row>
    <row r="328" spans="1:59">
      <c r="E328" s="108"/>
      <c r="F328" s="108"/>
      <c r="G328" s="108"/>
      <c r="H328" s="108"/>
      <c r="I328" s="5"/>
      <c r="J328" s="5"/>
      <c r="K328" s="5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</row>
    <row r="329" spans="1:59">
      <c r="A329" s="108"/>
      <c r="B329" s="116"/>
      <c r="C329" s="108"/>
      <c r="D329" s="108"/>
      <c r="E329" s="108"/>
      <c r="F329" s="108"/>
      <c r="G329" s="108"/>
      <c r="H329" s="108"/>
      <c r="I329" s="5"/>
      <c r="J329" s="5"/>
      <c r="K329" s="5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</row>
    <row r="330" spans="1:59">
      <c r="A330" s="108"/>
      <c r="B330" s="116"/>
      <c r="C330" s="108"/>
      <c r="D330" s="108"/>
      <c r="E330" s="108"/>
      <c r="F330" s="108"/>
      <c r="G330" s="108"/>
      <c r="H330" s="108"/>
      <c r="I330" s="5"/>
      <c r="J330" s="5"/>
      <c r="K330" s="5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</row>
    <row r="331" spans="1:59">
      <c r="I331" s="5"/>
      <c r="J331" s="5"/>
      <c r="K331" s="5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</row>
    <row r="332" spans="1:59">
      <c r="I332" s="5"/>
      <c r="J332" s="5"/>
      <c r="K332" s="5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</row>
    <row r="333" spans="1:59">
      <c r="I333" s="5"/>
      <c r="J333" s="5"/>
      <c r="K333" s="5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</row>
    <row r="334" spans="1:59">
      <c r="I334" s="5"/>
      <c r="J334" s="5"/>
      <c r="K334" s="5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</row>
    <row r="335" spans="1:59">
      <c r="I335" s="5"/>
      <c r="J335" s="5"/>
      <c r="K335" s="5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</row>
    <row r="336" spans="1:59">
      <c r="I336" s="5"/>
      <c r="J336" s="5"/>
      <c r="K336" s="5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</row>
    <row r="337" spans="9:59">
      <c r="I337" s="5"/>
      <c r="J337" s="5"/>
      <c r="K337" s="5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</row>
    <row r="338" spans="9:59">
      <c r="I338" s="5"/>
      <c r="J338" s="5"/>
      <c r="K338" s="5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</row>
    <row r="339" spans="9:59">
      <c r="I339" s="5"/>
      <c r="J339" s="5"/>
      <c r="K339" s="5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</row>
    <row r="340" spans="9:59">
      <c r="I340" s="5"/>
      <c r="J340" s="5"/>
      <c r="K340" s="5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</row>
    <row r="341" spans="9:59">
      <c r="I341" s="5"/>
      <c r="J341" s="5"/>
      <c r="K341" s="5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</row>
    <row r="342" spans="9:59">
      <c r="I342" s="5"/>
      <c r="J342" s="5"/>
      <c r="K342" s="5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</row>
    <row r="343" spans="9:59">
      <c r="I343" s="5"/>
      <c r="J343" s="5"/>
      <c r="K343" s="5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</row>
    <row r="344" spans="9:59">
      <c r="I344" s="5"/>
      <c r="J344" s="5"/>
      <c r="K344" s="5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</row>
    <row r="345" spans="9:59">
      <c r="I345" s="5"/>
      <c r="J345" s="5"/>
      <c r="K345" s="5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</row>
    <row r="346" spans="9:59">
      <c r="I346" s="5"/>
      <c r="J346" s="5"/>
      <c r="K346" s="5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</row>
    <row r="347" spans="9:59">
      <c r="I347" s="5"/>
      <c r="J347" s="5"/>
      <c r="K347" s="5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</row>
    <row r="348" spans="9:59">
      <c r="I348" s="5"/>
      <c r="J348" s="5"/>
      <c r="K348" s="5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</row>
    <row r="349" spans="9:59">
      <c r="I349" s="5"/>
      <c r="J349" s="5"/>
      <c r="K349" s="5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</row>
    <row r="350" spans="9:59">
      <c r="I350" s="5"/>
      <c r="J350" s="5"/>
      <c r="K350" s="5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</row>
    <row r="351" spans="9:59">
      <c r="I351" s="5"/>
      <c r="J351" s="5"/>
      <c r="K351" s="5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</row>
    <row r="352" spans="9:59">
      <c r="I352" s="5"/>
      <c r="J352" s="5"/>
      <c r="K352" s="5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</row>
    <row r="353" spans="9:59">
      <c r="I353" s="5"/>
      <c r="J353" s="5"/>
      <c r="K353" s="5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</row>
    <row r="354" spans="9:59">
      <c r="I354" s="5"/>
      <c r="J354" s="5"/>
      <c r="K354" s="5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</row>
    <row r="355" spans="9:59">
      <c r="I355" s="5"/>
      <c r="J355" s="5"/>
      <c r="K355" s="5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</row>
    <row r="356" spans="9:59">
      <c r="I356" s="5"/>
      <c r="J356" s="5"/>
      <c r="K356" s="5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</row>
    <row r="357" spans="9:59">
      <c r="I357" s="5"/>
      <c r="J357" s="5"/>
      <c r="K357" s="5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</row>
    <row r="358" spans="9:59">
      <c r="I358" s="5"/>
      <c r="J358" s="5"/>
      <c r="K358" s="5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</row>
    <row r="359" spans="9:59">
      <c r="I359" s="5"/>
      <c r="J359" s="5"/>
      <c r="K359" s="5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</row>
    <row r="360" spans="9:59">
      <c r="I360" s="5"/>
      <c r="J360" s="5"/>
      <c r="K360" s="5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</row>
    <row r="361" spans="9:59">
      <c r="I361" s="5"/>
      <c r="J361" s="5"/>
      <c r="K361" s="5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</row>
    <row r="362" spans="9:59">
      <c r="I362" s="5"/>
      <c r="J362" s="5"/>
      <c r="K362" s="5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</row>
    <row r="363" spans="9:59">
      <c r="I363" s="5"/>
      <c r="J363" s="5"/>
      <c r="K363" s="5"/>
    </row>
    <row r="364" spans="9:59">
      <c r="I364" s="5"/>
      <c r="J364" s="5"/>
      <c r="K364" s="5"/>
    </row>
    <row r="365" spans="9:59">
      <c r="I365" s="5"/>
      <c r="J365" s="5"/>
      <c r="K365" s="5"/>
    </row>
    <row r="366" spans="9:59">
      <c r="I366" s="5"/>
      <c r="J366" s="5"/>
      <c r="K366" s="5"/>
    </row>
    <row r="367" spans="9:59">
      <c r="I367" s="5"/>
      <c r="J367" s="5"/>
      <c r="K367" s="5"/>
    </row>
    <row r="368" spans="9:59">
      <c r="I368" s="5"/>
      <c r="J368" s="5"/>
      <c r="K368" s="5"/>
    </row>
    <row r="369" spans="9:11">
      <c r="I369" s="5"/>
      <c r="J369" s="5"/>
      <c r="K369" s="5"/>
    </row>
    <row r="370" spans="9:11">
      <c r="I370" s="5"/>
      <c r="J370" s="5"/>
      <c r="K370" s="5"/>
    </row>
    <row r="371" spans="9:11">
      <c r="I371" s="5"/>
      <c r="J371" s="5"/>
      <c r="K371" s="5"/>
    </row>
    <row r="372" spans="9:11">
      <c r="I372" s="5"/>
      <c r="J372" s="5"/>
      <c r="K372" s="5"/>
    </row>
    <row r="373" spans="9:11">
      <c r="I373" s="5"/>
      <c r="J373" s="5"/>
      <c r="K373" s="5"/>
    </row>
    <row r="374" spans="9:11">
      <c r="I374" s="5"/>
      <c r="J374" s="5"/>
      <c r="K374" s="5"/>
    </row>
    <row r="375" spans="9:11">
      <c r="I375" s="5"/>
      <c r="J375" s="5"/>
      <c r="K375" s="5"/>
    </row>
    <row r="376" spans="9:11">
      <c r="I376" s="5"/>
      <c r="J376" s="5"/>
      <c r="K376" s="5"/>
    </row>
    <row r="377" spans="9:11">
      <c r="I377" s="5"/>
      <c r="J377" s="5"/>
      <c r="K377" s="5"/>
    </row>
    <row r="378" spans="9:11">
      <c r="I378" s="5"/>
      <c r="J378" s="5"/>
      <c r="K378" s="5"/>
    </row>
    <row r="379" spans="9:11">
      <c r="I379" s="5"/>
      <c r="J379" s="5"/>
      <c r="K379" s="5"/>
    </row>
    <row r="380" spans="9:11">
      <c r="I380" s="5"/>
      <c r="J380" s="5"/>
      <c r="K380" s="5"/>
    </row>
    <row r="381" spans="9:11">
      <c r="I381" s="5"/>
      <c r="J381" s="5"/>
      <c r="K381" s="5"/>
    </row>
    <row r="382" spans="9:11">
      <c r="I382" s="5"/>
      <c r="J382" s="5"/>
      <c r="K382" s="5"/>
    </row>
    <row r="383" spans="9:11">
      <c r="I383" s="5"/>
      <c r="J383" s="5"/>
      <c r="K383" s="5"/>
    </row>
    <row r="384" spans="9:11">
      <c r="I384" s="5"/>
      <c r="J384" s="5"/>
      <c r="K384" s="5"/>
    </row>
    <row r="385" spans="9:11">
      <c r="I385" s="5"/>
      <c r="J385" s="5"/>
      <c r="K385" s="5"/>
    </row>
    <row r="386" spans="9:11">
      <c r="I386" s="5"/>
      <c r="J386" s="5"/>
      <c r="K386" s="5"/>
    </row>
    <row r="387" spans="9:11">
      <c r="I387" s="5"/>
      <c r="J387" s="5"/>
      <c r="K387" s="5"/>
    </row>
    <row r="388" spans="9:11">
      <c r="I388" s="5"/>
      <c r="J388" s="5"/>
      <c r="K388" s="5"/>
    </row>
    <row r="389" spans="9:11">
      <c r="I389" s="5"/>
      <c r="J389" s="5"/>
      <c r="K389" s="5"/>
    </row>
    <row r="390" spans="9:11">
      <c r="I390" s="5"/>
      <c r="J390" s="5"/>
      <c r="K390" s="5"/>
    </row>
    <row r="391" spans="9:11">
      <c r="I391" s="5"/>
      <c r="J391" s="5"/>
      <c r="K391" s="5"/>
    </row>
    <row r="392" spans="9:11">
      <c r="I392" s="5"/>
      <c r="J392" s="5"/>
      <c r="K392" s="5"/>
    </row>
    <row r="393" spans="9:11">
      <c r="I393" s="5"/>
      <c r="J393" s="5"/>
      <c r="K393" s="5"/>
    </row>
    <row r="394" spans="9:11">
      <c r="I394" s="5"/>
      <c r="J394" s="5"/>
      <c r="K394" s="5"/>
    </row>
    <row r="395" spans="9:11">
      <c r="I395" s="5"/>
      <c r="J395" s="5"/>
      <c r="K395" s="5"/>
    </row>
    <row r="396" spans="9:11">
      <c r="I396" s="5"/>
      <c r="J396" s="5"/>
      <c r="K396" s="5"/>
    </row>
    <row r="397" spans="9:11">
      <c r="I397" s="5"/>
      <c r="J397" s="5"/>
      <c r="K397" s="5"/>
    </row>
    <row r="398" spans="9:11">
      <c r="I398" s="5"/>
      <c r="J398" s="5"/>
      <c r="K398" s="5"/>
    </row>
    <row r="399" spans="9:11">
      <c r="I399" s="5"/>
      <c r="J399" s="5"/>
      <c r="K399" s="5"/>
    </row>
    <row r="400" spans="9:11">
      <c r="I400" s="5"/>
      <c r="J400" s="5"/>
      <c r="K400" s="5"/>
    </row>
    <row r="401" spans="9:11">
      <c r="I401" s="5"/>
      <c r="J401" s="5"/>
      <c r="K401" s="5"/>
    </row>
    <row r="402" spans="9:11">
      <c r="I402" s="5"/>
      <c r="J402" s="5"/>
      <c r="K402" s="5"/>
    </row>
    <row r="403" spans="9:11">
      <c r="I403" s="5"/>
      <c r="J403" s="5"/>
      <c r="K403" s="5"/>
    </row>
    <row r="404" spans="9:11">
      <c r="I404" s="5"/>
      <c r="J404" s="5"/>
      <c r="K404" s="5"/>
    </row>
    <row r="405" spans="9:11">
      <c r="I405" s="5"/>
      <c r="J405" s="5"/>
      <c r="K405" s="5"/>
    </row>
    <row r="406" spans="9:11">
      <c r="I406" s="5"/>
      <c r="J406" s="5"/>
      <c r="K406" s="5"/>
    </row>
    <row r="407" spans="9:11">
      <c r="I407" s="5"/>
      <c r="J407" s="5"/>
      <c r="K407" s="5"/>
    </row>
    <row r="408" spans="9:11">
      <c r="I408" s="5"/>
      <c r="J408" s="5"/>
      <c r="K408" s="5"/>
    </row>
    <row r="409" spans="9:11">
      <c r="I409" s="5"/>
      <c r="J409" s="5"/>
      <c r="K409" s="5"/>
    </row>
    <row r="410" spans="9:11">
      <c r="I410" s="5"/>
      <c r="J410" s="5"/>
      <c r="K410" s="5"/>
    </row>
    <row r="411" spans="9:11">
      <c r="I411" s="5"/>
      <c r="J411" s="5"/>
      <c r="K411" s="5"/>
    </row>
    <row r="412" spans="9:11">
      <c r="I412" s="5"/>
      <c r="J412" s="5"/>
      <c r="K412" s="5"/>
    </row>
    <row r="413" spans="9:11">
      <c r="I413" s="5"/>
      <c r="J413" s="5"/>
      <c r="K413" s="5"/>
    </row>
    <row r="414" spans="9:11">
      <c r="I414" s="5"/>
      <c r="J414" s="5"/>
      <c r="K414" s="5"/>
    </row>
    <row r="415" spans="9:11">
      <c r="I415" s="5"/>
      <c r="J415" s="5"/>
      <c r="K415" s="5"/>
    </row>
    <row r="416" spans="9:11">
      <c r="I416" s="5"/>
      <c r="J416" s="5"/>
      <c r="K416" s="5"/>
    </row>
    <row r="417" spans="9:11">
      <c r="I417" s="5"/>
      <c r="J417" s="5"/>
      <c r="K417" s="5"/>
    </row>
    <row r="418" spans="9:11">
      <c r="I418" s="5"/>
      <c r="J418" s="5"/>
      <c r="K418" s="5"/>
    </row>
    <row r="419" spans="9:11">
      <c r="I419" s="5"/>
      <c r="J419" s="5"/>
      <c r="K419" s="5"/>
    </row>
    <row r="420" spans="9:11">
      <c r="I420" s="5"/>
      <c r="J420" s="5"/>
      <c r="K420" s="5"/>
    </row>
    <row r="421" spans="9:11">
      <c r="I421" s="5"/>
      <c r="J421" s="5"/>
      <c r="K421" s="5"/>
    </row>
    <row r="422" spans="9:11">
      <c r="I422" s="5"/>
      <c r="J422" s="5"/>
      <c r="K422" s="5"/>
    </row>
    <row r="423" spans="9:11">
      <c r="I423" s="5"/>
      <c r="J423" s="5"/>
      <c r="K423" s="5"/>
    </row>
    <row r="424" spans="9:11">
      <c r="I424" s="5"/>
      <c r="J424" s="5"/>
      <c r="K424" s="5"/>
    </row>
    <row r="425" spans="9:11">
      <c r="I425" s="5"/>
      <c r="J425" s="5"/>
      <c r="K425" s="5"/>
    </row>
    <row r="426" spans="9:11">
      <c r="I426" s="5"/>
      <c r="J426" s="5"/>
      <c r="K426" s="5"/>
    </row>
    <row r="427" spans="9:11">
      <c r="I427" s="5"/>
      <c r="J427" s="5"/>
      <c r="K427" s="5"/>
    </row>
    <row r="428" spans="9:11">
      <c r="I428" s="5"/>
      <c r="J428" s="5"/>
      <c r="K428" s="5"/>
    </row>
    <row r="429" spans="9:11">
      <c r="I429" s="5"/>
      <c r="J429" s="5"/>
      <c r="K429" s="5"/>
    </row>
    <row r="430" spans="9:11">
      <c r="I430" s="5"/>
      <c r="J430" s="5"/>
      <c r="K430" s="5"/>
    </row>
    <row r="431" spans="9:11">
      <c r="I431" s="5"/>
      <c r="J431" s="5"/>
      <c r="K431" s="5"/>
    </row>
    <row r="432" spans="9:11">
      <c r="I432" s="5"/>
      <c r="J432" s="5"/>
      <c r="K432" s="5"/>
    </row>
    <row r="433" spans="9:11">
      <c r="I433" s="5"/>
      <c r="J433" s="5"/>
      <c r="K433" s="5"/>
    </row>
    <row r="434" spans="9:11">
      <c r="I434" s="5"/>
      <c r="J434" s="5"/>
      <c r="K434" s="5"/>
    </row>
    <row r="435" spans="9:11">
      <c r="I435" s="5"/>
      <c r="J435" s="5"/>
      <c r="K435" s="5"/>
    </row>
    <row r="436" spans="9:11">
      <c r="I436" s="5"/>
      <c r="J436" s="5"/>
      <c r="K436" s="5"/>
    </row>
    <row r="437" spans="9:11">
      <c r="I437" s="5"/>
      <c r="J437" s="5"/>
      <c r="K437" s="5"/>
    </row>
    <row r="438" spans="9:11">
      <c r="I438" s="5"/>
      <c r="J438" s="5"/>
      <c r="K438" s="5"/>
    </row>
    <row r="439" spans="9:11">
      <c r="I439" s="5"/>
      <c r="J439" s="5"/>
      <c r="K439" s="5"/>
    </row>
    <row r="440" spans="9:11">
      <c r="I440" s="5"/>
      <c r="J440" s="5"/>
      <c r="K440" s="5"/>
    </row>
    <row r="441" spans="9:11">
      <c r="I441" s="5"/>
      <c r="J441" s="5"/>
      <c r="K441" s="5"/>
    </row>
    <row r="442" spans="9:11">
      <c r="I442" s="5"/>
      <c r="J442" s="5"/>
      <c r="K442" s="5"/>
    </row>
    <row r="443" spans="9:11">
      <c r="I443" s="5"/>
      <c r="J443" s="5"/>
      <c r="K443" s="5"/>
    </row>
    <row r="444" spans="9:11">
      <c r="I444" s="5"/>
      <c r="J444" s="5"/>
      <c r="K444" s="5"/>
    </row>
    <row r="445" spans="9:11">
      <c r="I445" s="5"/>
      <c r="J445" s="5"/>
      <c r="K445" s="5"/>
    </row>
    <row r="446" spans="9:11">
      <c r="I446" s="5"/>
      <c r="J446" s="5"/>
      <c r="K446" s="5"/>
    </row>
    <row r="447" spans="9:11">
      <c r="I447" s="5"/>
      <c r="J447" s="5"/>
      <c r="K447" s="5"/>
    </row>
    <row r="448" spans="9:11">
      <c r="I448" s="5"/>
      <c r="J448" s="5"/>
      <c r="K448" s="5"/>
    </row>
    <row r="449" spans="9:11">
      <c r="I449" s="5"/>
      <c r="J449" s="5"/>
      <c r="K449" s="5"/>
    </row>
    <row r="450" spans="9:11">
      <c r="I450" s="5"/>
      <c r="J450" s="5"/>
      <c r="K450" s="5"/>
    </row>
    <row r="451" spans="9:11">
      <c r="I451" s="5"/>
      <c r="J451" s="5"/>
      <c r="K451" s="5"/>
    </row>
    <row r="452" spans="9:11">
      <c r="I452" s="5"/>
      <c r="J452" s="5"/>
      <c r="K452" s="5"/>
    </row>
    <row r="453" spans="9:11">
      <c r="I453" s="5"/>
      <c r="J453" s="5"/>
      <c r="K453" s="5"/>
    </row>
    <row r="454" spans="9:11">
      <c r="I454" s="5"/>
      <c r="J454" s="5"/>
      <c r="K454" s="5"/>
    </row>
    <row r="455" spans="9:11">
      <c r="I455" s="5"/>
      <c r="J455" s="5"/>
      <c r="K455" s="5"/>
    </row>
    <row r="456" spans="9:11">
      <c r="I456" s="5"/>
      <c r="J456" s="5"/>
      <c r="K456" s="5"/>
    </row>
    <row r="457" spans="9:11">
      <c r="I457" s="5"/>
      <c r="J457" s="5"/>
      <c r="K457" s="5"/>
    </row>
    <row r="458" spans="9:11">
      <c r="I458" s="5"/>
      <c r="J458" s="5"/>
      <c r="K458" s="5"/>
    </row>
    <row r="459" spans="9:11">
      <c r="I459" s="5"/>
      <c r="J459" s="5"/>
      <c r="K459" s="5"/>
    </row>
    <row r="460" spans="9:11">
      <c r="I460" s="5"/>
      <c r="J460" s="5"/>
      <c r="K460" s="5"/>
    </row>
    <row r="461" spans="9:11">
      <c r="I461" s="5"/>
      <c r="J461" s="5"/>
      <c r="K461" s="5"/>
    </row>
    <row r="462" spans="9:11">
      <c r="I462" s="5"/>
      <c r="J462" s="5"/>
      <c r="K462" s="5"/>
    </row>
    <row r="463" spans="9:11">
      <c r="I463" s="5"/>
      <c r="J463" s="5"/>
      <c r="K463" s="5"/>
    </row>
    <row r="464" spans="9:11">
      <c r="I464" s="5"/>
      <c r="J464" s="5"/>
      <c r="K464" s="5"/>
    </row>
    <row r="465" spans="9:11">
      <c r="I465" s="5"/>
      <c r="J465" s="5"/>
      <c r="K465" s="5"/>
    </row>
    <row r="466" spans="9:11">
      <c r="I466" s="5"/>
      <c r="J466" s="5"/>
      <c r="K466" s="5"/>
    </row>
    <row r="467" spans="9:11">
      <c r="I467" s="5"/>
      <c r="J467" s="5"/>
      <c r="K467" s="5"/>
    </row>
    <row r="468" spans="9:11">
      <c r="I468" s="5"/>
      <c r="J468" s="5"/>
      <c r="K468" s="5"/>
    </row>
    <row r="469" spans="9:11">
      <c r="I469" s="5"/>
      <c r="J469" s="5"/>
      <c r="K469" s="5"/>
    </row>
    <row r="470" spans="9:11">
      <c r="I470" s="5"/>
      <c r="J470" s="5"/>
      <c r="K470" s="5"/>
    </row>
    <row r="471" spans="9:11">
      <c r="I471" s="5"/>
      <c r="J471" s="5"/>
      <c r="K471" s="5"/>
    </row>
    <row r="472" spans="9:11">
      <c r="I472" s="5"/>
      <c r="J472" s="5"/>
      <c r="K472" s="5"/>
    </row>
    <row r="473" spans="9:11">
      <c r="I473" s="5"/>
      <c r="J473" s="5"/>
      <c r="K473" s="5"/>
    </row>
    <row r="474" spans="9:11">
      <c r="I474" s="5"/>
      <c r="J474" s="5"/>
      <c r="K474" s="5"/>
    </row>
    <row r="475" spans="9:11">
      <c r="I475" s="5"/>
      <c r="J475" s="5"/>
      <c r="K475" s="5"/>
    </row>
    <row r="476" spans="9:11">
      <c r="I476" s="5"/>
      <c r="J476" s="5"/>
      <c r="K476" s="5"/>
    </row>
    <row r="477" spans="9:11">
      <c r="I477" s="5"/>
      <c r="J477" s="5"/>
      <c r="K477" s="5"/>
    </row>
    <row r="478" spans="9:11">
      <c r="I478" s="5"/>
      <c r="J478" s="5"/>
      <c r="K478" s="5"/>
    </row>
    <row r="479" spans="9:11">
      <c r="I479" s="5"/>
      <c r="J479" s="5"/>
      <c r="K479" s="5"/>
    </row>
    <row r="480" spans="9:11">
      <c r="I480" s="5"/>
      <c r="J480" s="5"/>
      <c r="K480" s="5"/>
    </row>
    <row r="481" spans="9:11">
      <c r="I481" s="5"/>
      <c r="J481" s="5"/>
      <c r="K481" s="5"/>
    </row>
    <row r="482" spans="9:11">
      <c r="I482" s="5"/>
      <c r="J482" s="5"/>
      <c r="K482" s="5"/>
    </row>
    <row r="483" spans="9:11">
      <c r="I483" s="5"/>
      <c r="J483" s="5"/>
      <c r="K483" s="5"/>
    </row>
    <row r="484" spans="9:11">
      <c r="I484" s="5"/>
      <c r="J484" s="5"/>
      <c r="K484" s="5"/>
    </row>
    <row r="485" spans="9:11">
      <c r="I485" s="5"/>
      <c r="J485" s="5"/>
      <c r="K485" s="5"/>
    </row>
    <row r="486" spans="9:11">
      <c r="I486" s="5"/>
      <c r="J486" s="5"/>
      <c r="K486" s="5"/>
    </row>
    <row r="487" spans="9:11">
      <c r="I487" s="5"/>
      <c r="J487" s="5"/>
      <c r="K487" s="5"/>
    </row>
    <row r="488" spans="9:11">
      <c r="I488" s="5"/>
      <c r="J488" s="5"/>
      <c r="K488" s="5"/>
    </row>
    <row r="489" spans="9:11">
      <c r="I489" s="5"/>
      <c r="J489" s="5"/>
      <c r="K489" s="5"/>
    </row>
    <row r="490" spans="9:11">
      <c r="I490" s="5"/>
      <c r="J490" s="5"/>
      <c r="K490" s="5"/>
    </row>
    <row r="491" spans="9:11">
      <c r="I491" s="5"/>
      <c r="J491" s="5"/>
      <c r="K491" s="5"/>
    </row>
    <row r="492" spans="9:11">
      <c r="I492" s="5"/>
      <c r="J492" s="5"/>
      <c r="K492" s="5"/>
    </row>
    <row r="493" spans="9:11">
      <c r="I493" s="5"/>
      <c r="J493" s="5"/>
      <c r="K493" s="5"/>
    </row>
    <row r="494" spans="9:11">
      <c r="I494" s="5"/>
      <c r="J494" s="5"/>
      <c r="K494" s="5"/>
    </row>
    <row r="495" spans="9:11">
      <c r="I495" s="5"/>
      <c r="J495" s="5"/>
      <c r="K495" s="5"/>
    </row>
    <row r="496" spans="9:11">
      <c r="I496" s="5"/>
      <c r="J496" s="5"/>
      <c r="K496" s="5"/>
    </row>
    <row r="497" spans="9:11">
      <c r="I497" s="5"/>
      <c r="J497" s="5"/>
      <c r="K497" s="5"/>
    </row>
    <row r="498" spans="9:11">
      <c r="I498" s="5"/>
      <c r="J498" s="5"/>
      <c r="K498" s="5"/>
    </row>
    <row r="499" spans="9:11">
      <c r="I499" s="5"/>
      <c r="J499" s="5"/>
      <c r="K499" s="5"/>
    </row>
    <row r="500" spans="9:11">
      <c r="I500" s="5"/>
      <c r="J500" s="5"/>
      <c r="K500" s="5"/>
    </row>
    <row r="501" spans="9:11">
      <c r="I501" s="5"/>
      <c r="J501" s="5"/>
      <c r="K501" s="5"/>
    </row>
    <row r="502" spans="9:11">
      <c r="I502" s="5"/>
      <c r="J502" s="5"/>
      <c r="K502" s="5"/>
    </row>
    <row r="503" spans="9:11">
      <c r="I503" s="5"/>
      <c r="J503" s="5"/>
      <c r="K503" s="5"/>
    </row>
    <row r="504" spans="9:11">
      <c r="I504" s="5"/>
      <c r="J504" s="5"/>
      <c r="K504" s="5"/>
    </row>
    <row r="505" spans="9:11">
      <c r="I505" s="5"/>
      <c r="J505" s="5"/>
      <c r="K505" s="5"/>
    </row>
    <row r="506" spans="9:11">
      <c r="I506" s="5"/>
      <c r="J506" s="5"/>
      <c r="K506" s="5"/>
    </row>
    <row r="507" spans="9:11">
      <c r="I507" s="5"/>
      <c r="J507" s="5"/>
      <c r="K507" s="5"/>
    </row>
    <row r="508" spans="9:11">
      <c r="I508" s="5"/>
      <c r="J508" s="5"/>
      <c r="K508" s="5"/>
    </row>
    <row r="509" spans="9:11">
      <c r="I509" s="5"/>
      <c r="J509" s="5"/>
      <c r="K509" s="5"/>
    </row>
    <row r="510" spans="9:11">
      <c r="I510" s="5"/>
      <c r="J510" s="5"/>
      <c r="K510" s="5"/>
    </row>
    <row r="511" spans="9:11">
      <c r="I511" s="5"/>
      <c r="J511" s="5"/>
      <c r="K511" s="5"/>
    </row>
    <row r="512" spans="9:11">
      <c r="I512" s="5"/>
      <c r="J512" s="5"/>
      <c r="K512" s="5"/>
    </row>
    <row r="513" spans="9:11">
      <c r="I513" s="5"/>
      <c r="J513" s="5"/>
      <c r="K513" s="5"/>
    </row>
    <row r="514" spans="9:11">
      <c r="I514" s="5"/>
      <c r="J514" s="5"/>
      <c r="K514" s="5"/>
    </row>
    <row r="515" spans="9:11">
      <c r="I515" s="5"/>
      <c r="J515" s="5"/>
      <c r="K515" s="5"/>
    </row>
    <row r="516" spans="9:11">
      <c r="I516" s="5"/>
      <c r="J516" s="5"/>
      <c r="K516" s="5"/>
    </row>
    <row r="517" spans="9:11">
      <c r="I517" s="5"/>
      <c r="J517" s="5"/>
      <c r="K517" s="5"/>
    </row>
    <row r="518" spans="9:11">
      <c r="I518" s="5"/>
      <c r="J518" s="5"/>
      <c r="K518" s="5"/>
    </row>
    <row r="519" spans="9:11">
      <c r="I519" s="5"/>
      <c r="J519" s="5"/>
      <c r="K519" s="5"/>
    </row>
    <row r="520" spans="9:11">
      <c r="I520" s="5"/>
      <c r="J520" s="5"/>
      <c r="K520" s="5"/>
    </row>
    <row r="521" spans="9:11">
      <c r="I521" s="5"/>
      <c r="J521" s="5"/>
      <c r="K521" s="5"/>
    </row>
    <row r="522" spans="9:11">
      <c r="I522" s="5"/>
      <c r="J522" s="5"/>
      <c r="K522" s="5"/>
    </row>
    <row r="523" spans="9:11">
      <c r="I523" s="5"/>
      <c r="J523" s="5"/>
      <c r="K523" s="5"/>
    </row>
    <row r="524" spans="9:11">
      <c r="I524" s="5"/>
      <c r="J524" s="5"/>
      <c r="K524" s="5"/>
    </row>
    <row r="525" spans="9:11">
      <c r="I525" s="5"/>
      <c r="J525" s="5"/>
      <c r="K525" s="5"/>
    </row>
    <row r="526" spans="9:11">
      <c r="I526" s="5"/>
      <c r="J526" s="5"/>
      <c r="K526" s="5"/>
    </row>
    <row r="527" spans="9:11">
      <c r="I527" s="5"/>
      <c r="J527" s="5"/>
      <c r="K527" s="5"/>
    </row>
    <row r="528" spans="9:11">
      <c r="I528" s="5"/>
      <c r="J528" s="5"/>
      <c r="K528" s="5"/>
    </row>
    <row r="529" spans="9:11">
      <c r="I529" s="5"/>
      <c r="J529" s="5"/>
      <c r="K529" s="5"/>
    </row>
    <row r="530" spans="9:11">
      <c r="I530" s="5"/>
      <c r="J530" s="5"/>
      <c r="K530" s="5"/>
    </row>
    <row r="531" spans="9:11">
      <c r="I531" s="5"/>
      <c r="J531" s="5"/>
      <c r="K531" s="5"/>
    </row>
    <row r="532" spans="9:11">
      <c r="I532" s="5"/>
      <c r="J532" s="5"/>
      <c r="K532" s="5"/>
    </row>
    <row r="533" spans="9:11">
      <c r="I533" s="5"/>
      <c r="J533" s="5"/>
      <c r="K533" s="5"/>
    </row>
    <row r="534" spans="9:11">
      <c r="I534" s="5"/>
      <c r="J534" s="5"/>
      <c r="K534" s="5"/>
    </row>
    <row r="535" spans="9:11">
      <c r="I535" s="5"/>
      <c r="J535" s="5"/>
      <c r="K535" s="5"/>
    </row>
    <row r="536" spans="9:11">
      <c r="I536" s="5"/>
      <c r="J536" s="5"/>
      <c r="K536" s="5"/>
    </row>
    <row r="537" spans="9:11">
      <c r="I537" s="5"/>
      <c r="J537" s="5"/>
      <c r="K537" s="5"/>
    </row>
    <row r="538" spans="9:11">
      <c r="I538" s="5"/>
      <c r="J538" s="5"/>
      <c r="K538" s="5"/>
    </row>
    <row r="539" spans="9:11">
      <c r="I539" s="5"/>
      <c r="J539" s="5"/>
      <c r="K539" s="5"/>
    </row>
    <row r="540" spans="9:11">
      <c r="I540" s="5"/>
      <c r="J540" s="5"/>
      <c r="K540" s="5"/>
    </row>
    <row r="541" spans="9:11">
      <c r="I541" s="5"/>
      <c r="J541" s="5"/>
      <c r="K541" s="5"/>
    </row>
    <row r="542" spans="9:11">
      <c r="I542" s="5"/>
      <c r="J542" s="5"/>
      <c r="K542" s="5"/>
    </row>
    <row r="543" spans="9:11">
      <c r="I543" s="5"/>
      <c r="J543" s="5"/>
      <c r="K543" s="5"/>
    </row>
    <row r="761" spans="9:11">
      <c r="I761" s="5"/>
      <c r="J761" s="5"/>
      <c r="K761" s="5"/>
    </row>
    <row r="762" spans="9:11">
      <c r="I762" s="5"/>
      <c r="J762" s="5"/>
      <c r="K762" s="5"/>
    </row>
  </sheetData>
  <pageMargins left="0.196527777777778" right="0.118055555555556" top="0.15763888888888899" bottom="0.15763888888888899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5"/>
  <sheetViews>
    <sheetView view="pageBreakPreview" topLeftCell="A616" zoomScale="90" zoomScaleSheetLayoutView="90" workbookViewId="0">
      <selection activeCell="G601" sqref="G601"/>
    </sheetView>
  </sheetViews>
  <sheetFormatPr defaultRowHeight="15"/>
  <cols>
    <col min="1" max="1" width="8.7109375" customWidth="1"/>
    <col min="2" max="2" width="30.28515625" customWidth="1"/>
    <col min="3" max="3" width="8.5703125" style="1" customWidth="1"/>
    <col min="4" max="4" width="6.140625" style="1" customWidth="1"/>
    <col min="5" max="5" width="7.140625" style="1" customWidth="1"/>
    <col min="6" max="6" width="9.140625" style="1" customWidth="1"/>
    <col min="7" max="7" width="9.5703125" style="1" customWidth="1"/>
    <col min="8" max="8" width="8.42578125" style="1" customWidth="1"/>
    <col min="9" max="9" width="8.140625" style="1" customWidth="1"/>
  </cols>
  <sheetData>
    <row r="1" spans="1:9" ht="7.5" customHeight="1"/>
    <row r="3" spans="1:9" ht="12.75" customHeight="1"/>
    <row r="6" spans="1:9">
      <c r="E6"/>
      <c r="F6" s="2" t="s">
        <v>157</v>
      </c>
      <c r="I6"/>
    </row>
    <row r="7" spans="1:9">
      <c r="E7" s="1" t="s">
        <v>1023</v>
      </c>
      <c r="F7"/>
      <c r="I7"/>
    </row>
    <row r="8" spans="1:9">
      <c r="E8"/>
      <c r="F8"/>
      <c r="G8"/>
      <c r="H8"/>
      <c r="I8"/>
    </row>
    <row r="9" spans="1:9">
      <c r="E9"/>
      <c r="F9"/>
      <c r="H9" s="10"/>
    </row>
    <row r="10" spans="1:9">
      <c r="E10"/>
      <c r="F10"/>
      <c r="G10"/>
      <c r="H10"/>
      <c r="I10"/>
    </row>
    <row r="11" spans="1:9">
      <c r="H11" s="2"/>
      <c r="I11" s="2"/>
    </row>
    <row r="12" spans="1:9">
      <c r="E12"/>
      <c r="F12"/>
      <c r="G12"/>
      <c r="H12" s="2"/>
      <c r="I12" s="2"/>
    </row>
    <row r="13" spans="1:9">
      <c r="H13"/>
      <c r="I13"/>
    </row>
    <row r="14" spans="1:9">
      <c r="A14" s="9"/>
      <c r="E14" s="14"/>
      <c r="F14" s="14"/>
      <c r="G14" s="14"/>
      <c r="H14" t="s">
        <v>1024</v>
      </c>
    </row>
    <row r="15" spans="1:9" ht="18.75" customHeight="1">
      <c r="C15"/>
      <c r="D15"/>
      <c r="E15"/>
      <c r="F15" s="302"/>
      <c r="G15" s="302"/>
      <c r="H15" s="302"/>
      <c r="I15" s="302"/>
    </row>
    <row r="16" spans="1:9" ht="16.5" customHeight="1">
      <c r="A16" s="79"/>
      <c r="B16" s="150"/>
      <c r="C16"/>
      <c r="D16"/>
      <c r="E16"/>
      <c r="F16"/>
      <c r="G16"/>
      <c r="H16"/>
      <c r="I16" s="301"/>
    </row>
    <row r="17" spans="1:9">
      <c r="A17" s="79"/>
      <c r="B17" s="150"/>
      <c r="C17" s="2"/>
      <c r="D17" s="302"/>
      <c r="E17" s="6"/>
      <c r="F17" s="6"/>
      <c r="G17" s="8"/>
      <c r="H17"/>
      <c r="I17" s="150"/>
    </row>
    <row r="18" spans="1:9">
      <c r="A18" s="79"/>
      <c r="B18" s="305"/>
      <c r="C18" s="2"/>
      <c r="D18" s="2"/>
      <c r="E18" s="8"/>
      <c r="F18"/>
      <c r="G18" s="8"/>
      <c r="H18"/>
      <c r="I18" s="150"/>
    </row>
    <row r="19" spans="1:9" ht="15.75" customHeight="1">
      <c r="A19" s="79"/>
      <c r="B19" s="10" t="s">
        <v>244</v>
      </c>
      <c r="E19" s="302"/>
      <c r="G19"/>
      <c r="H19" s="20"/>
      <c r="I19" s="20"/>
    </row>
    <row r="20" spans="1:9" ht="15.75" customHeight="1">
      <c r="A20" s="79"/>
      <c r="B20" s="150"/>
      <c r="C20"/>
      <c r="D20" s="305"/>
      <c r="E20"/>
      <c r="F20" s="302"/>
      <c r="G20" s="302"/>
      <c r="H20" s="302"/>
      <c r="I20" s="302"/>
    </row>
    <row r="21" spans="1:9" ht="20.25" customHeight="1">
      <c r="B21" s="11" t="s">
        <v>177</v>
      </c>
      <c r="C21" s="150"/>
      <c r="D21" s="2"/>
      <c r="E21" s="6"/>
      <c r="F21" s="6"/>
      <c r="G21" s="101"/>
      <c r="I21" s="149"/>
    </row>
    <row r="22" spans="1:9" ht="15.75" customHeight="1">
      <c r="A22" s="309"/>
      <c r="B22" s="79"/>
      <c r="D22"/>
      <c r="E22"/>
      <c r="F22" s="8"/>
      <c r="G22" s="8"/>
      <c r="H22"/>
      <c r="I22" s="149"/>
    </row>
    <row r="23" spans="1:9" ht="13.5" customHeight="1">
      <c r="A23" s="311"/>
      <c r="B23" s="423" t="s">
        <v>254</v>
      </c>
    </row>
    <row r="24" spans="1:9" ht="13.5" customHeight="1">
      <c r="A24" s="313"/>
    </row>
    <row r="25" spans="1:9" ht="12.75" customHeight="1">
      <c r="B25" s="19" t="s">
        <v>178</v>
      </c>
      <c r="D25"/>
      <c r="F25" s="8"/>
      <c r="G25" s="2"/>
      <c r="H25"/>
      <c r="I25" s="149"/>
    </row>
    <row r="26" spans="1:9" ht="13.5" customHeight="1">
      <c r="A26" s="305"/>
      <c r="B26" s="312"/>
      <c r="C26" s="312"/>
      <c r="D26" s="149"/>
      <c r="E26" s="149"/>
      <c r="F26" s="149"/>
      <c r="G26" s="305"/>
      <c r="H26" s="79"/>
      <c r="I26" s="149"/>
    </row>
    <row r="27" spans="1:9" ht="15.75" customHeight="1">
      <c r="A27" s="314"/>
      <c r="B27" s="312"/>
      <c r="C27"/>
      <c r="D27"/>
      <c r="E27"/>
      <c r="F27"/>
      <c r="G27" s="314"/>
      <c r="H27" s="79"/>
      <c r="I27" s="149"/>
    </row>
    <row r="28" spans="1:9" ht="17.25" customHeight="1">
      <c r="B28" s="79"/>
      <c r="C28" s="101" t="s">
        <v>471</v>
      </c>
      <c r="E28"/>
      <c r="G28"/>
      <c r="H28" s="10" t="s">
        <v>468</v>
      </c>
    </row>
    <row r="29" spans="1:9" ht="13.5" customHeight="1">
      <c r="B29" s="79"/>
      <c r="C29" s="150"/>
      <c r="D29"/>
      <c r="E29"/>
      <c r="F29"/>
      <c r="G29"/>
      <c r="H29"/>
      <c r="I29"/>
    </row>
    <row r="30" spans="1:9" ht="15.75" customHeight="1">
      <c r="B30" s="77"/>
      <c r="C30"/>
      <c r="D30"/>
      <c r="E30"/>
      <c r="F30"/>
      <c r="G30"/>
      <c r="H30"/>
      <c r="I30" s="150"/>
    </row>
    <row r="31" spans="1:9" ht="15" customHeight="1">
      <c r="B31" s="317" t="s">
        <v>179</v>
      </c>
      <c r="C31"/>
      <c r="D31"/>
      <c r="E31" s="22"/>
      <c r="F31" s="316"/>
      <c r="G31"/>
      <c r="H31" s="22"/>
      <c r="I31" s="22"/>
    </row>
    <row r="32" spans="1:9" ht="13.5" customHeight="1">
      <c r="B32" s="1"/>
      <c r="D32"/>
      <c r="F32"/>
      <c r="G32"/>
      <c r="H32"/>
      <c r="I32"/>
    </row>
    <row r="33" spans="1:9" ht="14.25" customHeight="1">
      <c r="C33"/>
      <c r="D33"/>
      <c r="E33"/>
      <c r="F33"/>
      <c r="G33"/>
      <c r="H33"/>
      <c r="I33"/>
    </row>
    <row r="34" spans="1:9" ht="12.75" customHeight="1">
      <c r="A34" s="320"/>
      <c r="B34" s="321"/>
      <c r="C34" s="322"/>
      <c r="D34" s="323"/>
      <c r="E34" s="42"/>
      <c r="F34" s="42"/>
      <c r="G34" s="42"/>
      <c r="H34" s="42"/>
      <c r="I34" s="42"/>
    </row>
    <row r="35" spans="1:9" ht="16.5" customHeight="1">
      <c r="A35" s="324"/>
      <c r="B35" s="324"/>
      <c r="C35" s="324"/>
      <c r="D35" s="325"/>
      <c r="E35" s="324"/>
      <c r="F35" s="324"/>
      <c r="G35" s="324"/>
      <c r="H35" s="324"/>
      <c r="I35" s="324"/>
    </row>
    <row r="36" spans="1:9" ht="15" customHeight="1">
      <c r="A36" s="315"/>
      <c r="B36" s="315"/>
      <c r="C36" s="318"/>
      <c r="D36" s="326"/>
      <c r="E36" s="315"/>
      <c r="F36" s="307"/>
      <c r="G36" s="307"/>
      <c r="H36" s="307"/>
      <c r="I36" s="307"/>
    </row>
    <row r="37" spans="1:9" ht="16.5" customHeight="1">
      <c r="A37" s="327"/>
      <c r="B37" s="327"/>
      <c r="C37" s="327"/>
      <c r="D37" s="328"/>
      <c r="E37" s="327"/>
      <c r="F37" s="327"/>
      <c r="G37" s="329"/>
      <c r="H37" s="327"/>
      <c r="I37" s="329"/>
    </row>
    <row r="38" spans="1:9" ht="13.5" customHeight="1">
      <c r="C38"/>
      <c r="D38"/>
      <c r="E38"/>
      <c r="F38"/>
      <c r="G38"/>
      <c r="H38"/>
      <c r="I38"/>
    </row>
    <row r="39" spans="1:9" ht="17.25" customHeight="1">
      <c r="C39"/>
      <c r="D39"/>
      <c r="E39"/>
      <c r="F39"/>
      <c r="G39"/>
      <c r="H39"/>
      <c r="I39"/>
    </row>
    <row r="40" spans="1:9" ht="13.5" customHeight="1">
      <c r="C40"/>
      <c r="D40" s="151"/>
      <c r="E40"/>
      <c r="F40"/>
      <c r="G40"/>
      <c r="H40"/>
      <c r="I40"/>
    </row>
    <row r="41" spans="1:9" ht="15" customHeight="1">
      <c r="A41" s="319"/>
      <c r="C41"/>
      <c r="D41"/>
      <c r="E41"/>
      <c r="F41"/>
      <c r="G41"/>
      <c r="H41"/>
      <c r="I41"/>
    </row>
    <row r="42" spans="1:9" ht="12" customHeight="1">
      <c r="C42" s="330"/>
      <c r="D42"/>
      <c r="E42"/>
      <c r="F42"/>
      <c r="G42"/>
      <c r="H42"/>
      <c r="I42"/>
    </row>
    <row r="43" spans="1:9" ht="12" customHeight="1">
      <c r="A43" s="331"/>
      <c r="B43" s="79"/>
      <c r="C43" s="150"/>
      <c r="D43"/>
      <c r="E43"/>
      <c r="F43" s="150"/>
      <c r="G43" s="150"/>
      <c r="H43" s="150"/>
      <c r="I43" s="150"/>
    </row>
    <row r="44" spans="1:9" ht="15" customHeight="1">
      <c r="A44" s="305"/>
      <c r="B44" s="79"/>
      <c r="C44" s="150"/>
      <c r="D44"/>
      <c r="E44"/>
      <c r="F44" s="150"/>
      <c r="G44" s="150"/>
      <c r="H44" s="150"/>
      <c r="I44" s="150"/>
    </row>
    <row r="45" spans="1:9" ht="16.5" customHeight="1">
      <c r="A45" s="305"/>
    </row>
    <row r="46" spans="1:9" ht="16.5" customHeight="1"/>
    <row r="47" spans="1:9" ht="15.75" customHeight="1"/>
    <row r="48" spans="1:9" ht="12.75" customHeight="1">
      <c r="A48" s="9"/>
      <c r="B48" s="9"/>
      <c r="C48" s="5"/>
      <c r="D48" s="5"/>
      <c r="E48" s="5"/>
      <c r="F48" s="5"/>
      <c r="G48" s="5"/>
      <c r="H48" s="5"/>
      <c r="I48" s="5"/>
    </row>
    <row r="49" spans="1:9" ht="15" customHeight="1"/>
    <row r="50" spans="1:9" ht="16.5" customHeight="1">
      <c r="B50" s="1" t="s">
        <v>180</v>
      </c>
      <c r="C50"/>
      <c r="D50"/>
      <c r="E50"/>
      <c r="F50" t="s">
        <v>118</v>
      </c>
      <c r="G50"/>
      <c r="H50"/>
    </row>
    <row r="51" spans="1:9" ht="15" customHeight="1"/>
    <row r="52" spans="1:9" ht="15.75" customHeight="1">
      <c r="D52" t="s">
        <v>469</v>
      </c>
    </row>
    <row r="53" spans="1:9" ht="14.25" customHeight="1"/>
    <row r="54" spans="1:9" ht="15" customHeight="1"/>
    <row r="55" spans="1:9" ht="12.75" customHeight="1">
      <c r="I55" s="5"/>
    </row>
    <row r="56" spans="1:9" ht="12.75" customHeight="1">
      <c r="C56" s="10" t="s">
        <v>214</v>
      </c>
    </row>
    <row r="57" spans="1:9" s="62" customFormat="1" ht="15.75" customHeight="1">
      <c r="A57" s="797" t="s">
        <v>473</v>
      </c>
      <c r="E57" s="312"/>
      <c r="F57" s="312"/>
      <c r="G57" s="312"/>
    </row>
    <row r="58" spans="1:9" ht="14.25" customHeight="1">
      <c r="B58" s="19" t="s">
        <v>210</v>
      </c>
      <c r="D58"/>
      <c r="E58"/>
      <c r="F58" s="19"/>
      <c r="G58" s="19"/>
      <c r="H58" s="20"/>
      <c r="I58" s="20"/>
    </row>
    <row r="59" spans="1:9" ht="15" customHeight="1">
      <c r="A59" s="22" t="s">
        <v>211</v>
      </c>
      <c r="B59" s="20"/>
      <c r="C59"/>
      <c r="D59" s="22" t="s">
        <v>0</v>
      </c>
      <c r="E59"/>
      <c r="F59" s="2" t="s">
        <v>474</v>
      </c>
      <c r="G59" s="20"/>
      <c r="H59" s="20"/>
      <c r="I59" s="26"/>
    </row>
    <row r="60" spans="1:9" ht="18" customHeight="1" thickBot="1">
      <c r="C60" s="25" t="s">
        <v>1</v>
      </c>
    </row>
    <row r="61" spans="1:9" ht="15.75" thickBot="1">
      <c r="A61" s="424" t="s">
        <v>181</v>
      </c>
      <c r="B61" s="89"/>
      <c r="C61" s="425" t="s">
        <v>182</v>
      </c>
      <c r="D61" s="360" t="s">
        <v>183</v>
      </c>
      <c r="E61" s="360"/>
      <c r="F61" s="360"/>
      <c r="G61" s="426" t="s">
        <v>184</v>
      </c>
      <c r="H61" s="427" t="s">
        <v>185</v>
      </c>
      <c r="I61" s="428" t="s">
        <v>186</v>
      </c>
    </row>
    <row r="62" spans="1:9" ht="15" customHeight="1">
      <c r="A62" s="429" t="s">
        <v>187</v>
      </c>
      <c r="B62" s="430" t="s">
        <v>188</v>
      </c>
      <c r="C62" s="431" t="s">
        <v>189</v>
      </c>
      <c r="D62" s="432" t="s">
        <v>190</v>
      </c>
      <c r="E62" s="432" t="s">
        <v>56</v>
      </c>
      <c r="F62" s="432" t="s">
        <v>57</v>
      </c>
      <c r="G62" s="433" t="s">
        <v>191</v>
      </c>
      <c r="H62" s="434" t="s">
        <v>1025</v>
      </c>
      <c r="I62" s="435" t="s">
        <v>361</v>
      </c>
    </row>
    <row r="63" spans="1:9" ht="14.25" customHeight="1" thickBot="1">
      <c r="A63" s="436"/>
      <c r="B63" s="479"/>
      <c r="C63" s="437"/>
      <c r="D63" s="438" t="s">
        <v>6</v>
      </c>
      <c r="E63" s="438" t="s">
        <v>7</v>
      </c>
      <c r="F63" s="438" t="s">
        <v>8</v>
      </c>
      <c r="G63" s="439" t="s">
        <v>193</v>
      </c>
      <c r="H63" s="440" t="s">
        <v>470</v>
      </c>
      <c r="I63" s="441" t="s">
        <v>360</v>
      </c>
    </row>
    <row r="64" spans="1:9" ht="12.75" customHeight="1">
      <c r="A64" s="89"/>
      <c r="B64" s="442" t="s">
        <v>159</v>
      </c>
      <c r="C64" s="443"/>
      <c r="D64" s="444"/>
      <c r="E64" s="445"/>
      <c r="F64" s="445"/>
      <c r="G64" s="446"/>
      <c r="H64" s="447"/>
      <c r="I64" s="448"/>
    </row>
    <row r="65" spans="1:9" ht="15.75" customHeight="1">
      <c r="A65" s="450" t="s">
        <v>195</v>
      </c>
      <c r="B65" s="482" t="s">
        <v>543</v>
      </c>
      <c r="C65" s="460">
        <v>205</v>
      </c>
      <c r="D65" s="223">
        <v>5.16</v>
      </c>
      <c r="E65" s="235">
        <v>6.52</v>
      </c>
      <c r="F65" s="652">
        <v>32.18</v>
      </c>
      <c r="G65" s="814">
        <v>208</v>
      </c>
      <c r="H65" s="456">
        <v>33</v>
      </c>
      <c r="I65" s="457" t="s">
        <v>486</v>
      </c>
    </row>
    <row r="66" spans="1:9" ht="16.5" customHeight="1">
      <c r="A66" s="86"/>
      <c r="B66" s="455" t="s">
        <v>384</v>
      </c>
      <c r="C66" s="257">
        <v>20</v>
      </c>
      <c r="D66" s="2283">
        <v>4.6669999999999998</v>
      </c>
      <c r="E66" s="347">
        <v>5.8666999999999998</v>
      </c>
      <c r="F66" s="338">
        <v>0</v>
      </c>
      <c r="G66" s="827">
        <v>71.667000000000002</v>
      </c>
      <c r="H66" s="461">
        <v>17</v>
      </c>
      <c r="I66" s="484" t="s">
        <v>487</v>
      </c>
    </row>
    <row r="67" spans="1:9" ht="13.5" customHeight="1">
      <c r="A67" s="86"/>
      <c r="B67" s="455" t="s">
        <v>13</v>
      </c>
      <c r="C67" s="460">
        <v>200</v>
      </c>
      <c r="D67" s="340">
        <v>0.2</v>
      </c>
      <c r="E67" s="338">
        <v>0</v>
      </c>
      <c r="F67" s="338">
        <v>6.5</v>
      </c>
      <c r="G67" s="611">
        <v>26.8</v>
      </c>
      <c r="H67" s="472">
        <v>74</v>
      </c>
      <c r="I67" s="457" t="s">
        <v>389</v>
      </c>
    </row>
    <row r="68" spans="1:9">
      <c r="A68" s="453" t="s">
        <v>196</v>
      </c>
      <c r="B68" s="1806" t="s">
        <v>526</v>
      </c>
      <c r="C68" s="460">
        <v>25</v>
      </c>
      <c r="D68" s="2283">
        <v>1.875</v>
      </c>
      <c r="E68" s="347">
        <v>2.9449999999999998</v>
      </c>
      <c r="F68" s="347">
        <v>16.600000000000001</v>
      </c>
      <c r="G68" s="814">
        <v>96.4</v>
      </c>
      <c r="H68" s="220">
        <v>22</v>
      </c>
      <c r="I68" s="457" t="s">
        <v>9</v>
      </c>
    </row>
    <row r="69" spans="1:9">
      <c r="A69" s="86"/>
      <c r="B69" s="455" t="s">
        <v>10</v>
      </c>
      <c r="C69" s="460">
        <v>35</v>
      </c>
      <c r="D69" s="2283">
        <v>1.3480000000000001</v>
      </c>
      <c r="E69" s="347">
        <v>0.48099999999999998</v>
      </c>
      <c r="F69" s="338">
        <v>18.97</v>
      </c>
      <c r="G69" s="814">
        <v>85.600999999999999</v>
      </c>
      <c r="H69" s="461">
        <v>20</v>
      </c>
      <c r="I69" s="457" t="s">
        <v>9</v>
      </c>
    </row>
    <row r="70" spans="1:9" ht="15.75">
      <c r="A70" s="454" t="s">
        <v>12</v>
      </c>
      <c r="B70" s="455" t="s">
        <v>427</v>
      </c>
      <c r="C70" s="451">
        <v>20</v>
      </c>
      <c r="D70" s="348">
        <v>1.1299999999999999</v>
      </c>
      <c r="E70" s="350">
        <v>0.3</v>
      </c>
      <c r="F70" s="350">
        <v>8.3729999999999993</v>
      </c>
      <c r="G70" s="814">
        <v>40.712000000000003</v>
      </c>
      <c r="H70" s="461">
        <v>21</v>
      </c>
      <c r="I70" s="452" t="s">
        <v>9</v>
      </c>
    </row>
    <row r="71" spans="1:9" ht="15.75" thickBot="1">
      <c r="A71" s="787" t="s">
        <v>197</v>
      </c>
      <c r="B71" s="708" t="s">
        <v>885</v>
      </c>
      <c r="C71" s="473">
        <v>105</v>
      </c>
      <c r="D71" s="486">
        <v>0.95</v>
      </c>
      <c r="E71" s="487">
        <v>0.21</v>
      </c>
      <c r="F71" s="488">
        <v>12.82</v>
      </c>
      <c r="G71" s="814">
        <v>56.97</v>
      </c>
      <c r="H71" s="606">
        <v>94</v>
      </c>
      <c r="I71" s="1759" t="s">
        <v>485</v>
      </c>
    </row>
    <row r="72" spans="1:9">
      <c r="A72" s="931" t="s">
        <v>212</v>
      </c>
      <c r="B72" s="68"/>
      <c r="C72" s="2826">
        <f>SUM(C64:C71)</f>
        <v>610</v>
      </c>
      <c r="D72" s="465">
        <f>SUM(D64:D71)</f>
        <v>15.329999999999998</v>
      </c>
      <c r="E72" s="466">
        <f>SUM(E64:E71)</f>
        <v>16.322700000000001</v>
      </c>
      <c r="F72" s="467">
        <f>SUM(F64:F71)</f>
        <v>95.443000000000012</v>
      </c>
      <c r="G72" s="612">
        <f>SUM(G64:G71)</f>
        <v>586.15000000000009</v>
      </c>
      <c r="H72" s="777" t="s">
        <v>318</v>
      </c>
      <c r="I72" s="726" t="s">
        <v>209</v>
      </c>
    </row>
    <row r="73" spans="1:9" ht="12.75" customHeight="1">
      <c r="A73" s="899"/>
      <c r="B73" s="900" t="s">
        <v>11</v>
      </c>
      <c r="C73" s="2827">
        <v>0.25</v>
      </c>
      <c r="D73" s="781">
        <v>19.25</v>
      </c>
      <c r="E73" s="782">
        <v>19.75</v>
      </c>
      <c r="F73" s="783">
        <v>83.75</v>
      </c>
      <c r="G73" s="784">
        <v>587.5</v>
      </c>
      <c r="H73" s="2828">
        <f>G73-G72</f>
        <v>1.3499999999999091</v>
      </c>
      <c r="I73" s="1023" t="s">
        <v>467</v>
      </c>
    </row>
    <row r="74" spans="1:9" ht="13.5" customHeight="1" thickBot="1">
      <c r="A74" s="1722"/>
      <c r="B74" s="1721" t="s">
        <v>472</v>
      </c>
      <c r="C74" s="24"/>
      <c r="D74" s="906">
        <f>(D72*100/D334)-25</f>
        <v>-5.0909090909090935</v>
      </c>
      <c r="E74" s="907">
        <f>(E72*100/E334)-25</f>
        <v>-4.338354430379745</v>
      </c>
      <c r="F74" s="907">
        <f>(F72*100/F334)-25</f>
        <v>3.4904477611940337</v>
      </c>
      <c r="G74" s="1753">
        <f>(G72*100/G334)-25</f>
        <v>-5.7446808510636771E-2</v>
      </c>
      <c r="H74" s="803"/>
      <c r="I74" s="478"/>
    </row>
    <row r="75" spans="1:9" ht="13.5" customHeight="1">
      <c r="A75" s="89"/>
      <c r="B75" s="171" t="s">
        <v>123</v>
      </c>
      <c r="C75" s="89"/>
      <c r="D75" s="56"/>
      <c r="E75" s="469"/>
      <c r="F75" s="469"/>
      <c r="G75" s="469"/>
      <c r="H75" s="492"/>
      <c r="I75" s="492"/>
    </row>
    <row r="76" spans="1:9">
      <c r="A76" s="450" t="s">
        <v>195</v>
      </c>
      <c r="B76" s="256" t="s">
        <v>826</v>
      </c>
      <c r="C76" s="451">
        <v>60</v>
      </c>
      <c r="D76" s="1794">
        <v>0.48</v>
      </c>
      <c r="E76" s="389">
        <v>0.06</v>
      </c>
      <c r="F76" s="350">
        <v>1.02</v>
      </c>
      <c r="G76" s="1827">
        <v>6.6</v>
      </c>
      <c r="H76" s="491">
        <v>1</v>
      </c>
      <c r="I76" s="650" t="s">
        <v>822</v>
      </c>
    </row>
    <row r="77" spans="1:9" ht="13.5" customHeight="1">
      <c r="A77" s="86"/>
      <c r="B77" s="501" t="s">
        <v>597</v>
      </c>
      <c r="C77" s="451">
        <v>200</v>
      </c>
      <c r="D77" s="332">
        <v>5.04</v>
      </c>
      <c r="E77" s="333">
        <v>2.86</v>
      </c>
      <c r="F77" s="334">
        <v>11.68</v>
      </c>
      <c r="G77" s="1960">
        <v>92.6</v>
      </c>
      <c r="H77" s="491">
        <v>27</v>
      </c>
      <c r="I77" s="452" t="s">
        <v>823</v>
      </c>
    </row>
    <row r="78" spans="1:9" ht="16.5" customHeight="1">
      <c r="A78" s="453" t="s">
        <v>196</v>
      </c>
      <c r="B78" s="455" t="s">
        <v>588</v>
      </c>
      <c r="C78" s="483">
        <v>90</v>
      </c>
      <c r="D78" s="2283">
        <v>7.8129999999999997</v>
      </c>
      <c r="E78" s="347">
        <v>11.16</v>
      </c>
      <c r="F78" s="347">
        <v>19.276</v>
      </c>
      <c r="G78" s="1960">
        <v>208.316</v>
      </c>
      <c r="H78" s="456">
        <v>63</v>
      </c>
      <c r="I78" s="449" t="s">
        <v>824</v>
      </c>
    </row>
    <row r="79" spans="1:9">
      <c r="A79" s="86"/>
      <c r="B79" s="1919" t="s">
        <v>594</v>
      </c>
      <c r="C79" s="460">
        <v>150</v>
      </c>
      <c r="D79" s="219">
        <v>2.7570000000000001</v>
      </c>
      <c r="E79" s="338">
        <v>9.7050000000000001</v>
      </c>
      <c r="F79" s="351">
        <v>29.702999999999999</v>
      </c>
      <c r="G79" s="1960">
        <v>231.19</v>
      </c>
      <c r="H79" s="480">
        <v>40</v>
      </c>
      <c r="I79" s="449" t="s">
        <v>825</v>
      </c>
    </row>
    <row r="80" spans="1:9" ht="15.75">
      <c r="A80" s="454" t="s">
        <v>12</v>
      </c>
      <c r="B80" s="379" t="s">
        <v>324</v>
      </c>
      <c r="C80" s="460">
        <v>200</v>
      </c>
      <c r="D80" s="219">
        <v>1</v>
      </c>
      <c r="E80" s="338">
        <v>0</v>
      </c>
      <c r="F80" s="338">
        <v>23.4</v>
      </c>
      <c r="G80" s="814">
        <f t="shared" ref="G80" si="0">F80*4+E80*9+D80*4</f>
        <v>97.6</v>
      </c>
      <c r="H80" s="220">
        <v>91</v>
      </c>
      <c r="I80" s="457" t="s">
        <v>573</v>
      </c>
    </row>
    <row r="81" spans="1:9">
      <c r="A81" s="458" t="s">
        <v>197</v>
      </c>
      <c r="B81" s="455" t="s">
        <v>10</v>
      </c>
      <c r="C81" s="460">
        <v>50</v>
      </c>
      <c r="D81" s="2283">
        <v>1.925</v>
      </c>
      <c r="E81" s="347">
        <v>0.68799999999999994</v>
      </c>
      <c r="F81" s="338">
        <v>27.1</v>
      </c>
      <c r="G81" s="814">
        <v>122.292</v>
      </c>
      <c r="H81" s="461">
        <v>20</v>
      </c>
      <c r="I81" s="457" t="s">
        <v>9</v>
      </c>
    </row>
    <row r="82" spans="1:9" ht="17.25" customHeight="1" thickBot="1">
      <c r="A82" s="789"/>
      <c r="B82" s="455" t="s">
        <v>427</v>
      </c>
      <c r="C82" s="451">
        <v>30</v>
      </c>
      <c r="D82" s="2429">
        <v>1.6950000000000001</v>
      </c>
      <c r="E82" s="350">
        <v>0.45</v>
      </c>
      <c r="F82" s="350">
        <v>12.56</v>
      </c>
      <c r="G82" s="814">
        <v>61.07</v>
      </c>
      <c r="H82" s="461">
        <v>21</v>
      </c>
      <c r="I82" s="452" t="s">
        <v>9</v>
      </c>
    </row>
    <row r="83" spans="1:9" ht="16.5" customHeight="1">
      <c r="A83" s="931" t="s">
        <v>198</v>
      </c>
      <c r="B83" s="36"/>
      <c r="C83" s="775">
        <f>SUM(C76:C82)</f>
        <v>780</v>
      </c>
      <c r="D83" s="475">
        <f>SUM(D76:D82)</f>
        <v>20.71</v>
      </c>
      <c r="E83" s="466">
        <f>SUM(E76:E82)</f>
        <v>24.922999999999998</v>
      </c>
      <c r="F83" s="476">
        <f>SUM(F76:F82)</f>
        <v>124.739</v>
      </c>
      <c r="G83" s="612">
        <f>SUM(G76:G82)</f>
        <v>819.66800000000001</v>
      </c>
      <c r="H83" s="777" t="s">
        <v>318</v>
      </c>
      <c r="I83" s="726" t="s">
        <v>209</v>
      </c>
    </row>
    <row r="84" spans="1:9" ht="15" customHeight="1">
      <c r="A84" s="422"/>
      <c r="B84" s="786" t="s">
        <v>11</v>
      </c>
      <c r="C84" s="2829">
        <v>0.35</v>
      </c>
      <c r="D84" s="781">
        <v>26.95</v>
      </c>
      <c r="E84" s="782">
        <v>27.65</v>
      </c>
      <c r="F84" s="783">
        <v>117.25</v>
      </c>
      <c r="G84" s="784">
        <v>822.5</v>
      </c>
      <c r="H84" s="2830">
        <f>G84-G83</f>
        <v>2.8319999999999936</v>
      </c>
      <c r="I84" s="1023" t="s">
        <v>467</v>
      </c>
    </row>
    <row r="85" spans="1:9" ht="13.5" customHeight="1" thickBot="1">
      <c r="A85" s="231"/>
      <c r="B85" s="1723" t="s">
        <v>472</v>
      </c>
      <c r="C85" s="944"/>
      <c r="D85" s="2207">
        <f>(D83*100/D334)-35</f>
        <v>-8.1038961038961048</v>
      </c>
      <c r="E85" s="2208">
        <f>(E83*100/E334)-35</f>
        <v>-3.4518987341772203</v>
      </c>
      <c r="F85" s="2208">
        <f>(F83*100/F334)-35</f>
        <v>2.2355223880596995</v>
      </c>
      <c r="G85" s="2277">
        <f>(G83*100/G334)-35</f>
        <v>-0.12051063829787267</v>
      </c>
      <c r="H85" s="803"/>
      <c r="I85" s="478"/>
    </row>
    <row r="86" spans="1:9" ht="12.75" customHeight="1">
      <c r="A86" s="504" t="s">
        <v>195</v>
      </c>
      <c r="B86" s="534" t="s">
        <v>246</v>
      </c>
      <c r="C86" s="89"/>
      <c r="D86" s="56"/>
      <c r="E86" s="469"/>
      <c r="F86" s="469"/>
      <c r="G86" s="470"/>
      <c r="H86" s="471"/>
      <c r="I86" s="471"/>
    </row>
    <row r="87" spans="1:9" ht="16.5" customHeight="1">
      <c r="A87" s="453" t="s">
        <v>196</v>
      </c>
      <c r="B87" s="379" t="s">
        <v>252</v>
      </c>
      <c r="C87" s="460">
        <v>200</v>
      </c>
      <c r="D87" s="2211">
        <v>5.2039999999999997</v>
      </c>
      <c r="E87" s="347">
        <v>4.7480000000000002</v>
      </c>
      <c r="F87" s="347">
        <v>17.876999999999999</v>
      </c>
      <c r="G87" s="814">
        <v>135.25</v>
      </c>
      <c r="H87" s="472">
        <v>88</v>
      </c>
      <c r="I87" s="449" t="s">
        <v>606</v>
      </c>
    </row>
    <row r="88" spans="1:9" ht="16.5" customHeight="1">
      <c r="A88" s="454" t="s">
        <v>12</v>
      </c>
      <c r="B88" s="234" t="s">
        <v>265</v>
      </c>
      <c r="C88" s="1729" t="s">
        <v>477</v>
      </c>
      <c r="D88" s="340">
        <v>3.8660000000000001</v>
      </c>
      <c r="E88" s="338">
        <v>3.222</v>
      </c>
      <c r="F88" s="351">
        <v>12.603999999999999</v>
      </c>
      <c r="G88" s="2235">
        <v>48.012</v>
      </c>
      <c r="H88" s="456">
        <v>18</v>
      </c>
      <c r="I88" s="545" t="s">
        <v>756</v>
      </c>
    </row>
    <row r="89" spans="1:9" ht="16.5" customHeight="1" thickBot="1">
      <c r="A89" s="458" t="s">
        <v>197</v>
      </c>
      <c r="B89" s="234" t="s">
        <v>323</v>
      </c>
      <c r="C89" s="473">
        <v>140</v>
      </c>
      <c r="D89" s="348">
        <v>0.48</v>
      </c>
      <c r="E89" s="994">
        <v>0.48</v>
      </c>
      <c r="F89" s="350">
        <v>11.76</v>
      </c>
      <c r="G89" s="604">
        <v>56.4</v>
      </c>
      <c r="H89" s="530"/>
      <c r="I89" s="1759" t="s">
        <v>485</v>
      </c>
    </row>
    <row r="90" spans="1:9" ht="17.25" customHeight="1">
      <c r="A90" s="931" t="s">
        <v>258</v>
      </c>
      <c r="B90" s="36"/>
      <c r="C90" s="2831">
        <f>C87+C89+10+30</f>
        <v>380</v>
      </c>
      <c r="D90" s="475">
        <f>SUM(D87:D89)</f>
        <v>9.5500000000000007</v>
      </c>
      <c r="E90" s="466">
        <f>SUM(E87:E89)</f>
        <v>8.4500000000000011</v>
      </c>
      <c r="F90" s="476">
        <f>SUM(F87:F89)</f>
        <v>42.241</v>
      </c>
      <c r="G90" s="2690">
        <f>SUM(G87:G89)</f>
        <v>239.66200000000001</v>
      </c>
      <c r="H90" s="777" t="s">
        <v>318</v>
      </c>
      <c r="I90" s="726" t="s">
        <v>209</v>
      </c>
    </row>
    <row r="91" spans="1:9" ht="15" customHeight="1">
      <c r="A91" s="899"/>
      <c r="B91" s="900" t="s">
        <v>11</v>
      </c>
      <c r="C91" s="2827">
        <v>0.1</v>
      </c>
      <c r="D91" s="781">
        <v>7.7</v>
      </c>
      <c r="E91" s="782">
        <v>7.9</v>
      </c>
      <c r="F91" s="783">
        <v>33.5</v>
      </c>
      <c r="G91" s="784">
        <v>235</v>
      </c>
      <c r="H91" s="625">
        <f>G91-G90</f>
        <v>-4.6620000000000061</v>
      </c>
      <c r="I91" s="721" t="s">
        <v>467</v>
      </c>
    </row>
    <row r="92" spans="1:9" ht="15.75" customHeight="1" thickBot="1">
      <c r="A92" s="1596"/>
      <c r="B92" s="1723" t="s">
        <v>472</v>
      </c>
      <c r="C92" s="1706"/>
      <c r="D92" s="2207">
        <f>(D90*100/D334)-10</f>
        <v>2.4025974025974044</v>
      </c>
      <c r="E92" s="2208">
        <f>(E90*100/E334)-10</f>
        <v>0.69620253164557155</v>
      </c>
      <c r="F92" s="2208">
        <f>(F90*100/F334)-10</f>
        <v>2.6092537313432853</v>
      </c>
      <c r="G92" s="2277">
        <f>(G90*100/G334)-10</f>
        <v>0.19838297872340505</v>
      </c>
      <c r="H92" s="1732"/>
      <c r="I92" s="896"/>
    </row>
    <row r="93" spans="1:9" ht="16.5" customHeight="1"/>
    <row r="94" spans="1:9" ht="17.25" customHeight="1" thickBot="1">
      <c r="A94" s="108"/>
      <c r="B94" s="555"/>
      <c r="C94" s="122"/>
      <c r="D94" s="627"/>
      <c r="E94" s="627"/>
      <c r="F94" s="627"/>
      <c r="G94" s="580"/>
      <c r="H94" s="122"/>
      <c r="I94" s="122"/>
    </row>
    <row r="95" spans="1:9" ht="14.25" customHeight="1">
      <c r="A95" s="728"/>
      <c r="B95" s="36" t="s">
        <v>317</v>
      </c>
      <c r="C95" s="37"/>
      <c r="D95" s="148">
        <f>D72+D83</f>
        <v>36.04</v>
      </c>
      <c r="E95" s="237">
        <f>E72+E83</f>
        <v>41.245699999999999</v>
      </c>
      <c r="F95" s="237">
        <f>F72+F83</f>
        <v>220.18200000000002</v>
      </c>
      <c r="G95" s="730">
        <f>G72+G83</f>
        <v>1405.8180000000002</v>
      </c>
      <c r="H95" s="777" t="s">
        <v>318</v>
      </c>
      <c r="I95" s="726" t="s">
        <v>209</v>
      </c>
    </row>
    <row r="96" spans="1:9" ht="14.25" customHeight="1">
      <c r="A96" s="422"/>
      <c r="B96" s="786" t="s">
        <v>11</v>
      </c>
      <c r="C96" s="1731">
        <v>0.6</v>
      </c>
      <c r="D96" s="722">
        <v>46.2</v>
      </c>
      <c r="E96" s="723">
        <v>47.4</v>
      </c>
      <c r="F96" s="724">
        <v>201</v>
      </c>
      <c r="G96" s="725">
        <v>1410</v>
      </c>
      <c r="H96" s="2832">
        <f>G96-G95</f>
        <v>4.181999999999789</v>
      </c>
      <c r="I96" s="721" t="s">
        <v>467</v>
      </c>
    </row>
    <row r="97" spans="1:9" ht="13.5" customHeight="1" thickBot="1">
      <c r="A97" s="231"/>
      <c r="B97" s="894" t="s">
        <v>476</v>
      </c>
      <c r="C97" s="1725"/>
      <c r="D97" s="2838">
        <f>(D95*100/D334)-60</f>
        <v>-13.194805194805198</v>
      </c>
      <c r="E97" s="487">
        <f>(E95*100/E334)-60</f>
        <v>-7.7902531645569653</v>
      </c>
      <c r="F97" s="487">
        <f>(F95*100/F334)-60</f>
        <v>5.7259701492537403</v>
      </c>
      <c r="G97" s="2839">
        <f>(G95*100/G334)-60</f>
        <v>-0.17795744680850589</v>
      </c>
      <c r="H97" s="1732"/>
      <c r="I97" s="896"/>
    </row>
    <row r="98" spans="1:9" ht="15" customHeight="1"/>
    <row r="99" spans="1:9" ht="15" customHeight="1" thickBot="1"/>
    <row r="100" spans="1:9" ht="13.5" customHeight="1">
      <c r="A100" s="728"/>
      <c r="B100" s="36" t="s">
        <v>316</v>
      </c>
      <c r="C100" s="37"/>
      <c r="D100" s="148">
        <f>D83+D90</f>
        <v>30.26</v>
      </c>
      <c r="E100" s="237">
        <f>E83+E90</f>
        <v>33.372999999999998</v>
      </c>
      <c r="F100" s="237">
        <f>F83+F90</f>
        <v>166.98000000000002</v>
      </c>
      <c r="G100" s="730">
        <f>G83+G90</f>
        <v>1059.33</v>
      </c>
      <c r="H100" s="729" t="s">
        <v>318</v>
      </c>
      <c r="I100" s="726" t="s">
        <v>209</v>
      </c>
    </row>
    <row r="101" spans="1:9" ht="17.25" customHeight="1">
      <c r="A101" s="422"/>
      <c r="B101" s="786" t="s">
        <v>11</v>
      </c>
      <c r="C101" s="1731">
        <v>0.45</v>
      </c>
      <c r="D101" s="781">
        <v>34.65</v>
      </c>
      <c r="E101" s="782">
        <v>35.549999999999997</v>
      </c>
      <c r="F101" s="783">
        <v>150.75</v>
      </c>
      <c r="G101" s="784">
        <v>1057.5</v>
      </c>
      <c r="H101" s="2833">
        <f>G101-G100</f>
        <v>-1.8299999999999272</v>
      </c>
      <c r="I101" s="721" t="s">
        <v>467</v>
      </c>
    </row>
    <row r="102" spans="1:9" ht="17.25" customHeight="1" thickBot="1">
      <c r="A102" s="231"/>
      <c r="B102" s="894" t="s">
        <v>476</v>
      </c>
      <c r="C102" s="1725"/>
      <c r="D102" s="2838">
        <f>(D100*100/D334)-45</f>
        <v>-5.701298701298704</v>
      </c>
      <c r="E102" s="487">
        <f>(E100*100/E334)-45</f>
        <v>-2.7556962025316523</v>
      </c>
      <c r="F102" s="487">
        <f>(F100*100/F334)-45</f>
        <v>4.8447761194029866</v>
      </c>
      <c r="G102" s="2839">
        <f>(G100*100/G334)-45</f>
        <v>7.7872340425528819E-2</v>
      </c>
      <c r="H102" s="1732"/>
      <c r="I102" s="896"/>
    </row>
    <row r="103" spans="1:9" ht="18" customHeight="1"/>
    <row r="104" spans="1:9" ht="15.75" customHeight="1" thickBot="1"/>
    <row r="105" spans="1:9" ht="12.75" customHeight="1">
      <c r="A105" s="728"/>
      <c r="B105" s="36" t="s">
        <v>259</v>
      </c>
      <c r="C105" s="37"/>
      <c r="D105" s="148">
        <f>D72+D83+D90</f>
        <v>45.59</v>
      </c>
      <c r="E105" s="237">
        <f>E72+E83+E90</f>
        <v>49.695700000000002</v>
      </c>
      <c r="F105" s="237">
        <f>F72+F83+F90</f>
        <v>262.423</v>
      </c>
      <c r="G105" s="633">
        <f>G72+G83+G90</f>
        <v>1645.4800000000002</v>
      </c>
      <c r="H105" s="729" t="s">
        <v>318</v>
      </c>
      <c r="I105" s="726" t="s">
        <v>209</v>
      </c>
    </row>
    <row r="106" spans="1:9" ht="16.5" customHeight="1">
      <c r="A106" s="422"/>
      <c r="B106" s="786" t="s">
        <v>11</v>
      </c>
      <c r="C106" s="1731">
        <v>0.7</v>
      </c>
      <c r="D106" s="781">
        <v>53.9</v>
      </c>
      <c r="E106" s="782">
        <v>55.3</v>
      </c>
      <c r="F106" s="783">
        <v>234.5</v>
      </c>
      <c r="G106" s="784">
        <v>1645</v>
      </c>
      <c r="H106" s="2833">
        <f>G106-G105</f>
        <v>-0.48000000000024556</v>
      </c>
      <c r="I106" s="721" t="s">
        <v>467</v>
      </c>
    </row>
    <row r="107" spans="1:9" ht="12.75" customHeight="1" thickBot="1">
      <c r="A107" s="231"/>
      <c r="B107" s="894" t="s">
        <v>476</v>
      </c>
      <c r="C107" s="1725"/>
      <c r="D107" s="2838">
        <f>(D105*100/D334)-70</f>
        <v>-10.79220779220779</v>
      </c>
      <c r="E107" s="487">
        <f>(E105*100/E334)-70</f>
        <v>-7.094050632911383</v>
      </c>
      <c r="F107" s="487">
        <f>(F105*100/F334)-70</f>
        <v>8.3352238805970131</v>
      </c>
      <c r="G107" s="2839">
        <f>(G105*100/G334)-70</f>
        <v>2.0425531914909811E-2</v>
      </c>
      <c r="H107" s="1732"/>
      <c r="I107" s="896"/>
    </row>
    <row r="108" spans="1:9" ht="14.25" customHeight="1">
      <c r="H108" s="5"/>
      <c r="I108" s="5"/>
    </row>
    <row r="109" spans="1:9" ht="19.5" customHeight="1">
      <c r="C109" s="10" t="s">
        <v>214</v>
      </c>
    </row>
    <row r="110" spans="1:9" s="62" customFormat="1" ht="16.5" customHeight="1">
      <c r="A110" s="797" t="s">
        <v>473</v>
      </c>
      <c r="E110" s="312"/>
      <c r="F110" s="312"/>
      <c r="G110" s="312"/>
    </row>
    <row r="111" spans="1:9" ht="21.75" customHeight="1">
      <c r="B111" s="19" t="s">
        <v>210</v>
      </c>
      <c r="D111"/>
      <c r="E111"/>
      <c r="F111" s="19"/>
      <c r="G111" s="19"/>
      <c r="H111" s="20"/>
      <c r="I111" s="20"/>
    </row>
    <row r="112" spans="1:9" ht="17.25" customHeight="1">
      <c r="A112" s="22" t="s">
        <v>211</v>
      </c>
      <c r="B112" s="20"/>
      <c r="C112"/>
      <c r="D112" s="22" t="s">
        <v>0</v>
      </c>
      <c r="E112"/>
      <c r="F112" s="2" t="s">
        <v>474</v>
      </c>
      <c r="G112" s="20"/>
      <c r="H112" s="20"/>
      <c r="I112" s="26"/>
    </row>
    <row r="113" spans="1:9" ht="18.75" customHeight="1" thickBot="1">
      <c r="C113" s="25" t="s">
        <v>1</v>
      </c>
    </row>
    <row r="114" spans="1:9" ht="13.5" customHeight="1" thickBot="1">
      <c r="A114" s="424" t="s">
        <v>181</v>
      </c>
      <c r="B114" s="89"/>
      <c r="C114" s="425" t="s">
        <v>182</v>
      </c>
      <c r="D114" s="360" t="s">
        <v>183</v>
      </c>
      <c r="E114" s="360"/>
      <c r="F114" s="360"/>
      <c r="G114" s="426" t="s">
        <v>184</v>
      </c>
      <c r="H114" s="427" t="s">
        <v>185</v>
      </c>
      <c r="I114" s="428" t="s">
        <v>186</v>
      </c>
    </row>
    <row r="115" spans="1:9" ht="15" customHeight="1">
      <c r="A115" s="429" t="s">
        <v>187</v>
      </c>
      <c r="B115" s="430" t="s">
        <v>188</v>
      </c>
      <c r="C115" s="431" t="s">
        <v>189</v>
      </c>
      <c r="D115" s="432" t="s">
        <v>190</v>
      </c>
      <c r="E115" s="432" t="s">
        <v>56</v>
      </c>
      <c r="F115" s="432" t="s">
        <v>57</v>
      </c>
      <c r="G115" s="433" t="s">
        <v>191</v>
      </c>
      <c r="H115" s="434" t="s">
        <v>192</v>
      </c>
      <c r="I115" s="435" t="s">
        <v>361</v>
      </c>
    </row>
    <row r="116" spans="1:9" ht="14.25" customHeight="1" thickBot="1">
      <c r="A116" s="436"/>
      <c r="B116" s="479"/>
      <c r="C116" s="437"/>
      <c r="D116" s="438" t="s">
        <v>6</v>
      </c>
      <c r="E116" s="438" t="s">
        <v>7</v>
      </c>
      <c r="F116" s="438" t="s">
        <v>8</v>
      </c>
      <c r="G116" s="439" t="s">
        <v>193</v>
      </c>
      <c r="H116" s="440" t="s">
        <v>194</v>
      </c>
      <c r="I116" s="441" t="s">
        <v>360</v>
      </c>
    </row>
    <row r="117" spans="1:9" ht="14.25" customHeight="1">
      <c r="A117" s="89"/>
      <c r="B117" s="442" t="s">
        <v>159</v>
      </c>
      <c r="C117" s="443"/>
      <c r="D117" s="444"/>
      <c r="E117" s="445"/>
      <c r="F117" s="445"/>
      <c r="G117" s="610"/>
      <c r="H117" s="489"/>
      <c r="I117" s="448"/>
    </row>
    <row r="118" spans="1:9" ht="18" customHeight="1">
      <c r="A118" s="450" t="s">
        <v>195</v>
      </c>
      <c r="B118" s="498" t="s">
        <v>1009</v>
      </c>
      <c r="C118" s="451" t="s">
        <v>546</v>
      </c>
      <c r="D118" s="2730">
        <v>26.202999999999999</v>
      </c>
      <c r="E118" s="349">
        <v>10.472</v>
      </c>
      <c r="F118" s="2213">
        <v>38.780999999999999</v>
      </c>
      <c r="G118" s="814">
        <v>351.584</v>
      </c>
      <c r="H118" s="491">
        <v>73</v>
      </c>
      <c r="I118" s="621" t="s">
        <v>577</v>
      </c>
    </row>
    <row r="119" spans="1:9" ht="13.5" customHeight="1">
      <c r="A119" s="86"/>
      <c r="B119" s="234" t="s">
        <v>556</v>
      </c>
      <c r="C119" s="460">
        <v>200</v>
      </c>
      <c r="D119" s="340">
        <v>1.6</v>
      </c>
      <c r="E119" s="338">
        <v>1.1000000000000001</v>
      </c>
      <c r="F119" s="338">
        <v>8.6999999999999993</v>
      </c>
      <c r="G119" s="830">
        <v>50.9</v>
      </c>
      <c r="H119" s="472">
        <v>76</v>
      </c>
      <c r="I119" s="457" t="s">
        <v>555</v>
      </c>
    </row>
    <row r="120" spans="1:9">
      <c r="A120" s="453" t="s">
        <v>196</v>
      </c>
      <c r="B120" s="413" t="s">
        <v>965</v>
      </c>
      <c r="C120" s="483">
        <v>10</v>
      </c>
      <c r="D120" s="219">
        <v>0.08</v>
      </c>
      <c r="E120" s="338">
        <v>7.25</v>
      </c>
      <c r="F120" s="338">
        <v>0.13</v>
      </c>
      <c r="G120" s="826">
        <v>66.09</v>
      </c>
      <c r="H120" s="531">
        <v>16</v>
      </c>
      <c r="I120" s="484" t="s">
        <v>964</v>
      </c>
    </row>
    <row r="121" spans="1:9" ht="15.75">
      <c r="A121" s="454" t="s">
        <v>12</v>
      </c>
      <c r="B121" s="379" t="s">
        <v>10</v>
      </c>
      <c r="C121" s="460">
        <v>30</v>
      </c>
      <c r="D121" s="2283">
        <v>1.155</v>
      </c>
      <c r="E121" s="347">
        <v>0.41299999999999998</v>
      </c>
      <c r="F121" s="338">
        <v>16.260000000000002</v>
      </c>
      <c r="G121" s="814">
        <v>73.376999999999995</v>
      </c>
      <c r="H121" s="220">
        <v>20</v>
      </c>
      <c r="I121" s="457" t="s">
        <v>9</v>
      </c>
    </row>
    <row r="122" spans="1:9" ht="13.5" customHeight="1" thickBot="1">
      <c r="A122" s="458" t="s">
        <v>199</v>
      </c>
      <c r="B122" s="532" t="s">
        <v>632</v>
      </c>
      <c r="C122" s="473">
        <v>100</v>
      </c>
      <c r="D122" s="486">
        <v>0.4</v>
      </c>
      <c r="E122" s="487">
        <v>0.4</v>
      </c>
      <c r="F122" s="488">
        <v>9.8000000000000007</v>
      </c>
      <c r="G122" s="814">
        <v>47</v>
      </c>
      <c r="H122" s="530">
        <v>92</v>
      </c>
      <c r="I122" s="449" t="s">
        <v>644</v>
      </c>
    </row>
    <row r="123" spans="1:9" ht="13.5" customHeight="1">
      <c r="A123" s="464" t="s">
        <v>212</v>
      </c>
      <c r="C123" s="772">
        <f>C119+C120+C121+C122+135+25</f>
        <v>500</v>
      </c>
      <c r="D123" s="465">
        <f>SUM(D118:D122)</f>
        <v>29.437999999999999</v>
      </c>
      <c r="E123" s="466">
        <f>SUM(E118:E122)</f>
        <v>19.634999999999998</v>
      </c>
      <c r="F123" s="467">
        <f>SUM(F118:F122)</f>
        <v>73.670999999999992</v>
      </c>
      <c r="G123" s="612">
        <f>SUM(G118:G122)</f>
        <v>588.95099999999991</v>
      </c>
      <c r="H123" s="777" t="s">
        <v>318</v>
      </c>
      <c r="I123" s="726" t="s">
        <v>209</v>
      </c>
    </row>
    <row r="124" spans="1:9" ht="12.75" customHeight="1">
      <c r="A124" s="422"/>
      <c r="B124" s="786" t="s">
        <v>11</v>
      </c>
      <c r="C124" s="1731">
        <v>0.25</v>
      </c>
      <c r="D124" s="781">
        <v>19.25</v>
      </c>
      <c r="E124" s="782">
        <v>19.75</v>
      </c>
      <c r="F124" s="783">
        <v>83.75</v>
      </c>
      <c r="G124" s="784">
        <v>587.5</v>
      </c>
      <c r="H124" s="1733">
        <f>G124-G123</f>
        <v>-1.4509999999999081</v>
      </c>
      <c r="I124" s="721" t="s">
        <v>467</v>
      </c>
    </row>
    <row r="125" spans="1:9" ht="13.5" customHeight="1" thickBot="1">
      <c r="A125" s="231"/>
      <c r="B125" s="894" t="s">
        <v>476</v>
      </c>
      <c r="C125" s="1725"/>
      <c r="D125" s="2838">
        <f>(D123*100/D334)-25</f>
        <v>13.23116883116883</v>
      </c>
      <c r="E125" s="487">
        <f>(E123*100/E334)-25</f>
        <v>-0.14556962025316622</v>
      </c>
      <c r="F125" s="487">
        <f>(F123*100/F334)-25</f>
        <v>-3.0086567164179137</v>
      </c>
      <c r="G125" s="2839">
        <f>(G123*100/G334)-25</f>
        <v>6.1744680851059996E-2</v>
      </c>
      <c r="H125" s="1732"/>
      <c r="I125" s="896"/>
    </row>
    <row r="126" spans="1:9" ht="13.5" customHeight="1">
      <c r="A126" s="89"/>
      <c r="B126" s="171" t="s">
        <v>123</v>
      </c>
      <c r="C126" s="89"/>
      <c r="D126" s="5"/>
      <c r="E126" s="469"/>
      <c r="F126" s="2731"/>
      <c r="G126" s="2731"/>
      <c r="H126" s="2732"/>
      <c r="I126" s="471"/>
    </row>
    <row r="127" spans="1:9" ht="12.75" customHeight="1">
      <c r="A127" s="86"/>
      <c r="B127" s="482" t="s">
        <v>512</v>
      </c>
      <c r="C127" s="460">
        <v>60</v>
      </c>
      <c r="D127" s="340">
        <v>1.1399999999999999</v>
      </c>
      <c r="E127" s="338">
        <v>5.34</v>
      </c>
      <c r="F127" s="981">
        <v>4.62</v>
      </c>
      <c r="G127" s="2369">
        <v>70.8</v>
      </c>
      <c r="H127" s="2733">
        <v>3</v>
      </c>
      <c r="I127" s="545" t="s">
        <v>464</v>
      </c>
    </row>
    <row r="128" spans="1:9">
      <c r="A128" s="450" t="s">
        <v>195</v>
      </c>
      <c r="B128" s="482" t="s">
        <v>627</v>
      </c>
      <c r="C128" s="490">
        <v>200</v>
      </c>
      <c r="D128" s="2703">
        <v>1.778</v>
      </c>
      <c r="E128" s="935">
        <v>4.7270000000000003</v>
      </c>
      <c r="F128" s="935">
        <v>19.492999999999999</v>
      </c>
      <c r="G128" s="814">
        <v>127.627</v>
      </c>
      <c r="H128" s="613">
        <v>26</v>
      </c>
      <c r="I128" s="449" t="s">
        <v>827</v>
      </c>
    </row>
    <row r="129" spans="1:9" ht="13.5" customHeight="1">
      <c r="A129" s="453" t="s">
        <v>196</v>
      </c>
      <c r="B129" s="503" t="s">
        <v>828</v>
      </c>
      <c r="C129" s="483">
        <v>100</v>
      </c>
      <c r="D129" s="2211">
        <v>16.600000000000001</v>
      </c>
      <c r="E129" s="347">
        <v>13.547000000000001</v>
      </c>
      <c r="F129" s="347">
        <v>23.564</v>
      </c>
      <c r="G129" s="814">
        <v>282.37900000000002</v>
      </c>
      <c r="H129" s="456">
        <v>58</v>
      </c>
      <c r="I129" s="449" t="s">
        <v>829</v>
      </c>
    </row>
    <row r="130" spans="1:9" ht="12.75" customHeight="1">
      <c r="A130" s="454" t="s">
        <v>12</v>
      </c>
      <c r="B130" s="2214" t="s">
        <v>836</v>
      </c>
      <c r="C130" s="490" t="s">
        <v>718</v>
      </c>
      <c r="D130" s="585">
        <v>3.2</v>
      </c>
      <c r="E130" s="350">
        <v>3</v>
      </c>
      <c r="F130" s="2213">
        <v>13.5</v>
      </c>
      <c r="G130" s="815">
        <v>94</v>
      </c>
      <c r="H130" s="491">
        <v>47</v>
      </c>
      <c r="I130" s="621" t="s">
        <v>830</v>
      </c>
    </row>
    <row r="131" spans="1:9" ht="13.5" customHeight="1">
      <c r="A131" s="458" t="s">
        <v>199</v>
      </c>
      <c r="B131" s="459" t="s">
        <v>163</v>
      </c>
      <c r="C131" s="460">
        <v>200</v>
      </c>
      <c r="D131" s="219">
        <v>0.5</v>
      </c>
      <c r="E131" s="347">
        <v>0</v>
      </c>
      <c r="F131" s="347">
        <v>19.8</v>
      </c>
      <c r="G131" s="826">
        <v>81</v>
      </c>
      <c r="H131" s="461">
        <v>81</v>
      </c>
      <c r="I131" s="457" t="s">
        <v>390</v>
      </c>
    </row>
    <row r="132" spans="1:9" ht="12.75" customHeight="1">
      <c r="A132" s="86"/>
      <c r="B132" s="459" t="s">
        <v>10</v>
      </c>
      <c r="C132" s="460">
        <v>50</v>
      </c>
      <c r="D132" s="2283">
        <v>1.925</v>
      </c>
      <c r="E132" s="347">
        <v>0.68799999999999994</v>
      </c>
      <c r="F132" s="338">
        <v>27.1</v>
      </c>
      <c r="G132" s="814">
        <v>122.292</v>
      </c>
      <c r="H132" s="461">
        <v>20</v>
      </c>
      <c r="I132" s="457" t="s">
        <v>9</v>
      </c>
    </row>
    <row r="133" spans="1:9" ht="12.75" customHeight="1" thickBot="1">
      <c r="A133" s="789"/>
      <c r="B133" s="459" t="s">
        <v>427</v>
      </c>
      <c r="C133" s="451">
        <v>20</v>
      </c>
      <c r="D133" s="348">
        <v>1.1299999999999999</v>
      </c>
      <c r="E133" s="350">
        <v>0.3</v>
      </c>
      <c r="F133" s="350">
        <v>8.3729999999999993</v>
      </c>
      <c r="G133" s="814">
        <v>40.712000000000003</v>
      </c>
      <c r="H133" s="461">
        <v>21</v>
      </c>
      <c r="I133" s="452" t="s">
        <v>9</v>
      </c>
    </row>
    <row r="134" spans="1:9" ht="13.5" customHeight="1">
      <c r="A134" s="464" t="s">
        <v>198</v>
      </c>
      <c r="B134" s="36"/>
      <c r="C134" s="2834">
        <f>C127+C128+C129+C131+C132+75+75+C133</f>
        <v>780</v>
      </c>
      <c r="D134" s="475">
        <f>SUM(D127:D133)</f>
        <v>26.273</v>
      </c>
      <c r="E134" s="466">
        <f>SUM(E127:E133)</f>
        <v>27.602</v>
      </c>
      <c r="F134" s="476">
        <f>SUM(F127:F133)</f>
        <v>116.45</v>
      </c>
      <c r="G134" s="612">
        <f>SUM(G127:G133)</f>
        <v>818.81000000000006</v>
      </c>
      <c r="H134" s="777" t="s">
        <v>318</v>
      </c>
      <c r="I134" s="726" t="s">
        <v>209</v>
      </c>
    </row>
    <row r="135" spans="1:9" ht="15" customHeight="1">
      <c r="A135" s="899"/>
      <c r="B135" s="900" t="s">
        <v>11</v>
      </c>
      <c r="C135" s="2217">
        <v>0.35</v>
      </c>
      <c r="D135" s="781">
        <v>26.95</v>
      </c>
      <c r="E135" s="782">
        <v>27.65</v>
      </c>
      <c r="F135" s="783">
        <v>117.25</v>
      </c>
      <c r="G135" s="784">
        <v>822.5</v>
      </c>
      <c r="H135" s="304">
        <f>G135-G134</f>
        <v>3.6899999999999409</v>
      </c>
      <c r="I135" s="721" t="s">
        <v>467</v>
      </c>
    </row>
    <row r="136" spans="1:9" ht="14.25" customHeight="1" thickBot="1">
      <c r="A136" s="231"/>
      <c r="B136" s="894" t="s">
        <v>476</v>
      </c>
      <c r="C136" s="1725"/>
      <c r="D136" s="2838">
        <f>(D134*100/D334)-35</f>
        <v>-0.87922077922077335</v>
      </c>
      <c r="E136" s="487">
        <f>(E134*100/E334)-35</f>
        <v>-6.07594936708864E-2</v>
      </c>
      <c r="F136" s="487">
        <f>(F134*100/F334)-35</f>
        <v>-0.23880597014925087</v>
      </c>
      <c r="G136" s="2839">
        <f>(G134*100/G334)-35</f>
        <v>-0.15702127659574217</v>
      </c>
      <c r="H136" s="1732"/>
      <c r="I136" s="896"/>
    </row>
    <row r="137" spans="1:9" ht="13.5" customHeight="1">
      <c r="A137" s="504" t="s">
        <v>195</v>
      </c>
      <c r="B137" s="170" t="s">
        <v>246</v>
      </c>
      <c r="C137" s="89"/>
      <c r="D137" s="5"/>
      <c r="E137" s="469"/>
      <c r="F137" s="469"/>
      <c r="G137" s="469"/>
      <c r="H137" s="471"/>
      <c r="I137" s="471"/>
    </row>
    <row r="138" spans="1:9" ht="17.25" customHeight="1">
      <c r="A138" s="453" t="s">
        <v>196</v>
      </c>
      <c r="B138" s="482" t="s">
        <v>740</v>
      </c>
      <c r="C138" s="451">
        <v>200</v>
      </c>
      <c r="D138" s="1794">
        <v>0.2</v>
      </c>
      <c r="E138" s="2218">
        <v>0.1</v>
      </c>
      <c r="F138" s="2218">
        <v>7.5</v>
      </c>
      <c r="G138" s="830">
        <v>31.6</v>
      </c>
      <c r="H138" s="491">
        <v>78</v>
      </c>
      <c r="I138" s="452" t="s">
        <v>741</v>
      </c>
    </row>
    <row r="139" spans="1:9" ht="12.75" customHeight="1">
      <c r="A139" s="454" t="s">
        <v>12</v>
      </c>
      <c r="B139" s="501" t="s">
        <v>994</v>
      </c>
      <c r="C139" s="451" t="s">
        <v>831</v>
      </c>
      <c r="D139" s="389">
        <v>8.1539999999999999</v>
      </c>
      <c r="E139" s="350">
        <v>7.1840000000000002</v>
      </c>
      <c r="F139" s="350">
        <v>16.992000000000001</v>
      </c>
      <c r="G139" s="1827">
        <v>167.37</v>
      </c>
      <c r="H139" s="491">
        <v>51</v>
      </c>
      <c r="I139" s="2219" t="s">
        <v>993</v>
      </c>
    </row>
    <row r="140" spans="1:9" ht="10.5" customHeight="1">
      <c r="A140" s="86"/>
      <c r="B140" s="63" t="s">
        <v>995</v>
      </c>
      <c r="C140" s="492"/>
      <c r="D140" s="866"/>
      <c r="E140" s="842"/>
      <c r="F140" s="866"/>
      <c r="G140" s="989"/>
      <c r="H140" s="492"/>
      <c r="I140" s="492"/>
    </row>
    <row r="141" spans="1:9" ht="15.75" customHeight="1" thickBot="1">
      <c r="A141" s="787" t="s">
        <v>199</v>
      </c>
      <c r="B141" s="482" t="s">
        <v>427</v>
      </c>
      <c r="C141" s="451">
        <v>20</v>
      </c>
      <c r="D141" s="348">
        <v>1.1299999999999999</v>
      </c>
      <c r="E141" s="350">
        <v>0.3</v>
      </c>
      <c r="F141" s="350">
        <v>8.3729999999999993</v>
      </c>
      <c r="G141" s="814">
        <v>40.712000000000003</v>
      </c>
      <c r="H141" s="461">
        <v>21</v>
      </c>
      <c r="I141" s="2220" t="s">
        <v>9</v>
      </c>
    </row>
    <row r="142" spans="1:9">
      <c r="A142" s="464" t="s">
        <v>258</v>
      </c>
      <c r="B142" s="36"/>
      <c r="C142" s="774">
        <f>C138+C141+98+20</f>
        <v>338</v>
      </c>
      <c r="D142" s="475">
        <f>SUM(D138:D141)</f>
        <v>9.4839999999999982</v>
      </c>
      <c r="E142" s="466">
        <f>SUM(E138:E141)</f>
        <v>7.5839999999999996</v>
      </c>
      <c r="F142" s="476">
        <f>SUM(F138:F141)</f>
        <v>32.865000000000002</v>
      </c>
      <c r="G142" s="612">
        <f>SUM(G138:G141)</f>
        <v>239.68200000000002</v>
      </c>
      <c r="H142" s="777" t="s">
        <v>318</v>
      </c>
      <c r="I142" s="726" t="s">
        <v>209</v>
      </c>
    </row>
    <row r="143" spans="1:9" ht="15" customHeight="1">
      <c r="A143" s="899"/>
      <c r="B143" s="900" t="s">
        <v>11</v>
      </c>
      <c r="C143" s="1731">
        <v>0.1</v>
      </c>
      <c r="D143" s="781">
        <v>7.7</v>
      </c>
      <c r="E143" s="782">
        <v>7.9</v>
      </c>
      <c r="F143" s="783">
        <v>33.5</v>
      </c>
      <c r="G143" s="784">
        <v>235</v>
      </c>
      <c r="H143" s="731">
        <f>G143-G142</f>
        <v>-4.6820000000000164</v>
      </c>
      <c r="I143" s="727" t="s">
        <v>467</v>
      </c>
    </row>
    <row r="144" spans="1:9" ht="15" customHeight="1" thickBot="1">
      <c r="A144" s="231"/>
      <c r="B144" s="894" t="s">
        <v>476</v>
      </c>
      <c r="C144" s="1725"/>
      <c r="D144" s="1726">
        <f>(D142*100/D334)-10</f>
        <v>2.3168831168831154</v>
      </c>
      <c r="E144" s="995">
        <f>(E142*100/E334)-10</f>
        <v>-0.40000000000000036</v>
      </c>
      <c r="F144" s="995">
        <f>(F142*100/F334)-10</f>
        <v>-0.18955223880596961</v>
      </c>
      <c r="G144" s="1728">
        <f>(G142*100/G334)-10</f>
        <v>0.19923404255319177</v>
      </c>
      <c r="H144" s="1732"/>
      <c r="I144" s="896"/>
    </row>
    <row r="145" spans="1:9" ht="16.5" customHeight="1">
      <c r="A145" s="9"/>
      <c r="B145" s="9"/>
      <c r="C145" s="5"/>
      <c r="D145" s="5"/>
      <c r="E145" s="5"/>
      <c r="F145" s="5"/>
      <c r="G145" s="5"/>
      <c r="H145" s="5"/>
      <c r="I145" s="5"/>
    </row>
    <row r="146" spans="1:9" ht="14.25" customHeight="1" thickBot="1">
      <c r="A146" s="108"/>
      <c r="B146" s="555"/>
      <c r="C146" s="122"/>
      <c r="D146" s="627"/>
      <c r="E146" s="627"/>
      <c r="F146" s="627"/>
      <c r="G146" s="580"/>
      <c r="H146" s="122"/>
      <c r="I146" s="122"/>
    </row>
    <row r="147" spans="1:9" ht="12.75" customHeight="1">
      <c r="A147" s="728"/>
      <c r="B147" s="36" t="s">
        <v>317</v>
      </c>
      <c r="C147" s="37"/>
      <c r="D147" s="148">
        <f>D123+D134</f>
        <v>55.710999999999999</v>
      </c>
      <c r="E147" s="237">
        <f>E123+E134</f>
        <v>47.236999999999995</v>
      </c>
      <c r="F147" s="237">
        <f>F123+F134</f>
        <v>190.12099999999998</v>
      </c>
      <c r="G147" s="730">
        <f>G123+G134</f>
        <v>1407.761</v>
      </c>
      <c r="H147" s="729" t="s">
        <v>318</v>
      </c>
      <c r="I147" s="726" t="s">
        <v>209</v>
      </c>
    </row>
    <row r="148" spans="1:9" ht="13.5" customHeight="1">
      <c r="A148" s="422"/>
      <c r="B148" s="786" t="s">
        <v>11</v>
      </c>
      <c r="C148" s="1731">
        <v>0.6</v>
      </c>
      <c r="D148" s="722">
        <v>46.2</v>
      </c>
      <c r="E148" s="723">
        <v>47.4</v>
      </c>
      <c r="F148" s="724">
        <v>201</v>
      </c>
      <c r="G148" s="725">
        <v>1410</v>
      </c>
      <c r="H148" s="731">
        <f>G148-G147</f>
        <v>2.2390000000000327</v>
      </c>
      <c r="I148" s="721" t="s">
        <v>467</v>
      </c>
    </row>
    <row r="149" spans="1:9" ht="15.75" thickBot="1">
      <c r="A149" s="231"/>
      <c r="B149" s="894" t="s">
        <v>476</v>
      </c>
      <c r="C149" s="1725"/>
      <c r="D149" s="2838">
        <f>(D147*100/D334)-60</f>
        <v>12.351948051948042</v>
      </c>
      <c r="E149" s="487">
        <f>(E147*100/E334)-60</f>
        <v>-0.20632911392405617</v>
      </c>
      <c r="F149" s="487">
        <f>(F147*100/F334)-60</f>
        <v>-3.2474626865671681</v>
      </c>
      <c r="G149" s="2839">
        <f>(G147*100/G334)-60</f>
        <v>-9.5276595744678616E-2</v>
      </c>
      <c r="H149" s="1732"/>
      <c r="I149" s="896"/>
    </row>
    <row r="150" spans="1:9" ht="13.5" customHeight="1"/>
    <row r="151" spans="1:9" ht="16.5" customHeight="1" thickBot="1"/>
    <row r="152" spans="1:9" ht="12.75" customHeight="1">
      <c r="A152" s="728"/>
      <c r="B152" s="36" t="s">
        <v>316</v>
      </c>
      <c r="C152" s="37"/>
      <c r="D152" s="148">
        <f>D134+D142</f>
        <v>35.756999999999998</v>
      </c>
      <c r="E152" s="237">
        <f>E134+E142</f>
        <v>35.186</v>
      </c>
      <c r="F152" s="237">
        <f>F134+F142</f>
        <v>149.315</v>
      </c>
      <c r="G152" s="730">
        <f>G134+G142</f>
        <v>1058.4920000000002</v>
      </c>
      <c r="H152" s="729" t="s">
        <v>318</v>
      </c>
      <c r="I152" s="726" t="s">
        <v>209</v>
      </c>
    </row>
    <row r="153" spans="1:9" ht="12" customHeight="1">
      <c r="A153" s="422"/>
      <c r="B153" s="786" t="s">
        <v>11</v>
      </c>
      <c r="C153" s="1731">
        <v>0.45</v>
      </c>
      <c r="D153" s="781">
        <v>34.65</v>
      </c>
      <c r="E153" s="782">
        <v>35.549999999999997</v>
      </c>
      <c r="F153" s="783">
        <v>150.75</v>
      </c>
      <c r="G153" s="784">
        <v>1057.5</v>
      </c>
      <c r="H153" s="1733">
        <f>G153-G152</f>
        <v>-0.99200000000018917</v>
      </c>
      <c r="I153" s="721" t="s">
        <v>467</v>
      </c>
    </row>
    <row r="154" spans="1:9" ht="13.5" customHeight="1" thickBot="1">
      <c r="A154" s="231"/>
      <c r="B154" s="894" t="s">
        <v>476</v>
      </c>
      <c r="C154" s="1725"/>
      <c r="D154" s="2838">
        <f>(D152*100/D334)-45</f>
        <v>1.4376623376623385</v>
      </c>
      <c r="E154" s="487">
        <f>(E152*100/E334)-45</f>
        <v>-0.46075949367088498</v>
      </c>
      <c r="F154" s="487">
        <f>(F152*100/F334)-45</f>
        <v>-0.42835820895522403</v>
      </c>
      <c r="G154" s="2839">
        <f>(G152*100/G334)-45</f>
        <v>4.2212765957451381E-2</v>
      </c>
      <c r="H154" s="1732"/>
      <c r="I154" s="896"/>
    </row>
    <row r="155" spans="1:9" ht="15" customHeight="1"/>
    <row r="156" spans="1:9" ht="15.75" thickBot="1"/>
    <row r="157" spans="1:9">
      <c r="A157" s="728"/>
      <c r="B157" s="36" t="s">
        <v>259</v>
      </c>
      <c r="C157" s="37"/>
      <c r="D157" s="148">
        <f>D123+D134+D142</f>
        <v>65.194999999999993</v>
      </c>
      <c r="E157" s="237">
        <f>E123+E134+E142</f>
        <v>54.820999999999998</v>
      </c>
      <c r="F157" s="237">
        <f>F123+F134+F142</f>
        <v>222.98599999999999</v>
      </c>
      <c r="G157" s="633">
        <f>G123+G134+G142</f>
        <v>1647.443</v>
      </c>
      <c r="H157" s="729" t="s">
        <v>318</v>
      </c>
      <c r="I157" s="726" t="s">
        <v>209</v>
      </c>
    </row>
    <row r="158" spans="1:9">
      <c r="A158" s="422"/>
      <c r="B158" s="786" t="s">
        <v>11</v>
      </c>
      <c r="C158" s="1731">
        <v>0.7</v>
      </c>
      <c r="D158" s="781">
        <v>53.9</v>
      </c>
      <c r="E158" s="782">
        <v>55.3</v>
      </c>
      <c r="F158" s="783">
        <v>234.5</v>
      </c>
      <c r="G158" s="784">
        <v>1645</v>
      </c>
      <c r="H158" s="1733">
        <f>G158-G157</f>
        <v>-2.4429999999999836</v>
      </c>
      <c r="I158" s="721" t="s">
        <v>467</v>
      </c>
    </row>
    <row r="159" spans="1:9" ht="15.75" thickBot="1">
      <c r="A159" s="231"/>
      <c r="B159" s="894" t="s">
        <v>476</v>
      </c>
      <c r="C159" s="1725"/>
      <c r="D159" s="2838">
        <f>(D157*100/D334)-70</f>
        <v>14.668831168831161</v>
      </c>
      <c r="E159" s="487">
        <f>(E157*100/E334)-70</f>
        <v>-0.60632911392406186</v>
      </c>
      <c r="F159" s="487">
        <f>(F157*100/F334)-70</f>
        <v>-3.4370149253731341</v>
      </c>
      <c r="G159" s="2839">
        <f>(G157*100/G334)-70</f>
        <v>0.10395744680850783</v>
      </c>
      <c r="H159" s="1732"/>
      <c r="I159" s="896"/>
    </row>
    <row r="161" spans="1:9">
      <c r="B161" s="9"/>
      <c r="C161" s="5"/>
      <c r="D161" s="157"/>
      <c r="E161" s="157"/>
      <c r="F161" s="157"/>
      <c r="G161" s="157"/>
      <c r="H161" s="5"/>
    </row>
    <row r="162" spans="1:9">
      <c r="B162" s="9"/>
      <c r="C162" s="5"/>
      <c r="D162" s="5"/>
      <c r="E162" s="5"/>
      <c r="F162" s="5"/>
      <c r="G162" s="5"/>
      <c r="H162" s="5"/>
    </row>
    <row r="163" spans="1:9">
      <c r="B163" s="2614"/>
      <c r="C163" s="5"/>
      <c r="D163" s="45"/>
      <c r="E163" s="45"/>
      <c r="F163" s="45"/>
      <c r="G163" s="45"/>
      <c r="H163" s="5"/>
    </row>
    <row r="164" spans="1:9" ht="14.25" customHeight="1">
      <c r="C164" s="10" t="s">
        <v>214</v>
      </c>
    </row>
    <row r="165" spans="1:9" s="62" customFormat="1" ht="12.75" customHeight="1">
      <c r="A165" s="797" t="s">
        <v>473</v>
      </c>
      <c r="E165" s="312"/>
      <c r="F165" s="312"/>
      <c r="G165" s="312"/>
    </row>
    <row r="166" spans="1:9" ht="15.75" customHeight="1">
      <c r="B166" s="19" t="s">
        <v>210</v>
      </c>
      <c r="D166"/>
      <c r="E166"/>
      <c r="F166" s="19"/>
      <c r="G166" s="19"/>
      <c r="H166" s="20"/>
      <c r="I166" s="20"/>
    </row>
    <row r="167" spans="1:9" ht="18.75" customHeight="1">
      <c r="A167" s="22" t="s">
        <v>211</v>
      </c>
      <c r="B167" s="20"/>
      <c r="C167"/>
      <c r="D167" s="22" t="s">
        <v>0</v>
      </c>
      <c r="E167"/>
      <c r="F167" s="2" t="s">
        <v>474</v>
      </c>
      <c r="G167" s="20"/>
      <c r="H167" s="20"/>
      <c r="I167" s="26"/>
    </row>
    <row r="168" spans="1:9" ht="17.25" customHeight="1" thickBot="1">
      <c r="C168" s="25" t="s">
        <v>1</v>
      </c>
    </row>
    <row r="169" spans="1:9" ht="15" customHeight="1" thickBot="1">
      <c r="A169" s="424" t="s">
        <v>181</v>
      </c>
      <c r="B169" s="89"/>
      <c r="C169" s="425" t="s">
        <v>182</v>
      </c>
      <c r="D169" s="360" t="s">
        <v>183</v>
      </c>
      <c r="E169" s="360"/>
      <c r="F169" s="360"/>
      <c r="G169" s="426" t="s">
        <v>184</v>
      </c>
      <c r="H169" s="427" t="s">
        <v>185</v>
      </c>
      <c r="I169" s="428" t="s">
        <v>186</v>
      </c>
    </row>
    <row r="170" spans="1:9" ht="12" customHeight="1">
      <c r="A170" s="429" t="s">
        <v>187</v>
      </c>
      <c r="B170" s="430" t="s">
        <v>188</v>
      </c>
      <c r="C170" s="431" t="s">
        <v>189</v>
      </c>
      <c r="D170" s="432" t="s">
        <v>190</v>
      </c>
      <c r="E170" s="432" t="s">
        <v>56</v>
      </c>
      <c r="F170" s="432" t="s">
        <v>57</v>
      </c>
      <c r="G170" s="433" t="s">
        <v>191</v>
      </c>
      <c r="H170" s="434" t="s">
        <v>192</v>
      </c>
      <c r="I170" s="435" t="s">
        <v>361</v>
      </c>
    </row>
    <row r="171" spans="1:9" ht="15.75" customHeight="1" thickBot="1">
      <c r="A171" s="436"/>
      <c r="B171" s="479"/>
      <c r="C171" s="437"/>
      <c r="D171" s="438" t="s">
        <v>6</v>
      </c>
      <c r="E171" s="438" t="s">
        <v>7</v>
      </c>
      <c r="F171" s="438" t="s">
        <v>8</v>
      </c>
      <c r="G171" s="439" t="s">
        <v>193</v>
      </c>
      <c r="H171" s="440" t="s">
        <v>194</v>
      </c>
      <c r="I171" s="441" t="s">
        <v>360</v>
      </c>
    </row>
    <row r="172" spans="1:9" ht="15.75" customHeight="1">
      <c r="A172" s="85"/>
      <c r="B172" s="609" t="s">
        <v>159</v>
      </c>
      <c r="C172" s="1792"/>
      <c r="D172" s="444"/>
      <c r="E172" s="445"/>
      <c r="F172" s="445"/>
      <c r="G172" s="620"/>
      <c r="H172" s="489"/>
      <c r="I172" s="448"/>
    </row>
    <row r="173" spans="1:9">
      <c r="A173" s="1788" t="s">
        <v>195</v>
      </c>
      <c r="B173" s="709" t="s">
        <v>539</v>
      </c>
      <c r="C173" s="257">
        <v>60</v>
      </c>
      <c r="D173" s="219">
        <v>1.2130000000000001</v>
      </c>
      <c r="E173" s="338">
        <v>3.0680000000000001</v>
      </c>
      <c r="F173" s="338">
        <v>5.12</v>
      </c>
      <c r="G173" s="814">
        <v>53.305999999999997</v>
      </c>
      <c r="H173" s="461">
        <v>10</v>
      </c>
      <c r="I173" s="457" t="s">
        <v>540</v>
      </c>
    </row>
    <row r="174" spans="1:9">
      <c r="A174" s="1789" t="s">
        <v>196</v>
      </c>
      <c r="B174" s="651" t="s">
        <v>575</v>
      </c>
      <c r="C174" s="259" t="s">
        <v>270</v>
      </c>
      <c r="D174" s="2434">
        <v>9.3610000000000007</v>
      </c>
      <c r="E174" s="349">
        <v>6.7803000000000004</v>
      </c>
      <c r="F174" s="349">
        <v>5.3765999999999998</v>
      </c>
      <c r="G174" s="814">
        <v>149.41839999999999</v>
      </c>
      <c r="H174" s="480">
        <v>64</v>
      </c>
      <c r="I174" s="452" t="s">
        <v>494</v>
      </c>
    </row>
    <row r="175" spans="1:9" ht="14.25" customHeight="1">
      <c r="A175" s="61"/>
      <c r="B175" s="498" t="s">
        <v>626</v>
      </c>
      <c r="C175" s="259" t="s">
        <v>538</v>
      </c>
      <c r="D175" s="389">
        <v>3.1709999999999998</v>
      </c>
      <c r="E175" s="350">
        <v>4.2190000000000003</v>
      </c>
      <c r="F175" s="638">
        <v>19.73</v>
      </c>
      <c r="G175" s="2222">
        <v>130.15</v>
      </c>
      <c r="H175" s="491">
        <v>48</v>
      </c>
      <c r="I175" s="452" t="s">
        <v>645</v>
      </c>
    </row>
    <row r="176" spans="1:9" ht="14.25" customHeight="1">
      <c r="A176" s="61"/>
      <c r="B176" s="1795" t="s">
        <v>576</v>
      </c>
      <c r="C176" s="721"/>
      <c r="D176" s="307">
        <v>0.372</v>
      </c>
      <c r="E176" s="842">
        <v>1.0940000000000001</v>
      </c>
      <c r="F176" s="307">
        <v>2.2480000000000002</v>
      </c>
      <c r="G176" s="998">
        <v>20.71</v>
      </c>
      <c r="H176" s="1796"/>
      <c r="I176" s="836" t="s">
        <v>564</v>
      </c>
    </row>
    <row r="177" spans="1:9">
      <c r="A177" s="1791" t="s">
        <v>200</v>
      </c>
      <c r="B177" s="455" t="s">
        <v>328</v>
      </c>
      <c r="C177" s="257">
        <v>200</v>
      </c>
      <c r="D177" s="340">
        <v>1</v>
      </c>
      <c r="E177" s="338">
        <v>0</v>
      </c>
      <c r="F177" s="338">
        <v>25.4</v>
      </c>
      <c r="G177" s="961">
        <v>105.6</v>
      </c>
      <c r="H177" s="481">
        <v>91</v>
      </c>
      <c r="I177" s="457" t="s">
        <v>573</v>
      </c>
    </row>
    <row r="178" spans="1:9">
      <c r="A178" s="61"/>
      <c r="B178" s="455" t="s">
        <v>10</v>
      </c>
      <c r="C178" s="460">
        <v>35</v>
      </c>
      <c r="D178" s="2283">
        <v>1.3480000000000001</v>
      </c>
      <c r="E178" s="347">
        <v>0.48099999999999998</v>
      </c>
      <c r="F178" s="338">
        <v>18.97</v>
      </c>
      <c r="G178" s="814">
        <v>85.600999999999999</v>
      </c>
      <c r="H178" s="461">
        <v>20</v>
      </c>
      <c r="I178" s="457" t="s">
        <v>9</v>
      </c>
    </row>
    <row r="179" spans="1:9" ht="15.75" thickBot="1">
      <c r="A179" s="1878"/>
      <c r="B179" s="462" t="s">
        <v>427</v>
      </c>
      <c r="C179" s="473">
        <v>20</v>
      </c>
      <c r="D179" s="348">
        <v>1.1299999999999999</v>
      </c>
      <c r="E179" s="350">
        <v>0.3</v>
      </c>
      <c r="F179" s="350">
        <v>8.3729999999999993</v>
      </c>
      <c r="G179" s="814">
        <v>40.712000000000003</v>
      </c>
      <c r="H179" s="461">
        <v>21</v>
      </c>
      <c r="I179" s="463" t="s">
        <v>9</v>
      </c>
    </row>
    <row r="180" spans="1:9">
      <c r="A180" s="464" t="s">
        <v>212</v>
      </c>
      <c r="C180" s="161">
        <f>C173+C177+C178+C179+90+20+150+25</f>
        <v>600</v>
      </c>
      <c r="D180" s="465">
        <f>SUM(D173:D179)</f>
        <v>17.594999999999999</v>
      </c>
      <c r="E180" s="466">
        <f>SUM(E173:E179)</f>
        <v>15.942299999999999</v>
      </c>
      <c r="F180" s="467">
        <f>SUM(F173:F179)</f>
        <v>85.217600000000004</v>
      </c>
      <c r="G180" s="612">
        <f>SUM(G173:G179)</f>
        <v>585.49739999999997</v>
      </c>
      <c r="H180" s="777" t="s">
        <v>318</v>
      </c>
      <c r="I180" s="726" t="s">
        <v>209</v>
      </c>
    </row>
    <row r="181" spans="1:9" ht="18" customHeight="1">
      <c r="A181" s="899"/>
      <c r="B181" s="900" t="s">
        <v>11</v>
      </c>
      <c r="C181" s="1731">
        <v>0.25</v>
      </c>
      <c r="D181" s="781">
        <v>19.25</v>
      </c>
      <c r="E181" s="782">
        <v>19.75</v>
      </c>
      <c r="F181" s="783">
        <v>83.75</v>
      </c>
      <c r="G181" s="784">
        <v>587.5</v>
      </c>
      <c r="H181" s="1733">
        <f>G181-G180</f>
        <v>2.0026000000000295</v>
      </c>
      <c r="I181" s="721" t="s">
        <v>467</v>
      </c>
    </row>
    <row r="182" spans="1:9" ht="16.5" customHeight="1" thickBot="1">
      <c r="A182" s="231"/>
      <c r="B182" s="894" t="s">
        <v>476</v>
      </c>
      <c r="C182" s="1725"/>
      <c r="D182" s="2838">
        <f>(D180*100/D334)-25</f>
        <v>-2.149350649350648</v>
      </c>
      <c r="E182" s="487">
        <f>(E180*100/E334)-25</f>
        <v>-4.8198734177215172</v>
      </c>
      <c r="F182" s="487">
        <f>(F180*100/F334)-25</f>
        <v>0.4380895522388073</v>
      </c>
      <c r="G182" s="2839">
        <f>(G180*100/G334)-25</f>
        <v>-8.5217021276598359E-2</v>
      </c>
      <c r="H182" s="1732"/>
      <c r="I182" s="896"/>
    </row>
    <row r="183" spans="1:9">
      <c r="A183" s="89"/>
      <c r="B183" s="442" t="s">
        <v>123</v>
      </c>
      <c r="C183" s="89"/>
      <c r="D183" s="5"/>
      <c r="E183" s="469"/>
      <c r="F183" s="469"/>
      <c r="G183" s="469"/>
      <c r="H183" s="471"/>
      <c r="I183" s="471"/>
    </row>
    <row r="184" spans="1:9">
      <c r="A184" s="450" t="s">
        <v>195</v>
      </c>
      <c r="B184" s="2069" t="s">
        <v>374</v>
      </c>
      <c r="C184" s="460">
        <v>60</v>
      </c>
      <c r="D184" s="219">
        <v>0.9</v>
      </c>
      <c r="E184" s="338">
        <v>2.16</v>
      </c>
      <c r="F184" s="338">
        <v>5.0999999999999996</v>
      </c>
      <c r="G184" s="605">
        <v>43.2</v>
      </c>
      <c r="H184" s="456">
        <v>4</v>
      </c>
      <c r="I184" s="545" t="s">
        <v>621</v>
      </c>
    </row>
    <row r="185" spans="1:9">
      <c r="A185" s="453" t="s">
        <v>196</v>
      </c>
      <c r="B185" s="413" t="s">
        <v>615</v>
      </c>
      <c r="C185" s="460">
        <v>200</v>
      </c>
      <c r="D185" s="219">
        <v>1.04</v>
      </c>
      <c r="E185" s="338">
        <v>3.5</v>
      </c>
      <c r="F185" s="338">
        <v>4.8</v>
      </c>
      <c r="G185" s="605">
        <v>54.8</v>
      </c>
      <c r="H185" s="613">
        <v>23</v>
      </c>
      <c r="I185" s="545" t="s">
        <v>838</v>
      </c>
    </row>
    <row r="186" spans="1:9" ht="15.75">
      <c r="A186" s="454" t="s">
        <v>12</v>
      </c>
      <c r="B186" s="413" t="s">
        <v>847</v>
      </c>
      <c r="C186" s="451" t="s">
        <v>264</v>
      </c>
      <c r="D186" s="389">
        <v>14.592000000000001</v>
      </c>
      <c r="E186" s="350">
        <v>14.439</v>
      </c>
      <c r="F186" s="389">
        <v>3.0379999999999998</v>
      </c>
      <c r="G186" s="611">
        <v>201.28800000000001</v>
      </c>
      <c r="H186" s="456">
        <v>52</v>
      </c>
      <c r="I186" s="452" t="s">
        <v>848</v>
      </c>
    </row>
    <row r="187" spans="1:9">
      <c r="A187" s="458" t="s">
        <v>200</v>
      </c>
      <c r="B187" s="2803" t="s">
        <v>840</v>
      </c>
      <c r="C187" s="493">
        <v>150</v>
      </c>
      <c r="D187" s="389">
        <v>2.2999999999999998</v>
      </c>
      <c r="E187" s="350">
        <v>5.1630000000000003</v>
      </c>
      <c r="F187" s="389">
        <v>33.539000000000001</v>
      </c>
      <c r="G187" s="605">
        <v>166.185</v>
      </c>
      <c r="H187" s="480">
        <v>35</v>
      </c>
      <c r="I187" s="452" t="s">
        <v>839</v>
      </c>
    </row>
    <row r="188" spans="1:9">
      <c r="A188" s="86"/>
      <c r="B188" s="1734" t="s">
        <v>252</v>
      </c>
      <c r="C188" s="460">
        <v>200</v>
      </c>
      <c r="D188" s="2211">
        <v>5.2039999999999997</v>
      </c>
      <c r="E188" s="347">
        <v>4.7480000000000002</v>
      </c>
      <c r="F188" s="347">
        <v>17.876999999999999</v>
      </c>
      <c r="G188" s="814">
        <v>135.25</v>
      </c>
      <c r="H188" s="472">
        <v>88</v>
      </c>
      <c r="I188" s="449" t="s">
        <v>606</v>
      </c>
    </row>
    <row r="189" spans="1:9">
      <c r="A189" s="86"/>
      <c r="B189" s="459" t="s">
        <v>10</v>
      </c>
      <c r="C189" s="460">
        <v>50</v>
      </c>
      <c r="D189" s="2283">
        <v>1.925</v>
      </c>
      <c r="E189" s="347">
        <v>0.68799999999999994</v>
      </c>
      <c r="F189" s="338">
        <v>27.1</v>
      </c>
      <c r="G189" s="814">
        <v>122.292</v>
      </c>
      <c r="H189" s="461">
        <v>20</v>
      </c>
      <c r="I189" s="457" t="s">
        <v>9</v>
      </c>
    </row>
    <row r="190" spans="1:9">
      <c r="A190" s="86"/>
      <c r="B190" s="459" t="s">
        <v>427</v>
      </c>
      <c r="C190" s="451">
        <v>30</v>
      </c>
      <c r="D190" s="2429">
        <v>1.6950000000000001</v>
      </c>
      <c r="E190" s="350">
        <v>0.45</v>
      </c>
      <c r="F190" s="350">
        <v>12.56</v>
      </c>
      <c r="G190" s="814">
        <v>61.07</v>
      </c>
      <c r="H190" s="461">
        <v>21</v>
      </c>
      <c r="I190" s="452" t="s">
        <v>9</v>
      </c>
    </row>
    <row r="191" spans="1:9" ht="15.75" thickBot="1">
      <c r="A191" s="789"/>
      <c r="B191" s="413" t="s">
        <v>323</v>
      </c>
      <c r="C191" s="473">
        <v>100</v>
      </c>
      <c r="D191" s="348">
        <v>0.34</v>
      </c>
      <c r="E191" s="349">
        <v>0.34</v>
      </c>
      <c r="F191" s="350">
        <v>8.4</v>
      </c>
      <c r="G191" s="646">
        <v>40.29</v>
      </c>
      <c r="H191" s="778">
        <v>93</v>
      </c>
      <c r="I191" s="545" t="s">
        <v>841</v>
      </c>
    </row>
    <row r="192" spans="1:9">
      <c r="A192" s="464" t="s">
        <v>198</v>
      </c>
      <c r="B192" s="36"/>
      <c r="C192" s="1020">
        <f>C184+C185+C187+C188+C189+C190+C191+50+50</f>
        <v>890</v>
      </c>
      <c r="D192" s="475">
        <f>SUM(D184:D191)</f>
        <v>27.996000000000002</v>
      </c>
      <c r="E192" s="466">
        <f>SUM(E184:E191)</f>
        <v>31.488</v>
      </c>
      <c r="F192" s="476">
        <f>SUM(F184:F191)</f>
        <v>112.41400000000002</v>
      </c>
      <c r="G192" s="612">
        <f>SUM(G184:G191)</f>
        <v>824.375</v>
      </c>
      <c r="H192" s="777" t="s">
        <v>318</v>
      </c>
      <c r="I192" s="726" t="s">
        <v>209</v>
      </c>
    </row>
    <row r="193" spans="1:9">
      <c r="A193" s="899"/>
      <c r="B193" s="900" t="s">
        <v>11</v>
      </c>
      <c r="C193" s="1731">
        <v>0.35</v>
      </c>
      <c r="D193" s="781">
        <v>26.95</v>
      </c>
      <c r="E193" s="782">
        <v>27.65</v>
      </c>
      <c r="F193" s="783">
        <v>117.25</v>
      </c>
      <c r="G193" s="784">
        <v>822.5</v>
      </c>
      <c r="H193" s="1733">
        <f>G193-G192</f>
        <v>-1.875</v>
      </c>
      <c r="I193" s="721" t="s">
        <v>467</v>
      </c>
    </row>
    <row r="194" spans="1:9" ht="15.75" thickBot="1">
      <c r="A194" s="231"/>
      <c r="B194" s="894" t="s">
        <v>476</v>
      </c>
      <c r="C194" s="1725"/>
      <c r="D194" s="2838">
        <f>(D192*100/D334)-35</f>
        <v>1.3584415584415623</v>
      </c>
      <c r="E194" s="487">
        <f>(E192*100/E334)-35</f>
        <v>4.8582278481012651</v>
      </c>
      <c r="F194" s="487">
        <f>(F192*100/F334)-35</f>
        <v>-1.4435820895522369</v>
      </c>
      <c r="G194" s="2839">
        <f>(G192*100/G334)-35</f>
        <v>7.978723404255561E-2</v>
      </c>
      <c r="H194" s="1732"/>
      <c r="I194" s="896"/>
    </row>
    <row r="195" spans="1:9">
      <c r="A195" s="450" t="s">
        <v>195</v>
      </c>
      <c r="B195" s="170" t="s">
        <v>246</v>
      </c>
      <c r="C195" s="89"/>
      <c r="D195" s="56"/>
      <c r="E195" s="469"/>
      <c r="F195" s="469"/>
      <c r="G195" s="469"/>
      <c r="H195" s="471"/>
      <c r="I195" s="492"/>
    </row>
    <row r="196" spans="1:9">
      <c r="A196" s="453" t="s">
        <v>196</v>
      </c>
      <c r="B196" s="651" t="s">
        <v>1014</v>
      </c>
      <c r="C196" s="460">
        <v>200</v>
      </c>
      <c r="D196" s="219">
        <v>5.8</v>
      </c>
      <c r="E196" s="338">
        <v>5</v>
      </c>
      <c r="F196" s="338">
        <v>8</v>
      </c>
      <c r="G196" s="2226">
        <v>101</v>
      </c>
      <c r="H196" s="456">
        <v>90</v>
      </c>
      <c r="I196" s="545" t="s">
        <v>760</v>
      </c>
    </row>
    <row r="197" spans="1:9" ht="18" customHeight="1">
      <c r="A197" s="454" t="s">
        <v>12</v>
      </c>
      <c r="B197" s="2223" t="s">
        <v>843</v>
      </c>
      <c r="C197" s="451" t="s">
        <v>845</v>
      </c>
      <c r="D197" s="2213">
        <v>2.0169999999999999</v>
      </c>
      <c r="E197" s="349">
        <v>2.327</v>
      </c>
      <c r="F197" s="2213">
        <v>15.073</v>
      </c>
      <c r="G197" s="830">
        <v>89.302999999999997</v>
      </c>
      <c r="H197" s="491">
        <v>70</v>
      </c>
      <c r="I197" s="452" t="s">
        <v>842</v>
      </c>
    </row>
    <row r="198" spans="1:9" ht="14.25" customHeight="1">
      <c r="A198" s="458"/>
      <c r="B198" s="2224" t="s">
        <v>844</v>
      </c>
      <c r="C198" s="1796"/>
      <c r="D198" s="307"/>
      <c r="E198" s="842"/>
      <c r="F198" s="307"/>
      <c r="G198" s="989"/>
      <c r="H198" s="1796"/>
      <c r="I198" s="836" t="s">
        <v>812</v>
      </c>
    </row>
    <row r="199" spans="1:9" ht="14.25" customHeight="1" thickBot="1">
      <c r="A199" s="458" t="s">
        <v>200</v>
      </c>
      <c r="B199" s="2223" t="s">
        <v>785</v>
      </c>
      <c r="C199" s="473">
        <v>20</v>
      </c>
      <c r="D199" s="219">
        <v>0.77</v>
      </c>
      <c r="E199" s="338">
        <v>0.38</v>
      </c>
      <c r="F199" s="338">
        <v>10.28</v>
      </c>
      <c r="G199" s="814">
        <v>45.22</v>
      </c>
      <c r="H199" s="1754"/>
      <c r="I199" s="457" t="s">
        <v>9</v>
      </c>
    </row>
    <row r="200" spans="1:9" ht="14.25" customHeight="1">
      <c r="A200" s="464" t="s">
        <v>258</v>
      </c>
      <c r="B200" s="36"/>
      <c r="C200" s="1020">
        <f>C196+C199+100+25</f>
        <v>345</v>
      </c>
      <c r="D200" s="475">
        <f>SUM(D196:D199)</f>
        <v>8.5869999999999997</v>
      </c>
      <c r="E200" s="466">
        <f>SUM(E196:E199)</f>
        <v>7.7069999999999999</v>
      </c>
      <c r="F200" s="476">
        <f>SUM(F196:F199)</f>
        <v>33.353000000000002</v>
      </c>
      <c r="G200" s="612">
        <f>SUM(G196:G199)</f>
        <v>235.523</v>
      </c>
      <c r="H200" s="777" t="s">
        <v>318</v>
      </c>
      <c r="I200" s="726" t="s">
        <v>209</v>
      </c>
    </row>
    <row r="201" spans="1:9" ht="15" customHeight="1">
      <c r="A201" s="899"/>
      <c r="B201" s="900" t="s">
        <v>11</v>
      </c>
      <c r="C201" s="1731">
        <v>0.1</v>
      </c>
      <c r="D201" s="781">
        <v>7.7</v>
      </c>
      <c r="E201" s="782">
        <v>7.9</v>
      </c>
      <c r="F201" s="783">
        <v>33.5</v>
      </c>
      <c r="G201" s="784">
        <v>235</v>
      </c>
      <c r="H201" s="304">
        <f>G201-G200</f>
        <v>-0.52299999999999613</v>
      </c>
      <c r="I201" s="721" t="s">
        <v>467</v>
      </c>
    </row>
    <row r="202" spans="1:9" ht="15.75" thickBot="1">
      <c r="A202" s="231"/>
      <c r="B202" s="894" t="s">
        <v>476</v>
      </c>
      <c r="C202" s="1725"/>
      <c r="D202" s="2838">
        <f>(D200*100/D334)-10</f>
        <v>1.1519480519480503</v>
      </c>
      <c r="E202" s="487">
        <f>(E200*100/E334)-10</f>
        <v>-0.24430379746835484</v>
      </c>
      <c r="F202" s="487">
        <f>(F200*100/F334)-10</f>
        <v>-4.3880597014924305E-2</v>
      </c>
      <c r="G202" s="2839">
        <f>(G200*100/G334)-10</f>
        <v>2.2255319148936081E-2</v>
      </c>
      <c r="H202" s="1732"/>
      <c r="I202" s="896"/>
    </row>
    <row r="203" spans="1:9" ht="17.25" customHeight="1"/>
    <row r="204" spans="1:9" ht="16.5" thickBot="1">
      <c r="A204" s="108"/>
      <c r="B204" s="555"/>
      <c r="C204" s="122"/>
      <c r="D204" s="627"/>
      <c r="E204" s="627"/>
      <c r="F204" s="627"/>
      <c r="G204" s="580"/>
      <c r="H204" s="122"/>
      <c r="I204" s="122"/>
    </row>
    <row r="205" spans="1:9" ht="15" customHeight="1">
      <c r="A205" s="728"/>
      <c r="B205" s="36" t="s">
        <v>317</v>
      </c>
      <c r="C205" s="37"/>
      <c r="D205" s="148">
        <f>D180+D192</f>
        <v>45.591000000000001</v>
      </c>
      <c r="E205" s="237">
        <f>E180+E192</f>
        <v>47.430300000000003</v>
      </c>
      <c r="F205" s="237">
        <f>F180+F192</f>
        <v>197.63160000000002</v>
      </c>
      <c r="G205" s="730">
        <f>G180+G192</f>
        <v>1409.8724</v>
      </c>
      <c r="H205" s="777" t="s">
        <v>318</v>
      </c>
      <c r="I205" s="726" t="s">
        <v>209</v>
      </c>
    </row>
    <row r="206" spans="1:9">
      <c r="A206" s="422"/>
      <c r="B206" s="786" t="s">
        <v>11</v>
      </c>
      <c r="C206" s="1731">
        <v>0.6</v>
      </c>
      <c r="D206" s="722">
        <v>46.2</v>
      </c>
      <c r="E206" s="723">
        <v>47.4</v>
      </c>
      <c r="F206" s="724">
        <v>201</v>
      </c>
      <c r="G206" s="725">
        <v>1410</v>
      </c>
      <c r="H206" s="731">
        <f>G206-G205</f>
        <v>0.12760000000002947</v>
      </c>
      <c r="I206" s="721" t="s">
        <v>467</v>
      </c>
    </row>
    <row r="207" spans="1:9" ht="15.75" thickBot="1">
      <c r="A207" s="231"/>
      <c r="B207" s="894" t="s">
        <v>476</v>
      </c>
      <c r="C207" s="1725"/>
      <c r="D207" s="487">
        <f>(D205*100/D334)-60</f>
        <v>-0.79090909090908923</v>
      </c>
      <c r="E207" s="487">
        <f>(E205*100/E334)-60</f>
        <v>3.8354430379754945E-2</v>
      </c>
      <c r="F207" s="487">
        <f>(F205*100/F334)-60</f>
        <v>-1.0054925373134225</v>
      </c>
      <c r="G207" s="487">
        <f>(G205*100/G334)-60</f>
        <v>-5.4297872340498543E-3</v>
      </c>
      <c r="H207" s="1732"/>
      <c r="I207" s="896"/>
    </row>
    <row r="208" spans="1:9" ht="15.75" customHeight="1"/>
    <row r="209" spans="1:9" ht="14.25" customHeight="1" thickBot="1"/>
    <row r="210" spans="1:9">
      <c r="A210" s="728"/>
      <c r="B210" s="36" t="s">
        <v>316</v>
      </c>
      <c r="C210" s="37"/>
      <c r="D210" s="148">
        <f>D192+D200</f>
        <v>36.582999999999998</v>
      </c>
      <c r="E210" s="237">
        <f>E192+E200</f>
        <v>39.195</v>
      </c>
      <c r="F210" s="237">
        <f>F192+F200</f>
        <v>145.76700000000002</v>
      </c>
      <c r="G210" s="730">
        <f>G192+G200</f>
        <v>1059.8979999999999</v>
      </c>
      <c r="H210" s="777" t="s">
        <v>318</v>
      </c>
      <c r="I210" s="726" t="s">
        <v>209</v>
      </c>
    </row>
    <row r="211" spans="1:9" ht="12.75" customHeight="1">
      <c r="A211" s="422"/>
      <c r="B211" s="786" t="s">
        <v>11</v>
      </c>
      <c r="C211" s="1731">
        <v>0.45</v>
      </c>
      <c r="D211" s="781">
        <v>34.65</v>
      </c>
      <c r="E211" s="782">
        <v>35.549999999999997</v>
      </c>
      <c r="F211" s="783">
        <v>150.75</v>
      </c>
      <c r="G211" s="784">
        <v>1057.5</v>
      </c>
      <c r="H211" s="776">
        <f>G211-G210</f>
        <v>-2.3979999999999109</v>
      </c>
      <c r="I211" s="721" t="s">
        <v>467</v>
      </c>
    </row>
    <row r="212" spans="1:9" ht="15.75" customHeight="1" thickBot="1">
      <c r="A212" s="231"/>
      <c r="B212" s="894" t="s">
        <v>476</v>
      </c>
      <c r="C212" s="1725"/>
      <c r="D212" s="487">
        <f>(D210*100/D334)-45</f>
        <v>2.5103896103896091</v>
      </c>
      <c r="E212" s="487">
        <f>(E210*100/E334)-45</f>
        <v>4.6139240506329102</v>
      </c>
      <c r="F212" s="487">
        <f>(F210*100/F334)-45</f>
        <v>-1.4874626865671559</v>
      </c>
      <c r="G212" s="487">
        <f>(G210*100/G334)-45</f>
        <v>0.10204255319148103</v>
      </c>
      <c r="H212" s="1732"/>
      <c r="I212" s="896"/>
    </row>
    <row r="213" spans="1:9" ht="12.75" customHeight="1"/>
    <row r="214" spans="1:9" ht="15.75" customHeight="1" thickBot="1"/>
    <row r="215" spans="1:9" ht="14.25" customHeight="1">
      <c r="A215" s="728"/>
      <c r="B215" s="36" t="s">
        <v>259</v>
      </c>
      <c r="C215" s="37"/>
      <c r="D215" s="153">
        <f>D180+D192+D200</f>
        <v>54.177999999999997</v>
      </c>
      <c r="E215" s="95">
        <f>E180+E192+E200</f>
        <v>55.137300000000003</v>
      </c>
      <c r="F215" s="95">
        <f>F180+F192+F200</f>
        <v>230.98460000000003</v>
      </c>
      <c r="G215" s="634">
        <f>G180+G192+G200</f>
        <v>1645.3953999999999</v>
      </c>
      <c r="H215" s="777" t="s">
        <v>318</v>
      </c>
      <c r="I215" s="726" t="s">
        <v>209</v>
      </c>
    </row>
    <row r="216" spans="1:9" ht="12.75" customHeight="1">
      <c r="A216" s="422"/>
      <c r="B216" s="786" t="s">
        <v>11</v>
      </c>
      <c r="C216" s="1731">
        <v>0.7</v>
      </c>
      <c r="D216" s="781">
        <v>53.9</v>
      </c>
      <c r="E216" s="782">
        <v>55.3</v>
      </c>
      <c r="F216" s="783">
        <v>234.5</v>
      </c>
      <c r="G216" s="784">
        <v>1645</v>
      </c>
      <c r="H216" s="1733">
        <f>G216-G215</f>
        <v>-0.3953999999998814</v>
      </c>
      <c r="I216" s="721" t="s">
        <v>467</v>
      </c>
    </row>
    <row r="217" spans="1:9" ht="16.5" customHeight="1" thickBot="1">
      <c r="A217" s="231"/>
      <c r="B217" s="894" t="s">
        <v>476</v>
      </c>
      <c r="C217" s="1725"/>
      <c r="D217" s="2838">
        <f>(D215*100/D334)-70</f>
        <v>0.3610389610389575</v>
      </c>
      <c r="E217" s="487">
        <f>(E215*100/E334)-70</f>
        <v>-0.205949367088607</v>
      </c>
      <c r="F217" s="487">
        <f>(F215*100/F334)-70</f>
        <v>-1.0493731343283486</v>
      </c>
      <c r="G217" s="2839">
        <f>(G215*100/G334)-70</f>
        <v>1.682553191488978E-2</v>
      </c>
      <c r="H217" s="1732"/>
      <c r="I217" s="896"/>
    </row>
    <row r="218" spans="1:9" ht="14.25" customHeight="1">
      <c r="C218" s="10" t="s">
        <v>214</v>
      </c>
    </row>
    <row r="219" spans="1:9" s="62" customFormat="1" ht="15.75" customHeight="1">
      <c r="A219" s="797" t="s">
        <v>473</v>
      </c>
      <c r="E219" s="312"/>
      <c r="F219" s="312"/>
      <c r="G219" s="312"/>
    </row>
    <row r="220" spans="1:9">
      <c r="B220" s="19" t="s">
        <v>210</v>
      </c>
      <c r="D220"/>
      <c r="E220"/>
      <c r="F220" s="19"/>
      <c r="G220" s="19"/>
      <c r="H220" s="20"/>
      <c r="I220" s="20"/>
    </row>
    <row r="221" spans="1:9" ht="18" customHeight="1">
      <c r="A221" s="22" t="s">
        <v>211</v>
      </c>
      <c r="B221" s="20"/>
      <c r="C221"/>
      <c r="D221" s="22" t="s">
        <v>0</v>
      </c>
      <c r="E221"/>
      <c r="F221" s="2" t="s">
        <v>474</v>
      </c>
      <c r="G221" s="20"/>
      <c r="H221" s="20"/>
      <c r="I221" s="26"/>
    </row>
    <row r="222" spans="1:9" ht="21.75" thickBot="1">
      <c r="C222" s="25" t="s">
        <v>1</v>
      </c>
    </row>
    <row r="223" spans="1:9" ht="15.75" thickBot="1">
      <c r="A223" s="424" t="s">
        <v>181</v>
      </c>
      <c r="B223" s="89"/>
      <c r="C223" s="425" t="s">
        <v>182</v>
      </c>
      <c r="D223" s="360" t="s">
        <v>183</v>
      </c>
      <c r="E223" s="360"/>
      <c r="F223" s="360"/>
      <c r="G223" s="426" t="s">
        <v>184</v>
      </c>
      <c r="H223" s="427" t="s">
        <v>185</v>
      </c>
      <c r="I223" s="428" t="s">
        <v>186</v>
      </c>
    </row>
    <row r="224" spans="1:9" ht="12.75" customHeight="1">
      <c r="A224" s="429" t="s">
        <v>187</v>
      </c>
      <c r="B224" s="430" t="s">
        <v>188</v>
      </c>
      <c r="C224" s="431" t="s">
        <v>189</v>
      </c>
      <c r="D224" s="432" t="s">
        <v>190</v>
      </c>
      <c r="E224" s="432" t="s">
        <v>56</v>
      </c>
      <c r="F224" s="432" t="s">
        <v>57</v>
      </c>
      <c r="G224" s="433" t="s">
        <v>191</v>
      </c>
      <c r="H224" s="434" t="s">
        <v>192</v>
      </c>
      <c r="I224" s="435" t="s">
        <v>361</v>
      </c>
    </row>
    <row r="225" spans="1:9" ht="15.75" customHeight="1" thickBot="1">
      <c r="A225" s="436"/>
      <c r="B225" s="479"/>
      <c r="C225" s="437"/>
      <c r="D225" s="438" t="s">
        <v>6</v>
      </c>
      <c r="E225" s="438" t="s">
        <v>7</v>
      </c>
      <c r="F225" s="438" t="s">
        <v>8</v>
      </c>
      <c r="G225" s="439" t="s">
        <v>193</v>
      </c>
      <c r="H225" s="440" t="s">
        <v>194</v>
      </c>
      <c r="I225" s="441" t="s">
        <v>360</v>
      </c>
    </row>
    <row r="226" spans="1:9">
      <c r="A226" s="89"/>
      <c r="B226" s="171" t="s">
        <v>159</v>
      </c>
      <c r="C226" s="443"/>
      <c r="D226" s="444"/>
      <c r="E226" s="445"/>
      <c r="F226" s="445"/>
      <c r="G226" s="610"/>
      <c r="H226" s="489"/>
      <c r="I226" s="448"/>
    </row>
    <row r="227" spans="1:9">
      <c r="A227" s="450" t="s">
        <v>195</v>
      </c>
      <c r="B227" s="273" t="s">
        <v>979</v>
      </c>
      <c r="C227" s="451">
        <v>60</v>
      </c>
      <c r="D227" s="1801">
        <v>0.69359999999999999</v>
      </c>
      <c r="E227" s="935">
        <v>0.111</v>
      </c>
      <c r="F227" s="1801">
        <v>4.3193999999999999</v>
      </c>
      <c r="G227" s="830">
        <v>21.06</v>
      </c>
      <c r="H227" s="491">
        <v>12</v>
      </c>
      <c r="I227" s="650" t="s">
        <v>976</v>
      </c>
    </row>
    <row r="228" spans="1:9">
      <c r="A228" s="453" t="s">
        <v>196</v>
      </c>
      <c r="B228" s="482" t="s">
        <v>520</v>
      </c>
      <c r="C228" s="460">
        <v>200</v>
      </c>
      <c r="D228" s="2433">
        <v>10.657400000000001</v>
      </c>
      <c r="E228" s="979">
        <v>22.869</v>
      </c>
      <c r="F228" s="979">
        <v>32.494</v>
      </c>
      <c r="G228" s="814">
        <v>378.42660000000001</v>
      </c>
      <c r="H228" s="480">
        <v>53</v>
      </c>
      <c r="I228" s="457" t="s">
        <v>521</v>
      </c>
    </row>
    <row r="229" spans="1:9" ht="15.75">
      <c r="A229" s="454" t="s">
        <v>12</v>
      </c>
      <c r="B229" s="482" t="s">
        <v>536</v>
      </c>
      <c r="C229" s="460">
        <v>200</v>
      </c>
      <c r="D229" s="219">
        <v>0.3</v>
      </c>
      <c r="E229" s="338">
        <v>0.01</v>
      </c>
      <c r="F229" s="347">
        <v>14.757</v>
      </c>
      <c r="G229" s="827">
        <v>61.11</v>
      </c>
      <c r="H229" s="461">
        <v>83</v>
      </c>
      <c r="I229" s="449" t="s">
        <v>489</v>
      </c>
    </row>
    <row r="230" spans="1:9" ht="15.75">
      <c r="A230" s="454"/>
      <c r="B230" s="482" t="s">
        <v>10</v>
      </c>
      <c r="C230" s="460">
        <v>35</v>
      </c>
      <c r="D230" s="2283">
        <v>1.3480000000000001</v>
      </c>
      <c r="E230" s="347">
        <v>0.48099999999999998</v>
      </c>
      <c r="F230" s="338">
        <v>18.97</v>
      </c>
      <c r="G230" s="814">
        <v>85.600999999999999</v>
      </c>
      <c r="H230" s="461">
        <v>20</v>
      </c>
      <c r="I230" s="457" t="s">
        <v>9</v>
      </c>
    </row>
    <row r="231" spans="1:9" ht="15.75" thickBot="1">
      <c r="A231" s="787" t="s">
        <v>201</v>
      </c>
      <c r="B231" s="485" t="s">
        <v>427</v>
      </c>
      <c r="C231" s="473">
        <v>20</v>
      </c>
      <c r="D231" s="348">
        <v>1.1299999999999999</v>
      </c>
      <c r="E231" s="350">
        <v>0.3</v>
      </c>
      <c r="F231" s="350">
        <v>8.3729999999999993</v>
      </c>
      <c r="G231" s="814">
        <v>40.712000000000003</v>
      </c>
      <c r="H231" s="461">
        <v>21</v>
      </c>
      <c r="I231" s="463" t="s">
        <v>9</v>
      </c>
    </row>
    <row r="232" spans="1:9" ht="14.25" customHeight="1">
      <c r="A232" s="464" t="s">
        <v>212</v>
      </c>
      <c r="C232" s="176">
        <f>SUM(C227:C231)</f>
        <v>515</v>
      </c>
      <c r="D232" s="465">
        <f>SUM(D227:D231)</f>
        <v>14.129000000000001</v>
      </c>
      <c r="E232" s="466">
        <f>SUM(E227:E231)</f>
        <v>23.771000000000004</v>
      </c>
      <c r="F232" s="467">
        <f>SUM(F227:F231)</f>
        <v>78.91340000000001</v>
      </c>
      <c r="G232" s="612">
        <f>SUM(G227:G231)</f>
        <v>586.90959999999995</v>
      </c>
      <c r="H232" s="777" t="s">
        <v>318</v>
      </c>
      <c r="I232" s="726" t="s">
        <v>209</v>
      </c>
    </row>
    <row r="233" spans="1:9">
      <c r="A233" s="899"/>
      <c r="B233" s="900" t="s">
        <v>11</v>
      </c>
      <c r="C233" s="1731">
        <v>0.25</v>
      </c>
      <c r="D233" s="781">
        <v>19.25</v>
      </c>
      <c r="E233" s="782">
        <v>19.75</v>
      </c>
      <c r="F233" s="783">
        <v>83.75</v>
      </c>
      <c r="G233" s="784">
        <v>587.5</v>
      </c>
      <c r="H233" s="1733">
        <f>G233-G232</f>
        <v>0.59040000000004511</v>
      </c>
      <c r="I233" s="721" t="s">
        <v>467</v>
      </c>
    </row>
    <row r="234" spans="1:9" ht="15.75" thickBot="1">
      <c r="A234" s="422"/>
      <c r="B234" s="894" t="s">
        <v>476</v>
      </c>
      <c r="C234" s="1725"/>
      <c r="D234" s="2838">
        <f>(D232*100/D334)-25</f>
        <v>-6.6506493506493491</v>
      </c>
      <c r="E234" s="487">
        <f>(E232*100/E334)-25</f>
        <v>5.0898734177215239</v>
      </c>
      <c r="F234" s="487">
        <f>(F232*100/F334)-25</f>
        <v>-1.4437611940298467</v>
      </c>
      <c r="G234" s="2839">
        <f>(G232*100/G334)-25</f>
        <v>-2.5123404255321446E-2</v>
      </c>
      <c r="H234" s="1732"/>
      <c r="I234" s="896"/>
    </row>
    <row r="235" spans="1:9">
      <c r="A235" s="89"/>
      <c r="B235" s="171" t="s">
        <v>123</v>
      </c>
      <c r="C235" s="89"/>
      <c r="D235" s="5"/>
      <c r="E235" s="469"/>
      <c r="F235" s="469"/>
      <c r="G235" s="469"/>
      <c r="H235" s="471"/>
      <c r="I235" s="471"/>
    </row>
    <row r="236" spans="1:9">
      <c r="A236" s="450" t="s">
        <v>195</v>
      </c>
      <c r="B236" s="420" t="s">
        <v>638</v>
      </c>
      <c r="C236" s="460">
        <v>60</v>
      </c>
      <c r="D236" s="2283">
        <v>0.82499999999999996</v>
      </c>
      <c r="E236" s="338">
        <v>1.95</v>
      </c>
      <c r="F236" s="347">
        <v>4.125</v>
      </c>
      <c r="G236" s="827">
        <v>37.575000000000003</v>
      </c>
      <c r="H236" s="456">
        <v>7</v>
      </c>
      <c r="I236" s="545" t="s">
        <v>639</v>
      </c>
    </row>
    <row r="237" spans="1:9">
      <c r="A237" s="453" t="s">
        <v>196</v>
      </c>
      <c r="B237" s="379" t="s">
        <v>849</v>
      </c>
      <c r="C237" s="460">
        <v>200</v>
      </c>
      <c r="D237" s="340">
        <v>2.62</v>
      </c>
      <c r="E237" s="338">
        <v>2.79</v>
      </c>
      <c r="F237" s="338">
        <v>13.65</v>
      </c>
      <c r="G237" s="605">
        <v>90.43</v>
      </c>
      <c r="H237" s="613">
        <v>31</v>
      </c>
      <c r="I237" s="449" t="s">
        <v>985</v>
      </c>
    </row>
    <row r="238" spans="1:9" ht="15.75">
      <c r="A238" s="454" t="s">
        <v>12</v>
      </c>
      <c r="B238" s="1007" t="s">
        <v>634</v>
      </c>
      <c r="C238" s="460">
        <v>90</v>
      </c>
      <c r="D238" s="219">
        <v>14.4</v>
      </c>
      <c r="E238" s="338">
        <v>13.95</v>
      </c>
      <c r="F238" s="351">
        <v>10.8</v>
      </c>
      <c r="G238" s="605">
        <v>227.7</v>
      </c>
      <c r="H238" s="480">
        <v>55</v>
      </c>
      <c r="I238" s="449" t="s">
        <v>637</v>
      </c>
    </row>
    <row r="239" spans="1:9" ht="15.75">
      <c r="A239" s="454"/>
      <c r="B239" s="2227" t="s">
        <v>712</v>
      </c>
      <c r="C239" s="460">
        <v>150</v>
      </c>
      <c r="D239" s="219">
        <v>3.27</v>
      </c>
      <c r="E239" s="338">
        <v>5.78</v>
      </c>
      <c r="F239" s="351">
        <v>23</v>
      </c>
      <c r="G239" s="1960">
        <v>148.62</v>
      </c>
      <c r="H239" s="480">
        <v>43</v>
      </c>
      <c r="I239" s="449" t="s">
        <v>850</v>
      </c>
    </row>
    <row r="240" spans="1:9" ht="15.75">
      <c r="A240" s="454"/>
      <c r="B240" s="482" t="s">
        <v>122</v>
      </c>
      <c r="C240" s="460">
        <v>200</v>
      </c>
      <c r="D240" s="348">
        <v>1</v>
      </c>
      <c r="E240" s="350">
        <v>0.2</v>
      </c>
      <c r="F240" s="350">
        <v>20.2</v>
      </c>
      <c r="G240" s="1960">
        <v>86</v>
      </c>
      <c r="H240" s="481">
        <v>91</v>
      </c>
      <c r="I240" s="457" t="s">
        <v>504</v>
      </c>
    </row>
    <row r="241" spans="1:9">
      <c r="A241" s="458" t="s">
        <v>201</v>
      </c>
      <c r="B241" s="482" t="s">
        <v>10</v>
      </c>
      <c r="C241" s="460">
        <v>50</v>
      </c>
      <c r="D241" s="2283">
        <v>1.925</v>
      </c>
      <c r="E241" s="347">
        <v>0.68799999999999994</v>
      </c>
      <c r="F241" s="338">
        <v>27.1</v>
      </c>
      <c r="G241" s="814">
        <v>122.292</v>
      </c>
      <c r="H241" s="461">
        <v>20</v>
      </c>
      <c r="I241" s="457" t="s">
        <v>9</v>
      </c>
    </row>
    <row r="242" spans="1:9">
      <c r="A242" s="86"/>
      <c r="B242" s="482" t="s">
        <v>427</v>
      </c>
      <c r="C242" s="451">
        <v>30</v>
      </c>
      <c r="D242" s="2429">
        <v>1.6950000000000001</v>
      </c>
      <c r="E242" s="350">
        <v>0.45</v>
      </c>
      <c r="F242" s="350">
        <v>12.56</v>
      </c>
      <c r="G242" s="814">
        <v>61.07</v>
      </c>
      <c r="H242" s="461">
        <v>21</v>
      </c>
      <c r="I242" s="452" t="s">
        <v>9</v>
      </c>
    </row>
    <row r="243" spans="1:9" ht="15.75" thickBot="1">
      <c r="A243" s="789"/>
      <c r="B243" s="532" t="s">
        <v>632</v>
      </c>
      <c r="C243" s="473">
        <v>120</v>
      </c>
      <c r="D243" s="486">
        <v>0.48</v>
      </c>
      <c r="E243" s="487">
        <v>0.48</v>
      </c>
      <c r="F243" s="488">
        <v>11.76</v>
      </c>
      <c r="G243" s="814">
        <v>53.28</v>
      </c>
      <c r="H243" s="530">
        <v>92</v>
      </c>
      <c r="I243" s="449" t="s">
        <v>644</v>
      </c>
    </row>
    <row r="244" spans="1:9">
      <c r="A244" s="464" t="s">
        <v>198</v>
      </c>
      <c r="B244" s="629"/>
      <c r="C244" s="1020">
        <f>SUM(C236:C243)</f>
        <v>900</v>
      </c>
      <c r="D244" s="475">
        <f>SUM(D236:D243)</f>
        <v>26.215</v>
      </c>
      <c r="E244" s="466">
        <f>SUM(E236:E243)</f>
        <v>26.287999999999997</v>
      </c>
      <c r="F244" s="743">
        <f>SUM(F236:F243)</f>
        <v>123.19500000000001</v>
      </c>
      <c r="G244" s="612">
        <f>SUM(G236:G243)</f>
        <v>826.9670000000001</v>
      </c>
      <c r="H244" s="777" t="s">
        <v>318</v>
      </c>
      <c r="I244" s="726" t="s">
        <v>209</v>
      </c>
    </row>
    <row r="245" spans="1:9">
      <c r="A245" s="899"/>
      <c r="B245" s="900" t="s">
        <v>11</v>
      </c>
      <c r="C245" s="1731">
        <v>0.35</v>
      </c>
      <c r="D245" s="781">
        <v>26.95</v>
      </c>
      <c r="E245" s="782">
        <v>27.65</v>
      </c>
      <c r="F245" s="783">
        <v>117.25</v>
      </c>
      <c r="G245" s="784">
        <v>822.5</v>
      </c>
      <c r="H245" s="1733">
        <f>G245-G244</f>
        <v>-4.4670000000000982</v>
      </c>
      <c r="I245" s="721" t="s">
        <v>467</v>
      </c>
    </row>
    <row r="246" spans="1:9" ht="18.75" customHeight="1" thickBot="1">
      <c r="A246" s="422"/>
      <c r="B246" s="894" t="s">
        <v>476</v>
      </c>
      <c r="C246" s="1725"/>
      <c r="D246" s="2838">
        <f>(D244*100/D334)-35</f>
        <v>-0.95454545454545325</v>
      </c>
      <c r="E246" s="487">
        <f>(E244*100/E334)-35</f>
        <v>-1.7240506329113927</v>
      </c>
      <c r="F246" s="487">
        <f>(F244*100/F334)-35</f>
        <v>1.7746268656716424</v>
      </c>
      <c r="G246" s="2839">
        <f>(G244*100/G334)-35</f>
        <v>0.19008510638298048</v>
      </c>
      <c r="H246" s="1732"/>
      <c r="I246" s="896"/>
    </row>
    <row r="247" spans="1:9">
      <c r="A247" s="504" t="s">
        <v>195</v>
      </c>
      <c r="B247" s="170" t="s">
        <v>246</v>
      </c>
      <c r="C247" s="89"/>
      <c r="D247" s="56"/>
      <c r="E247" s="469"/>
      <c r="F247" s="469"/>
      <c r="G247" s="470"/>
      <c r="H247" s="492"/>
      <c r="I247" s="492"/>
    </row>
    <row r="248" spans="1:9" ht="13.5" customHeight="1">
      <c r="A248" s="453" t="s">
        <v>196</v>
      </c>
      <c r="B248" s="246" t="s">
        <v>757</v>
      </c>
      <c r="C248" s="460">
        <v>200</v>
      </c>
      <c r="D248" s="340">
        <v>0.3</v>
      </c>
      <c r="E248" s="338">
        <v>0</v>
      </c>
      <c r="F248" s="338">
        <v>6.7</v>
      </c>
      <c r="G248" s="826">
        <v>27.9</v>
      </c>
      <c r="H248" s="472">
        <v>75</v>
      </c>
      <c r="I248" s="457" t="s">
        <v>524</v>
      </c>
    </row>
    <row r="249" spans="1:9" ht="15.75">
      <c r="A249" s="454" t="s">
        <v>12</v>
      </c>
      <c r="B249" s="1854" t="s">
        <v>788</v>
      </c>
      <c r="C249" s="451">
        <v>90</v>
      </c>
      <c r="D249" s="585">
        <v>0.63</v>
      </c>
      <c r="E249" s="350">
        <v>2.61</v>
      </c>
      <c r="F249" s="2213">
        <v>7.65</v>
      </c>
      <c r="G249" s="830">
        <v>91.8</v>
      </c>
      <c r="H249" s="491">
        <v>67</v>
      </c>
      <c r="I249" s="621" t="s">
        <v>851</v>
      </c>
    </row>
    <row r="250" spans="1:9">
      <c r="A250" s="458" t="s">
        <v>201</v>
      </c>
      <c r="B250" s="1806" t="s">
        <v>526</v>
      </c>
      <c r="C250" s="460">
        <v>15</v>
      </c>
      <c r="D250" s="2283">
        <v>1.0049999999999999</v>
      </c>
      <c r="E250" s="347">
        <v>2.4670000000000001</v>
      </c>
      <c r="F250" s="347">
        <v>10.16</v>
      </c>
      <c r="G250" s="814">
        <v>69.599000000000004</v>
      </c>
      <c r="H250" s="220">
        <v>22</v>
      </c>
      <c r="I250" s="457" t="s">
        <v>9</v>
      </c>
    </row>
    <row r="251" spans="1:9" ht="15.75" thickBot="1">
      <c r="A251" s="789"/>
      <c r="B251" s="791" t="s">
        <v>427</v>
      </c>
      <c r="C251" s="451">
        <v>20</v>
      </c>
      <c r="D251" s="348">
        <v>1.1299999999999999</v>
      </c>
      <c r="E251" s="350">
        <v>0.3</v>
      </c>
      <c r="F251" s="350">
        <v>8.3729999999999993</v>
      </c>
      <c r="G251" s="814">
        <v>40.712000000000003</v>
      </c>
      <c r="H251" s="461">
        <v>21</v>
      </c>
      <c r="I251" s="463" t="s">
        <v>9</v>
      </c>
    </row>
    <row r="252" spans="1:9">
      <c r="A252" s="464" t="s">
        <v>258</v>
      </c>
      <c r="B252" s="1758"/>
      <c r="C252" s="2835">
        <f>SUM(C248:C251)</f>
        <v>325</v>
      </c>
      <c r="D252" s="148">
        <f>SUM(D248:D251)</f>
        <v>3.0649999999999995</v>
      </c>
      <c r="E252" s="841">
        <f>SUM(E248:E251)</f>
        <v>5.3769999999999998</v>
      </c>
      <c r="F252" s="810">
        <f>SUM(F248:F251)</f>
        <v>32.883000000000003</v>
      </c>
      <c r="G252" s="2231">
        <f>SUM(G248:G251)</f>
        <v>230.01099999999997</v>
      </c>
      <c r="H252" s="2836" t="s">
        <v>318</v>
      </c>
      <c r="I252" s="2232" t="s">
        <v>209</v>
      </c>
    </row>
    <row r="253" spans="1:9">
      <c r="A253" s="899"/>
      <c r="B253" s="900" t="s">
        <v>11</v>
      </c>
      <c r="C253" s="1731">
        <v>0.1</v>
      </c>
      <c r="D253" s="781">
        <v>7.7</v>
      </c>
      <c r="E253" s="782">
        <v>7.9</v>
      </c>
      <c r="F253" s="783">
        <v>33.5</v>
      </c>
      <c r="G253" s="784">
        <v>235</v>
      </c>
      <c r="H253" s="731">
        <f>G253-G252</f>
        <v>4.9890000000000327</v>
      </c>
      <c r="I253" s="727" t="s">
        <v>467</v>
      </c>
    </row>
    <row r="254" spans="1:9" ht="15.75" thickBot="1">
      <c r="A254" s="231"/>
      <c r="B254" s="894" t="s">
        <v>476</v>
      </c>
      <c r="C254" s="1725"/>
      <c r="D254" s="2838">
        <f>(D252*100/D334)-10</f>
        <v>-6.0194805194805205</v>
      </c>
      <c r="E254" s="487">
        <f>(E252*100/E334)-10</f>
        <v>-3.1936708860759504</v>
      </c>
      <c r="F254" s="487">
        <f>(F252*100/F334)-10</f>
        <v>-0.18417910447761088</v>
      </c>
      <c r="G254" s="2839">
        <f>(G252*100/G334)-10</f>
        <v>-0.21229787234042696</v>
      </c>
      <c r="H254" s="1732"/>
      <c r="I254" s="896"/>
    </row>
    <row r="256" spans="1:9" ht="15.75" thickBot="1"/>
    <row r="257" spans="1:9">
      <c r="A257" s="728"/>
      <c r="B257" s="36" t="s">
        <v>317</v>
      </c>
      <c r="C257" s="37"/>
      <c r="D257" s="148">
        <f>D232+D244</f>
        <v>40.344000000000001</v>
      </c>
      <c r="E257" s="237">
        <f>E232+E244</f>
        <v>50.058999999999997</v>
      </c>
      <c r="F257" s="237">
        <f>F232+F244</f>
        <v>202.10840000000002</v>
      </c>
      <c r="G257" s="730">
        <f>G232+G244</f>
        <v>1413.8766000000001</v>
      </c>
      <c r="H257" s="729" t="s">
        <v>318</v>
      </c>
      <c r="I257" s="726" t="s">
        <v>209</v>
      </c>
    </row>
    <row r="258" spans="1:9">
      <c r="A258" s="422"/>
      <c r="B258" s="786" t="s">
        <v>11</v>
      </c>
      <c r="C258" s="1731">
        <v>0.6</v>
      </c>
      <c r="D258" s="722">
        <v>46.2</v>
      </c>
      <c r="E258" s="723">
        <v>47.4</v>
      </c>
      <c r="F258" s="724">
        <v>201</v>
      </c>
      <c r="G258" s="725">
        <v>1410</v>
      </c>
      <c r="H258" s="731">
        <f>G258-G257</f>
        <v>-3.8766000000000531</v>
      </c>
      <c r="I258" s="721" t="s">
        <v>467</v>
      </c>
    </row>
    <row r="259" spans="1:9" ht="15.75" thickBot="1">
      <c r="A259" s="231"/>
      <c r="B259" s="894" t="s">
        <v>476</v>
      </c>
      <c r="C259" s="1725"/>
      <c r="D259" s="2838">
        <f>(D257*100/D334)-60</f>
        <v>-7.605194805194806</v>
      </c>
      <c r="E259" s="487">
        <f>(E257*100/E334)-60</f>
        <v>3.3658227848101205</v>
      </c>
      <c r="F259" s="487">
        <f>(F257*100/F334)-60</f>
        <v>0.33086567164178859</v>
      </c>
      <c r="G259" s="2839">
        <f>(G257*100/G334)-60</f>
        <v>0.16496170212766259</v>
      </c>
      <c r="H259" s="1732"/>
      <c r="I259" s="896"/>
    </row>
    <row r="261" spans="1:9" ht="15.75" thickBot="1"/>
    <row r="262" spans="1:9">
      <c r="A262" s="728"/>
      <c r="B262" s="36" t="s">
        <v>316</v>
      </c>
      <c r="C262" s="37"/>
      <c r="D262" s="148">
        <f>D244+D252</f>
        <v>29.28</v>
      </c>
      <c r="E262" s="237">
        <f>E244+E252</f>
        <v>31.664999999999996</v>
      </c>
      <c r="F262" s="237">
        <f>F244+F252</f>
        <v>156.078</v>
      </c>
      <c r="G262" s="730">
        <f>G244+G252</f>
        <v>1056.9780000000001</v>
      </c>
      <c r="H262" s="729" t="s">
        <v>318</v>
      </c>
      <c r="I262" s="726" t="s">
        <v>209</v>
      </c>
    </row>
    <row r="263" spans="1:9">
      <c r="A263" s="422"/>
      <c r="B263" s="786" t="s">
        <v>11</v>
      </c>
      <c r="C263" s="1731">
        <v>0.45</v>
      </c>
      <c r="D263" s="781">
        <v>34.65</v>
      </c>
      <c r="E263" s="782">
        <v>35.549999999999997</v>
      </c>
      <c r="F263" s="783">
        <v>150.75</v>
      </c>
      <c r="G263" s="784">
        <v>1057.5</v>
      </c>
      <c r="H263" s="776">
        <f>G263-G262</f>
        <v>0.52199999999993452</v>
      </c>
      <c r="I263" s="721" t="s">
        <v>467</v>
      </c>
    </row>
    <row r="264" spans="1:9" ht="15.75" thickBot="1">
      <c r="A264" s="231"/>
      <c r="B264" s="894" t="s">
        <v>476</v>
      </c>
      <c r="C264" s="1725"/>
      <c r="D264" s="2838">
        <f>(D262*100/D334)-45</f>
        <v>-6.9740259740259773</v>
      </c>
      <c r="E264" s="487">
        <f>(E262*100/E334)-45</f>
        <v>-4.9177215189873493</v>
      </c>
      <c r="F264" s="487">
        <f>(F262*100/F334)-45</f>
        <v>1.5904477611940351</v>
      </c>
      <c r="G264" s="2839">
        <f>(G262*100/G334)-45</f>
        <v>-2.2212765957448255E-2</v>
      </c>
      <c r="H264" s="1732"/>
      <c r="I264" s="896"/>
    </row>
    <row r="266" spans="1:9" ht="15.75" thickBot="1"/>
    <row r="267" spans="1:9">
      <c r="A267" s="728"/>
      <c r="B267" s="36" t="s">
        <v>259</v>
      </c>
      <c r="C267" s="37"/>
      <c r="D267" s="153">
        <f>D232+D244+D252</f>
        <v>43.408999999999999</v>
      </c>
      <c r="E267" s="95">
        <f>E232+E244+E252</f>
        <v>55.436</v>
      </c>
      <c r="F267" s="95">
        <f>F232+F244+F252</f>
        <v>234.99140000000003</v>
      </c>
      <c r="G267" s="238">
        <f>G232+G244+G252</f>
        <v>1643.8876</v>
      </c>
      <c r="H267" s="729" t="s">
        <v>318</v>
      </c>
      <c r="I267" s="726" t="s">
        <v>209</v>
      </c>
    </row>
    <row r="268" spans="1:9">
      <c r="A268" s="899"/>
      <c r="B268" s="900" t="s">
        <v>11</v>
      </c>
      <c r="C268" s="1731">
        <v>0.7</v>
      </c>
      <c r="D268" s="781">
        <v>53.9</v>
      </c>
      <c r="E268" s="782">
        <v>55.3</v>
      </c>
      <c r="F268" s="783">
        <v>234.5</v>
      </c>
      <c r="G268" s="784">
        <v>1645</v>
      </c>
      <c r="H268" s="1733">
        <f>G268-G267</f>
        <v>1.1123999999999796</v>
      </c>
      <c r="I268" s="721" t="s">
        <v>467</v>
      </c>
    </row>
    <row r="269" spans="1:9" ht="15.75" thickBot="1">
      <c r="A269" s="231"/>
      <c r="B269" s="894" t="s">
        <v>476</v>
      </c>
      <c r="C269" s="1725"/>
      <c r="D269" s="2838">
        <f>(D267*100/D334)-70</f>
        <v>-13.62467532467533</v>
      </c>
      <c r="E269" s="487">
        <f>(E267*100/E334)-70</f>
        <v>0.17215189873418524</v>
      </c>
      <c r="F269" s="487">
        <f>(F267*100/F334)-70</f>
        <v>0.14668656716418127</v>
      </c>
      <c r="G269" s="2839">
        <f>(G267*100/G334)-70</f>
        <v>-4.7336170212759043E-2</v>
      </c>
      <c r="H269" s="1732"/>
      <c r="I269" s="896"/>
    </row>
    <row r="271" spans="1:9">
      <c r="B271" s="1"/>
      <c r="C271"/>
      <c r="D271"/>
      <c r="E271"/>
      <c r="H271"/>
      <c r="I271"/>
    </row>
    <row r="272" spans="1:9">
      <c r="C272" s="10" t="s">
        <v>214</v>
      </c>
    </row>
    <row r="273" spans="1:9" s="62" customFormat="1" ht="11.25">
      <c r="A273" s="797" t="s">
        <v>473</v>
      </c>
      <c r="E273" s="312"/>
      <c r="F273" s="312"/>
      <c r="G273" s="312"/>
    </row>
    <row r="274" spans="1:9">
      <c r="B274" s="19" t="s">
        <v>210</v>
      </c>
      <c r="D274"/>
      <c r="E274"/>
      <c r="F274" s="19"/>
      <c r="G274" s="19"/>
      <c r="H274" s="20"/>
      <c r="I274" s="20"/>
    </row>
    <row r="275" spans="1:9" ht="15.75">
      <c r="A275" s="22" t="s">
        <v>211</v>
      </c>
      <c r="B275" s="20"/>
      <c r="C275"/>
      <c r="D275" s="22" t="s">
        <v>0</v>
      </c>
      <c r="E275"/>
      <c r="F275" s="2" t="s">
        <v>474</v>
      </c>
      <c r="G275" s="20"/>
      <c r="H275" s="20"/>
      <c r="I275" s="26"/>
    </row>
    <row r="276" spans="1:9" ht="21.75" thickBot="1">
      <c r="C276" s="25" t="s">
        <v>1</v>
      </c>
    </row>
    <row r="277" spans="1:9" ht="13.5" customHeight="1" thickBot="1">
      <c r="A277" s="1783" t="s">
        <v>181</v>
      </c>
      <c r="B277" s="89"/>
      <c r="C277" s="425" t="s">
        <v>182</v>
      </c>
      <c r="D277" s="360" t="s">
        <v>183</v>
      </c>
      <c r="E277" s="360"/>
      <c r="F277" s="360"/>
      <c r="G277" s="426" t="s">
        <v>184</v>
      </c>
      <c r="H277" s="427" t="s">
        <v>185</v>
      </c>
      <c r="I277" s="428" t="s">
        <v>186</v>
      </c>
    </row>
    <row r="278" spans="1:9" ht="14.25" customHeight="1">
      <c r="A278" s="433" t="s">
        <v>187</v>
      </c>
      <c r="B278" s="430" t="s">
        <v>188</v>
      </c>
      <c r="C278" s="431" t="s">
        <v>189</v>
      </c>
      <c r="D278" s="432" t="s">
        <v>190</v>
      </c>
      <c r="E278" s="432" t="s">
        <v>56</v>
      </c>
      <c r="F278" s="432" t="s">
        <v>57</v>
      </c>
      <c r="G278" s="433" t="s">
        <v>191</v>
      </c>
      <c r="H278" s="434" t="s">
        <v>192</v>
      </c>
      <c r="I278" s="435" t="s">
        <v>361</v>
      </c>
    </row>
    <row r="279" spans="1:9" ht="15.75" customHeight="1" thickBot="1">
      <c r="A279" s="1784"/>
      <c r="B279" s="479"/>
      <c r="C279" s="437"/>
      <c r="D279" s="438" t="s">
        <v>6</v>
      </c>
      <c r="E279" s="438" t="s">
        <v>7</v>
      </c>
      <c r="F279" s="438" t="s">
        <v>8</v>
      </c>
      <c r="G279" s="439" t="s">
        <v>193</v>
      </c>
      <c r="H279" s="440" t="s">
        <v>194</v>
      </c>
      <c r="I279" s="441" t="s">
        <v>360</v>
      </c>
    </row>
    <row r="280" spans="1:9" ht="13.5" customHeight="1">
      <c r="A280" s="504" t="s">
        <v>195</v>
      </c>
      <c r="B280" s="442" t="s">
        <v>159</v>
      </c>
      <c r="C280" s="443"/>
      <c r="D280" s="444"/>
      <c r="E280" s="445"/>
      <c r="F280" s="445"/>
      <c r="G280" s="610"/>
      <c r="H280" s="489"/>
      <c r="I280" s="448"/>
    </row>
    <row r="281" spans="1:9">
      <c r="A281" s="453" t="s">
        <v>196</v>
      </c>
      <c r="B281" s="273" t="s">
        <v>970</v>
      </c>
      <c r="C281" s="451">
        <v>60</v>
      </c>
      <c r="D281" s="1794">
        <v>0.9</v>
      </c>
      <c r="E281" s="389">
        <v>7.4999999999999997E-2</v>
      </c>
      <c r="F281" s="350">
        <v>5.1749999999999998</v>
      </c>
      <c r="G281" s="1827">
        <v>25.2</v>
      </c>
      <c r="H281" s="491">
        <v>8</v>
      </c>
      <c r="I281" s="452" t="s">
        <v>971</v>
      </c>
    </row>
    <row r="282" spans="1:9" ht="15.75">
      <c r="A282" s="454" t="s">
        <v>12</v>
      </c>
      <c r="B282" s="379" t="s">
        <v>510</v>
      </c>
      <c r="C282" s="451">
        <v>90</v>
      </c>
      <c r="D282" s="828">
        <v>9.4450000000000003</v>
      </c>
      <c r="E282" s="935">
        <v>10.183</v>
      </c>
      <c r="F282" s="1801">
        <v>6.1829999999999998</v>
      </c>
      <c r="G282" s="814">
        <v>140.16200000000001</v>
      </c>
      <c r="H282" s="502">
        <v>65</v>
      </c>
      <c r="I282" s="452" t="s">
        <v>852</v>
      </c>
    </row>
    <row r="283" spans="1:9">
      <c r="A283" s="458" t="s">
        <v>202</v>
      </c>
      <c r="B283" s="420" t="s">
        <v>853</v>
      </c>
      <c r="C283" s="451">
        <v>180</v>
      </c>
      <c r="D283" s="2730">
        <v>6.5780000000000003</v>
      </c>
      <c r="E283" s="349">
        <v>12.006</v>
      </c>
      <c r="F283" s="2213">
        <v>26.658000000000001</v>
      </c>
      <c r="G283" s="830">
        <v>216.006</v>
      </c>
      <c r="H283" s="491">
        <v>44</v>
      </c>
      <c r="I283" s="452" t="s">
        <v>511</v>
      </c>
    </row>
    <row r="284" spans="1:9" ht="17.25" customHeight="1">
      <c r="A284" s="458"/>
      <c r="B284" s="2257" t="s">
        <v>972</v>
      </c>
      <c r="C284" s="259">
        <v>200</v>
      </c>
      <c r="D284" s="219">
        <v>0.55000000000000004</v>
      </c>
      <c r="E284" s="347">
        <v>0.10199999999999999</v>
      </c>
      <c r="F284" s="347">
        <v>22.856000000000002</v>
      </c>
      <c r="G284" s="827">
        <v>94.539000000000001</v>
      </c>
      <c r="H284" s="461">
        <v>84</v>
      </c>
      <c r="I284" s="449" t="s">
        <v>975</v>
      </c>
    </row>
    <row r="285" spans="1:9" ht="16.5" customHeight="1">
      <c r="A285" s="458"/>
      <c r="B285" s="482" t="s">
        <v>10</v>
      </c>
      <c r="C285" s="460">
        <v>30</v>
      </c>
      <c r="D285" s="2283">
        <v>1.155</v>
      </c>
      <c r="E285" s="347">
        <v>0.41299999999999998</v>
      </c>
      <c r="F285" s="338">
        <v>16.260000000000002</v>
      </c>
      <c r="G285" s="814">
        <v>73.376999999999995</v>
      </c>
      <c r="H285" s="220">
        <v>20</v>
      </c>
      <c r="I285" s="457" t="s">
        <v>9</v>
      </c>
    </row>
    <row r="286" spans="1:9" ht="17.25" customHeight="1" thickBot="1">
      <c r="A286" s="789"/>
      <c r="B286" s="740" t="s">
        <v>427</v>
      </c>
      <c r="C286" s="473">
        <v>20</v>
      </c>
      <c r="D286" s="348">
        <v>1.1299999999999999</v>
      </c>
      <c r="E286" s="350">
        <v>0.3</v>
      </c>
      <c r="F286" s="350">
        <v>8.3729999999999993</v>
      </c>
      <c r="G286" s="814">
        <v>40.712000000000003</v>
      </c>
      <c r="H286" s="461">
        <v>21</v>
      </c>
      <c r="I286" s="463" t="s">
        <v>9</v>
      </c>
    </row>
    <row r="287" spans="1:9" ht="15.75" customHeight="1">
      <c r="A287" s="464" t="s">
        <v>212</v>
      </c>
      <c r="C287" s="2233">
        <f>SUM(C281:C286)</f>
        <v>580</v>
      </c>
      <c r="D287" s="465">
        <f>SUM(D281:D286)</f>
        <v>19.758000000000003</v>
      </c>
      <c r="E287" s="466">
        <f>SUM(E281:E286)</f>
        <v>23.079000000000001</v>
      </c>
      <c r="F287" s="467">
        <f>SUM(F281:F286)</f>
        <v>85.50500000000001</v>
      </c>
      <c r="G287" s="2690">
        <f>SUM(G281:G286)</f>
        <v>589.99599999999998</v>
      </c>
      <c r="H287" s="777" t="s">
        <v>318</v>
      </c>
      <c r="I287" s="726" t="s">
        <v>209</v>
      </c>
    </row>
    <row r="288" spans="1:9" ht="15" customHeight="1">
      <c r="A288" s="899"/>
      <c r="B288" s="900" t="s">
        <v>11</v>
      </c>
      <c r="C288" s="1731">
        <v>0.25</v>
      </c>
      <c r="D288" s="781">
        <v>19.25</v>
      </c>
      <c r="E288" s="782">
        <v>19.75</v>
      </c>
      <c r="F288" s="783">
        <v>83.75</v>
      </c>
      <c r="G288" s="784">
        <v>587.5</v>
      </c>
      <c r="H288" s="1733">
        <f>G288-G287</f>
        <v>-2.4959999999999809</v>
      </c>
      <c r="I288" s="721" t="s">
        <v>467</v>
      </c>
    </row>
    <row r="289" spans="1:9" ht="15" customHeight="1" thickBot="1">
      <c r="A289" s="231"/>
      <c r="B289" s="894" t="s">
        <v>476</v>
      </c>
      <c r="C289" s="1725"/>
      <c r="D289" s="2838">
        <f>(D287*100/D334)-25</f>
        <v>0.65974025974026063</v>
      </c>
      <c r="E289" s="487">
        <f>(E287*100/E334)-25</f>
        <v>4.2139240506329116</v>
      </c>
      <c r="F289" s="487">
        <f>(F287*100/F334)-25</f>
        <v>0.52388059701493006</v>
      </c>
      <c r="G289" s="2839">
        <f>(G287*100/G334)-25</f>
        <v>0.10621276595744789</v>
      </c>
      <c r="H289" s="1732"/>
      <c r="I289" s="896"/>
    </row>
    <row r="290" spans="1:9" ht="15.75" customHeight="1">
      <c r="A290" s="89"/>
      <c r="B290" s="609" t="s">
        <v>123</v>
      </c>
      <c r="C290" s="89"/>
      <c r="D290" s="5"/>
      <c r="E290" s="469"/>
      <c r="F290" s="469"/>
      <c r="G290" s="469"/>
      <c r="H290" s="471"/>
      <c r="I290" s="471"/>
    </row>
    <row r="291" spans="1:9" ht="14.25" customHeight="1">
      <c r="A291" s="450" t="s">
        <v>195</v>
      </c>
      <c r="B291" s="2714" t="s">
        <v>608</v>
      </c>
      <c r="C291" s="768">
        <v>60</v>
      </c>
      <c r="D291" s="980">
        <v>1.98</v>
      </c>
      <c r="E291" s="981">
        <v>3.84</v>
      </c>
      <c r="F291" s="981">
        <v>1.32</v>
      </c>
      <c r="G291" s="2234">
        <v>48</v>
      </c>
      <c r="H291" s="456">
        <v>9</v>
      </c>
      <c r="I291" s="545" t="s">
        <v>854</v>
      </c>
    </row>
    <row r="292" spans="1:9" ht="13.5" customHeight="1">
      <c r="A292" s="453" t="s">
        <v>196</v>
      </c>
      <c r="B292" s="1852" t="s">
        <v>855</v>
      </c>
      <c r="C292" s="460">
        <v>200</v>
      </c>
      <c r="D292" s="754">
        <v>6.8</v>
      </c>
      <c r="E292" s="755">
        <v>7.06</v>
      </c>
      <c r="F292" s="756">
        <v>7.9</v>
      </c>
      <c r="G292" s="757">
        <v>122.2</v>
      </c>
      <c r="H292" s="613">
        <v>30</v>
      </c>
      <c r="I292" s="545" t="s">
        <v>856</v>
      </c>
    </row>
    <row r="293" spans="1:9" ht="14.25" customHeight="1">
      <c r="A293" s="454" t="s">
        <v>12</v>
      </c>
      <c r="B293" s="2715" t="s">
        <v>653</v>
      </c>
      <c r="C293" s="460">
        <v>150</v>
      </c>
      <c r="D293" s="754">
        <v>7.9</v>
      </c>
      <c r="E293" s="755">
        <v>6.8</v>
      </c>
      <c r="F293" s="756">
        <v>22.986999999999998</v>
      </c>
      <c r="G293" s="814">
        <v>184.74799999999999</v>
      </c>
      <c r="H293" s="480">
        <v>38</v>
      </c>
      <c r="I293" s="457" t="s">
        <v>857</v>
      </c>
    </row>
    <row r="294" spans="1:9" ht="13.5" customHeight="1">
      <c r="A294" s="458" t="s">
        <v>202</v>
      </c>
      <c r="B294" s="746" t="s">
        <v>1017</v>
      </c>
      <c r="C294" s="460">
        <v>120</v>
      </c>
      <c r="D294" s="354">
        <v>7.3760000000000003</v>
      </c>
      <c r="E294" s="338">
        <v>4.3040000000000003</v>
      </c>
      <c r="F294" s="355">
        <v>21.48</v>
      </c>
      <c r="G294" s="984">
        <v>154.16</v>
      </c>
      <c r="H294" s="456">
        <v>72</v>
      </c>
      <c r="I294" s="545" t="s">
        <v>858</v>
      </c>
    </row>
    <row r="295" spans="1:9" ht="14.25" customHeight="1">
      <c r="A295" s="453"/>
      <c r="B295" s="2716" t="s">
        <v>859</v>
      </c>
      <c r="C295" s="460">
        <v>200</v>
      </c>
      <c r="D295" s="1719">
        <v>6.2649999999999997</v>
      </c>
      <c r="E295" s="1720">
        <v>5.0220000000000002</v>
      </c>
      <c r="F295" s="1755">
        <v>18.312000000000001</v>
      </c>
      <c r="G295" s="961">
        <v>142.51300000000001</v>
      </c>
      <c r="H295" s="496">
        <v>86</v>
      </c>
      <c r="I295" s="545" t="s">
        <v>860</v>
      </c>
    </row>
    <row r="296" spans="1:9" ht="15" customHeight="1">
      <c r="A296" s="454"/>
      <c r="B296" s="379" t="s">
        <v>10</v>
      </c>
      <c r="C296" s="460">
        <v>30</v>
      </c>
      <c r="D296" s="2283">
        <v>1.155</v>
      </c>
      <c r="E296" s="347">
        <v>0.41299999999999998</v>
      </c>
      <c r="F296" s="338">
        <v>16.260000000000002</v>
      </c>
      <c r="G296" s="814">
        <v>73.376999999999995</v>
      </c>
      <c r="H296" s="220">
        <v>20</v>
      </c>
      <c r="I296" s="457" t="s">
        <v>9</v>
      </c>
    </row>
    <row r="297" spans="1:9" ht="15" customHeight="1">
      <c r="A297" s="458"/>
      <c r="B297" s="963" t="s">
        <v>427</v>
      </c>
      <c r="C297" s="451">
        <v>20</v>
      </c>
      <c r="D297" s="348">
        <v>1.1299999999999999</v>
      </c>
      <c r="E297" s="350">
        <v>0.3</v>
      </c>
      <c r="F297" s="350">
        <v>8.3729999999999993</v>
      </c>
      <c r="G297" s="814">
        <v>40.712000000000003</v>
      </c>
      <c r="H297" s="461">
        <v>21</v>
      </c>
      <c r="I297" s="452" t="s">
        <v>9</v>
      </c>
    </row>
    <row r="298" spans="1:9" ht="15.75" thickBot="1">
      <c r="A298" s="789"/>
      <c r="B298" s="462" t="s">
        <v>885</v>
      </c>
      <c r="C298" s="473">
        <v>105</v>
      </c>
      <c r="D298" s="486">
        <v>0.95</v>
      </c>
      <c r="E298" s="487">
        <v>0.21</v>
      </c>
      <c r="F298" s="488">
        <v>12.82</v>
      </c>
      <c r="G298" s="814">
        <v>56.97</v>
      </c>
      <c r="H298" s="606">
        <v>94</v>
      </c>
      <c r="I298" s="1759" t="s">
        <v>485</v>
      </c>
    </row>
    <row r="299" spans="1:9">
      <c r="A299" s="464" t="s">
        <v>198</v>
      </c>
      <c r="B299" s="843"/>
      <c r="C299" s="161">
        <f>SUM(C291:C298)</f>
        <v>885</v>
      </c>
      <c r="D299" s="475">
        <f>SUM(D291:D298)</f>
        <v>33.556000000000004</v>
      </c>
      <c r="E299" s="466">
        <f>SUM(E291:E298)</f>
        <v>27.948999999999998</v>
      </c>
      <c r="F299" s="476">
        <f>SUM(F291:F298)</f>
        <v>109.452</v>
      </c>
      <c r="G299" s="612">
        <f>SUM(G291:G298)</f>
        <v>822.68</v>
      </c>
      <c r="H299" s="777" t="s">
        <v>318</v>
      </c>
      <c r="I299" s="726" t="s">
        <v>209</v>
      </c>
    </row>
    <row r="300" spans="1:9">
      <c r="A300" s="899"/>
      <c r="B300" s="900" t="s">
        <v>11</v>
      </c>
      <c r="C300" s="1731">
        <v>0.35</v>
      </c>
      <c r="D300" s="781">
        <v>26.95</v>
      </c>
      <c r="E300" s="782">
        <v>27.65</v>
      </c>
      <c r="F300" s="783">
        <v>117.25</v>
      </c>
      <c r="G300" s="784">
        <v>822.5</v>
      </c>
      <c r="H300" s="1733">
        <f>G300-G299</f>
        <v>-0.17999999999994998</v>
      </c>
      <c r="I300" s="721" t="s">
        <v>467</v>
      </c>
    </row>
    <row r="301" spans="1:9" ht="12.75" customHeight="1" thickBot="1">
      <c r="A301" s="231"/>
      <c r="B301" s="894" t="s">
        <v>476</v>
      </c>
      <c r="C301" s="1725"/>
      <c r="D301" s="2838">
        <f>(D299*100/D334)-35</f>
        <v>8.5792207792207833</v>
      </c>
      <c r="E301" s="487">
        <f>(E299*100/E334)-35</f>
        <v>0.3784810126582201</v>
      </c>
      <c r="F301" s="487">
        <f>(F299*100/F334)-35</f>
        <v>-2.327761194029847</v>
      </c>
      <c r="G301" s="2839">
        <f>(G299*100/G334)-35</f>
        <v>7.6595744680858502E-3</v>
      </c>
      <c r="H301" s="1732"/>
      <c r="I301" s="896"/>
    </row>
    <row r="302" spans="1:9" ht="18" customHeight="1">
      <c r="A302" s="450" t="s">
        <v>195</v>
      </c>
      <c r="B302" s="504" t="s">
        <v>246</v>
      </c>
      <c r="C302" s="89"/>
      <c r="D302" s="56"/>
      <c r="E302" s="469"/>
      <c r="F302" s="469"/>
      <c r="G302" s="470"/>
      <c r="H302" s="471"/>
      <c r="I302" s="471"/>
    </row>
    <row r="303" spans="1:9" ht="17.25" customHeight="1">
      <c r="A303" s="453" t="s">
        <v>196</v>
      </c>
      <c r="B303" s="651" t="s">
        <v>1014</v>
      </c>
      <c r="C303" s="460">
        <v>200</v>
      </c>
      <c r="D303" s="219">
        <v>5.8</v>
      </c>
      <c r="E303" s="338">
        <v>5</v>
      </c>
      <c r="F303" s="338">
        <v>8</v>
      </c>
      <c r="G303" s="2226">
        <v>101</v>
      </c>
      <c r="H303" s="456">
        <v>90</v>
      </c>
      <c r="I303" s="545" t="s">
        <v>760</v>
      </c>
    </row>
    <row r="304" spans="1:9" ht="18.75" customHeight="1">
      <c r="A304" s="454" t="s">
        <v>12</v>
      </c>
      <c r="B304" s="2099" t="s">
        <v>777</v>
      </c>
      <c r="C304" s="451" t="s">
        <v>270</v>
      </c>
      <c r="D304" s="585">
        <v>1.2450000000000001</v>
      </c>
      <c r="E304" s="350">
        <v>5.1070000000000002</v>
      </c>
      <c r="F304" s="638">
        <v>7.3159999999999998</v>
      </c>
      <c r="G304" s="814">
        <v>80.206999999999994</v>
      </c>
      <c r="H304" s="491">
        <v>46</v>
      </c>
      <c r="I304" s="621" t="s">
        <v>861</v>
      </c>
    </row>
    <row r="305" spans="1:9" ht="12.75" customHeight="1" thickBot="1">
      <c r="A305" s="458" t="s">
        <v>202</v>
      </c>
      <c r="B305" s="455" t="s">
        <v>10</v>
      </c>
      <c r="C305" s="460">
        <v>20</v>
      </c>
      <c r="D305" s="219">
        <v>0.77</v>
      </c>
      <c r="E305" s="338">
        <v>0.27500000000000002</v>
      </c>
      <c r="F305" s="338">
        <v>10.84</v>
      </c>
      <c r="G305" s="814">
        <v>48.914999999999999</v>
      </c>
      <c r="H305" s="461">
        <v>20</v>
      </c>
      <c r="I305" s="457" t="s">
        <v>9</v>
      </c>
    </row>
    <row r="306" spans="1:9" ht="15.75" customHeight="1">
      <c r="A306" s="931" t="s">
        <v>258</v>
      </c>
      <c r="B306" s="36"/>
      <c r="C306" s="2364">
        <f>C303+90+20+C305</f>
        <v>330</v>
      </c>
      <c r="D306" s="941">
        <f>SUM(D303:D305)</f>
        <v>7.8149999999999995</v>
      </c>
      <c r="E306" s="466">
        <f>SUM(E303:E305)</f>
        <v>10.382</v>
      </c>
      <c r="F306" s="476">
        <f>SUM(F303:F305)</f>
        <v>26.155999999999999</v>
      </c>
      <c r="G306" s="904">
        <f>SUM(G303:G305)</f>
        <v>230.12199999999999</v>
      </c>
      <c r="H306" s="777" t="s">
        <v>318</v>
      </c>
      <c r="I306" s="726" t="s">
        <v>209</v>
      </c>
    </row>
    <row r="307" spans="1:9" ht="14.25" customHeight="1">
      <c r="A307" s="899"/>
      <c r="B307" s="900" t="s">
        <v>11</v>
      </c>
      <c r="C307" s="1731">
        <v>0.1</v>
      </c>
      <c r="D307" s="781">
        <v>7.7</v>
      </c>
      <c r="E307" s="782">
        <v>7.9</v>
      </c>
      <c r="F307" s="783">
        <v>33.5</v>
      </c>
      <c r="G307" s="784">
        <v>235</v>
      </c>
      <c r="H307" s="2840">
        <f>G307-G306</f>
        <v>4.8780000000000143</v>
      </c>
      <c r="I307" s="721" t="s">
        <v>467</v>
      </c>
    </row>
    <row r="308" spans="1:9" ht="15.75" thickBot="1">
      <c r="A308" s="231"/>
      <c r="B308" s="894" t="s">
        <v>476</v>
      </c>
      <c r="C308" s="1725"/>
      <c r="D308" s="2838">
        <f>(D306*100/D334)-10</f>
        <v>0.14935064935064979</v>
      </c>
      <c r="E308" s="487">
        <f>(E306*100/E334)-10</f>
        <v>3.1417721518987349</v>
      </c>
      <c r="F308" s="487">
        <f>(F306*100/F334)-10</f>
        <v>-2.1922388059701499</v>
      </c>
      <c r="G308" s="2839">
        <f>(G306*100/G334)-10</f>
        <v>-0.20757446808510771</v>
      </c>
      <c r="H308" s="1732"/>
      <c r="I308" s="896"/>
    </row>
    <row r="310" spans="1:9" ht="15.75" thickBot="1"/>
    <row r="311" spans="1:9" ht="16.5" customHeight="1">
      <c r="A311" s="728"/>
      <c r="B311" s="36" t="s">
        <v>317</v>
      </c>
      <c r="C311" s="37"/>
      <c r="D311" s="148">
        <f>D287+D299</f>
        <v>53.314000000000007</v>
      </c>
      <c r="E311" s="237">
        <f>E287+E299</f>
        <v>51.027999999999999</v>
      </c>
      <c r="F311" s="237">
        <f>F287+F299</f>
        <v>194.95699999999999</v>
      </c>
      <c r="G311" s="730">
        <f>G287+G299</f>
        <v>1412.6759999999999</v>
      </c>
      <c r="H311" s="777" t="s">
        <v>318</v>
      </c>
      <c r="I311" s="726" t="s">
        <v>209</v>
      </c>
    </row>
    <row r="312" spans="1:9" ht="16.5" customHeight="1">
      <c r="A312" s="899"/>
      <c r="B312" s="900" t="s">
        <v>11</v>
      </c>
      <c r="C312" s="1731">
        <v>0.6</v>
      </c>
      <c r="D312" s="1037">
        <v>46.2</v>
      </c>
      <c r="E312" s="917">
        <v>47.4</v>
      </c>
      <c r="F312" s="916">
        <v>201</v>
      </c>
      <c r="G312" s="1737">
        <v>1410</v>
      </c>
      <c r="H312" s="2837">
        <f>G312-G311</f>
        <v>-2.6759999999999309</v>
      </c>
      <c r="I312" s="1023" t="s">
        <v>467</v>
      </c>
    </row>
    <row r="313" spans="1:9" ht="15.75" customHeight="1" thickBot="1">
      <c r="A313" s="231"/>
      <c r="B313" s="894" t="s">
        <v>476</v>
      </c>
      <c r="C313" s="1725"/>
      <c r="D313" s="2838">
        <f>(D311*100/D334)-60</f>
        <v>9.238961038961051</v>
      </c>
      <c r="E313" s="487">
        <f>(E311*100/E334)-60</f>
        <v>4.5924050632911388</v>
      </c>
      <c r="F313" s="487">
        <f>(F311*100/F334)-60</f>
        <v>-1.8038805970149241</v>
      </c>
      <c r="G313" s="2839">
        <f>(G311*100/G334)-60</f>
        <v>0.11387234042553729</v>
      </c>
      <c r="H313" s="1732"/>
      <c r="I313" s="896"/>
    </row>
    <row r="314" spans="1:9" ht="14.25" customHeight="1"/>
    <row r="315" spans="1:9" ht="15.75" thickBot="1"/>
    <row r="316" spans="1:9" ht="13.5" customHeight="1">
      <c r="A316" s="728"/>
      <c r="B316" s="36" t="s">
        <v>316</v>
      </c>
      <c r="C316" s="897"/>
      <c r="D316" s="148">
        <f>D299+D306</f>
        <v>41.371000000000002</v>
      </c>
      <c r="E316" s="237">
        <f>E299+E306</f>
        <v>38.330999999999996</v>
      </c>
      <c r="F316" s="237">
        <f>F299+F306</f>
        <v>135.608</v>
      </c>
      <c r="G316" s="730">
        <f>G299+G306</f>
        <v>1052.8019999999999</v>
      </c>
      <c r="H316" s="777" t="s">
        <v>318</v>
      </c>
      <c r="I316" s="726" t="s">
        <v>209</v>
      </c>
    </row>
    <row r="317" spans="1:9" ht="13.5" customHeight="1">
      <c r="A317" s="422"/>
      <c r="B317" s="786" t="s">
        <v>11</v>
      </c>
      <c r="C317" s="1735">
        <v>0.45</v>
      </c>
      <c r="D317" s="781">
        <v>34.65</v>
      </c>
      <c r="E317" s="782">
        <v>35.549999999999997</v>
      </c>
      <c r="F317" s="783">
        <v>150.75</v>
      </c>
      <c r="G317" s="784">
        <v>1057.5</v>
      </c>
      <c r="H317" s="1733">
        <f>G317-G316</f>
        <v>4.6980000000000928</v>
      </c>
      <c r="I317" s="721" t="s">
        <v>467</v>
      </c>
    </row>
    <row r="318" spans="1:9" ht="15" customHeight="1" thickBot="1">
      <c r="A318" s="231"/>
      <c r="B318" s="894" t="s">
        <v>476</v>
      </c>
      <c r="C318" s="1738"/>
      <c r="D318" s="2838">
        <f>(D316*100/D334)-45</f>
        <v>8.7285714285714349</v>
      </c>
      <c r="E318" s="487">
        <f>(E316*100/E334)-45</f>
        <v>3.520253164556955</v>
      </c>
      <c r="F318" s="487">
        <f>(F316*100/F334)-45</f>
        <v>-4.519999999999996</v>
      </c>
      <c r="G318" s="2839">
        <f>(G316*100/G334)-45</f>
        <v>-0.19991489361702008</v>
      </c>
      <c r="H318" s="1732"/>
      <c r="I318" s="896"/>
    </row>
    <row r="319" spans="1:9" ht="14.25" customHeight="1"/>
    <row r="320" spans="1:9" ht="15.75" thickBot="1"/>
    <row r="321" spans="1:9">
      <c r="A321" s="728"/>
      <c r="B321" s="36" t="s">
        <v>259</v>
      </c>
      <c r="C321" s="37"/>
      <c r="D321" s="153">
        <f>D287+D299+D306</f>
        <v>61.129000000000005</v>
      </c>
      <c r="E321" s="95">
        <f>E287+E299+E306</f>
        <v>61.41</v>
      </c>
      <c r="F321" s="95">
        <f>F287+F299+F306</f>
        <v>221.113</v>
      </c>
      <c r="G321" s="238">
        <f>G287+G299+G306</f>
        <v>1642.798</v>
      </c>
      <c r="H321" s="777" t="s">
        <v>318</v>
      </c>
      <c r="I321" s="726" t="s">
        <v>209</v>
      </c>
    </row>
    <row r="322" spans="1:9">
      <c r="A322" s="899"/>
      <c r="B322" s="900" t="s">
        <v>11</v>
      </c>
      <c r="C322" s="1731">
        <v>0.7</v>
      </c>
      <c r="D322" s="781">
        <v>53.9</v>
      </c>
      <c r="E322" s="782">
        <v>55.3</v>
      </c>
      <c r="F322" s="783">
        <v>234.5</v>
      </c>
      <c r="G322" s="784">
        <v>1645</v>
      </c>
      <c r="H322" s="776">
        <f>G322-G321</f>
        <v>2.2019999999999982</v>
      </c>
      <c r="I322" s="721" t="s">
        <v>467</v>
      </c>
    </row>
    <row r="323" spans="1:9" ht="14.25" customHeight="1" thickBot="1">
      <c r="A323" s="231"/>
      <c r="B323" s="894" t="s">
        <v>476</v>
      </c>
      <c r="C323" s="1725"/>
      <c r="D323" s="2838">
        <f>(D321*100/D334)-70</f>
        <v>9.3883116883116884</v>
      </c>
      <c r="E323" s="487">
        <f>(E321*100/E334)-70</f>
        <v>7.7341772151898738</v>
      </c>
      <c r="F323" s="487">
        <f>(F321*100/F334)-70</f>
        <v>-3.9961194029850731</v>
      </c>
      <c r="G323" s="2839">
        <f>(G321*100/G334)-70</f>
        <v>-9.3702127659582857E-2</v>
      </c>
      <c r="H323" s="1732"/>
      <c r="I323" s="896"/>
    </row>
    <row r="324" spans="1:9" ht="11.25" customHeight="1"/>
    <row r="325" spans="1:9" ht="13.5" customHeight="1"/>
    <row r="326" spans="1:9" ht="12.75" customHeight="1">
      <c r="C326" s="10" t="s">
        <v>214</v>
      </c>
    </row>
    <row r="327" spans="1:9" s="62" customFormat="1" ht="11.25">
      <c r="A327" s="797" t="s">
        <v>473</v>
      </c>
      <c r="E327" s="312"/>
      <c r="F327" s="312"/>
      <c r="G327" s="312"/>
    </row>
    <row r="328" spans="1:9" ht="14.25" customHeight="1">
      <c r="B328" s="19" t="s">
        <v>210</v>
      </c>
      <c r="D328"/>
      <c r="E328"/>
      <c r="F328" s="19"/>
      <c r="G328" s="19"/>
      <c r="H328" s="20"/>
      <c r="I328" s="20"/>
    </row>
    <row r="329" spans="1:9" ht="15.75">
      <c r="A329" s="22" t="s">
        <v>211</v>
      </c>
      <c r="B329" s="20"/>
      <c r="C329"/>
      <c r="D329" s="22" t="s">
        <v>0</v>
      </c>
      <c r="E329"/>
      <c r="F329" s="2" t="s">
        <v>474</v>
      </c>
      <c r="G329" s="20"/>
      <c r="H329" s="20"/>
      <c r="I329" s="26"/>
    </row>
    <row r="330" spans="1:9" ht="19.5" thickBot="1">
      <c r="C330" s="1736" t="s">
        <v>1</v>
      </c>
    </row>
    <row r="331" spans="1:9" ht="14.25" customHeight="1" thickBot="1">
      <c r="A331" s="505" t="s">
        <v>158</v>
      </c>
      <c r="B331" s="58"/>
      <c r="C331" s="506"/>
      <c r="D331" s="360" t="s">
        <v>183</v>
      </c>
      <c r="E331" s="360"/>
      <c r="F331" s="360"/>
      <c r="G331" s="427" t="s">
        <v>184</v>
      </c>
      <c r="H331" s="507" t="s">
        <v>207</v>
      </c>
      <c r="I331" s="508"/>
    </row>
    <row r="332" spans="1:9" ht="11.25" customHeight="1">
      <c r="A332" s="61"/>
      <c r="B332" s="594" t="s">
        <v>309</v>
      </c>
      <c r="C332" s="509"/>
      <c r="D332" s="510" t="s">
        <v>190</v>
      </c>
      <c r="E332" s="432" t="s">
        <v>56</v>
      </c>
      <c r="F332" s="432" t="s">
        <v>57</v>
      </c>
      <c r="G332" s="429" t="s">
        <v>191</v>
      </c>
      <c r="H332" s="511" t="s">
        <v>37</v>
      </c>
      <c r="I332" s="512" t="s">
        <v>938</v>
      </c>
    </row>
    <row r="333" spans="1:9" ht="12" customHeight="1" thickBot="1">
      <c r="A333" s="57"/>
      <c r="B333" s="635" t="s">
        <v>243</v>
      </c>
      <c r="C333" s="478"/>
      <c r="D333" s="513" t="s">
        <v>6</v>
      </c>
      <c r="E333" s="438" t="s">
        <v>7</v>
      </c>
      <c r="F333" s="438" t="s">
        <v>8</v>
      </c>
      <c r="G333" s="514" t="s">
        <v>193</v>
      </c>
      <c r="H333" s="468"/>
      <c r="I333" s="515" t="s">
        <v>209</v>
      </c>
    </row>
    <row r="334" spans="1:9">
      <c r="A334" s="61"/>
      <c r="B334" s="1739" t="s">
        <v>475</v>
      </c>
      <c r="C334" s="592">
        <v>1</v>
      </c>
      <c r="D334" s="385">
        <v>77</v>
      </c>
      <c r="E334" s="59">
        <v>79</v>
      </c>
      <c r="F334" s="60">
        <v>335</v>
      </c>
      <c r="G334" s="1029">
        <v>2350</v>
      </c>
      <c r="H334" s="717" t="s">
        <v>190</v>
      </c>
      <c r="I334" s="2474">
        <f>(D336-D337)*5</f>
        <v>0</v>
      </c>
    </row>
    <row r="335" spans="1:9" ht="12" customHeight="1">
      <c r="A335" s="175"/>
      <c r="B335" s="154" t="s">
        <v>118</v>
      </c>
      <c r="C335" s="518"/>
      <c r="D335" s="607"/>
      <c r="E335" s="386"/>
      <c r="F335" s="386"/>
      <c r="G335" s="1030"/>
      <c r="H335" s="718" t="s">
        <v>56</v>
      </c>
      <c r="I335" s="2475">
        <f>(E336-E337)*5</f>
        <v>0</v>
      </c>
    </row>
    <row r="336" spans="1:9" ht="15.75">
      <c r="A336" s="596" t="s">
        <v>245</v>
      </c>
      <c r="B336" s="520" t="s">
        <v>307</v>
      </c>
      <c r="C336" s="357">
        <v>0.25</v>
      </c>
      <c r="D336" s="2437">
        <f>(D334/100)*25</f>
        <v>19.25</v>
      </c>
      <c r="E336" s="1026">
        <f>(E334/100)*25</f>
        <v>19.75</v>
      </c>
      <c r="F336" s="1026">
        <f>(F334/100)*25</f>
        <v>83.75</v>
      </c>
      <c r="G336" s="1026">
        <f>(G334/100)*25</f>
        <v>587.5</v>
      </c>
      <c r="H336" s="2473" t="s">
        <v>57</v>
      </c>
      <c r="I336" s="2476">
        <f>(F336-F337)*5</f>
        <v>0</v>
      </c>
    </row>
    <row r="337" spans="1:9" ht="13.5" customHeight="1">
      <c r="A337" s="952"/>
      <c r="B337" s="953" t="s">
        <v>306</v>
      </c>
      <c r="C337" s="954"/>
      <c r="D337" s="945">
        <f>(D72+D123+D180+D232+D287)/5</f>
        <v>19.25</v>
      </c>
      <c r="E337" s="946">
        <f>(E72+E123+E180+E232+E287)/5</f>
        <v>19.75</v>
      </c>
      <c r="F337" s="946">
        <f>(F72+F123+F180+F232+F287)/5</f>
        <v>83.75</v>
      </c>
      <c r="G337" s="2471">
        <f>(G72+G123+G180+G232+G287)/5</f>
        <v>587.50080000000003</v>
      </c>
      <c r="H337" s="719" t="s">
        <v>937</v>
      </c>
      <c r="I337" s="2477"/>
    </row>
    <row r="338" spans="1:9" ht="15.75" thickBot="1">
      <c r="A338" s="231"/>
      <c r="B338" s="2467" t="s">
        <v>939</v>
      </c>
      <c r="C338" s="944" t="s">
        <v>40</v>
      </c>
      <c r="D338" s="2468">
        <f>(D337*100/D334)-25</f>
        <v>0</v>
      </c>
      <c r="E338" s="2469">
        <f>(E337*100/E334)-25</f>
        <v>0</v>
      </c>
      <c r="F338" s="2469">
        <f>(F337*100/F334)-25</f>
        <v>0</v>
      </c>
      <c r="G338" s="2472">
        <f>(G337*100/G334)-25</f>
        <v>3.4042553192392688E-5</v>
      </c>
      <c r="H338" s="1637" t="s">
        <v>467</v>
      </c>
      <c r="I338" s="2478">
        <f>(G336-G337)*5</f>
        <v>-4.0000000001327862E-3</v>
      </c>
    </row>
    <row r="339" spans="1:9" ht="15.75" thickBot="1"/>
    <row r="340" spans="1:9" ht="14.25" customHeight="1" thickBot="1">
      <c r="A340" s="505" t="s">
        <v>158</v>
      </c>
      <c r="B340" s="58"/>
      <c r="C340" s="506"/>
      <c r="D340" s="360" t="s">
        <v>183</v>
      </c>
      <c r="E340" s="360"/>
      <c r="F340" s="360"/>
      <c r="G340" s="427" t="s">
        <v>184</v>
      </c>
      <c r="H340" s="507" t="s">
        <v>207</v>
      </c>
      <c r="I340" s="508"/>
    </row>
    <row r="341" spans="1:9" ht="13.5" customHeight="1">
      <c r="A341" s="61"/>
      <c r="B341" s="594" t="s">
        <v>310</v>
      </c>
      <c r="C341" s="509"/>
      <c r="D341" s="510" t="s">
        <v>190</v>
      </c>
      <c r="E341" s="432" t="s">
        <v>56</v>
      </c>
      <c r="F341" s="432" t="s">
        <v>57</v>
      </c>
      <c r="G341" s="429" t="s">
        <v>191</v>
      </c>
      <c r="H341" s="511" t="s">
        <v>37</v>
      </c>
      <c r="I341" s="512" t="s">
        <v>938</v>
      </c>
    </row>
    <row r="342" spans="1:9" ht="12.75" customHeight="1" thickBot="1">
      <c r="A342" s="57"/>
      <c r="B342" s="635" t="s">
        <v>243</v>
      </c>
      <c r="C342" s="478"/>
      <c r="D342" s="513" t="s">
        <v>6</v>
      </c>
      <c r="E342" s="438" t="s">
        <v>7</v>
      </c>
      <c r="F342" s="438" t="s">
        <v>8</v>
      </c>
      <c r="G342" s="514" t="s">
        <v>193</v>
      </c>
      <c r="H342" s="468"/>
      <c r="I342" s="515" t="s">
        <v>209</v>
      </c>
    </row>
    <row r="343" spans="1:9">
      <c r="A343" s="61"/>
      <c r="B343" s="1739" t="s">
        <v>475</v>
      </c>
      <c r="C343" s="592">
        <v>1</v>
      </c>
      <c r="D343" s="385">
        <v>77</v>
      </c>
      <c r="E343" s="59">
        <v>79</v>
      </c>
      <c r="F343" s="60">
        <v>335</v>
      </c>
      <c r="G343" s="1029">
        <v>2350</v>
      </c>
      <c r="H343" s="717" t="s">
        <v>190</v>
      </c>
      <c r="I343" s="2474">
        <f>(D345-D346)*5</f>
        <v>-3.5527136788005009E-14</v>
      </c>
    </row>
    <row r="344" spans="1:9">
      <c r="A344" s="175"/>
      <c r="B344" s="154" t="s">
        <v>118</v>
      </c>
      <c r="C344" s="518"/>
      <c r="D344" s="607"/>
      <c r="E344" s="386"/>
      <c r="F344" s="386"/>
      <c r="G344" s="1030"/>
      <c r="H344" s="718" t="s">
        <v>56</v>
      </c>
      <c r="I344" s="2475">
        <f>(E345-E346)*5</f>
        <v>1.7763568394002505E-14</v>
      </c>
    </row>
    <row r="345" spans="1:9" ht="15.75">
      <c r="A345" s="596" t="s">
        <v>245</v>
      </c>
      <c r="B345" s="520" t="s">
        <v>308</v>
      </c>
      <c r="C345" s="357">
        <v>0.35</v>
      </c>
      <c r="D345" s="2816">
        <f>(D343/100)*35</f>
        <v>26.95</v>
      </c>
      <c r="E345" s="2819">
        <f t="shared" ref="E345:G345" si="1">(E343/100)*35</f>
        <v>27.650000000000002</v>
      </c>
      <c r="F345" s="2819">
        <f t="shared" si="1"/>
        <v>117.25</v>
      </c>
      <c r="G345" s="2821">
        <f t="shared" si="1"/>
        <v>822.5</v>
      </c>
      <c r="H345" s="2473" t="s">
        <v>57</v>
      </c>
      <c r="I345" s="2476">
        <f>(F345-F346)*5</f>
        <v>0</v>
      </c>
    </row>
    <row r="346" spans="1:9" ht="12.75" customHeight="1">
      <c r="A346" s="952"/>
      <c r="B346" s="953" t="s">
        <v>306</v>
      </c>
      <c r="C346" s="954"/>
      <c r="D346" s="945">
        <f>(D83+D134+D192+D244+D299)/5</f>
        <v>26.950000000000006</v>
      </c>
      <c r="E346" s="946">
        <f>(E83+E134+E192+E244+E299)/5</f>
        <v>27.65</v>
      </c>
      <c r="F346" s="946">
        <f>(F83+F134+F192+F244+F299)/5</f>
        <v>117.25</v>
      </c>
      <c r="G346" s="2471">
        <f>(G83+G134+G192+G244+G299)/5</f>
        <v>822.5</v>
      </c>
      <c r="H346" s="719" t="s">
        <v>937</v>
      </c>
      <c r="I346" s="2477"/>
    </row>
    <row r="347" spans="1:9" ht="12.75" customHeight="1" thickBot="1">
      <c r="A347" s="231"/>
      <c r="B347" s="2467" t="s">
        <v>939</v>
      </c>
      <c r="C347" s="895" t="s">
        <v>40</v>
      </c>
      <c r="D347" s="2468">
        <f>(D346*100/D343)-35</f>
        <v>0</v>
      </c>
      <c r="E347" s="2469">
        <f t="shared" ref="E347:G347" si="2">(E346*100/E343)-35</f>
        <v>0</v>
      </c>
      <c r="F347" s="2469">
        <f t="shared" si="2"/>
        <v>0</v>
      </c>
      <c r="G347" s="2472">
        <f t="shared" si="2"/>
        <v>0</v>
      </c>
      <c r="H347" s="1637" t="s">
        <v>467</v>
      </c>
      <c r="I347" s="2478">
        <f>(G345-G346)*5</f>
        <v>0</v>
      </c>
    </row>
    <row r="348" spans="1:9" ht="15.75" thickBot="1"/>
    <row r="349" spans="1:9" ht="15" customHeight="1" thickBot="1">
      <c r="A349" s="505" t="s">
        <v>158</v>
      </c>
      <c r="B349" s="58"/>
      <c r="C349" s="506"/>
      <c r="D349" s="360" t="s">
        <v>183</v>
      </c>
      <c r="E349" s="360"/>
      <c r="F349" s="360"/>
      <c r="G349" s="427" t="s">
        <v>184</v>
      </c>
      <c r="H349" s="507" t="s">
        <v>207</v>
      </c>
      <c r="I349" s="508"/>
    </row>
    <row r="350" spans="1:9" ht="12" customHeight="1">
      <c r="A350" s="61"/>
      <c r="B350" s="594" t="s">
        <v>311</v>
      </c>
      <c r="C350" s="509"/>
      <c r="D350" s="510" t="s">
        <v>190</v>
      </c>
      <c r="E350" s="432" t="s">
        <v>56</v>
      </c>
      <c r="F350" s="432" t="s">
        <v>57</v>
      </c>
      <c r="G350" s="429" t="s">
        <v>191</v>
      </c>
      <c r="H350" s="511" t="s">
        <v>37</v>
      </c>
      <c r="I350" s="512" t="s">
        <v>938</v>
      </c>
    </row>
    <row r="351" spans="1:9" ht="13.5" customHeight="1" thickBot="1">
      <c r="A351" s="57"/>
      <c r="B351" s="635" t="s">
        <v>243</v>
      </c>
      <c r="C351" s="478"/>
      <c r="D351" s="513" t="s">
        <v>6</v>
      </c>
      <c r="E351" s="438" t="s">
        <v>7</v>
      </c>
      <c r="F351" s="438" t="s">
        <v>8</v>
      </c>
      <c r="G351" s="514" t="s">
        <v>193</v>
      </c>
      <c r="H351" s="468"/>
      <c r="I351" s="515" t="s">
        <v>209</v>
      </c>
    </row>
    <row r="352" spans="1:9" ht="14.25" customHeight="1">
      <c r="A352" s="61"/>
      <c r="B352" s="1739" t="s">
        <v>475</v>
      </c>
      <c r="C352" s="592">
        <v>1</v>
      </c>
      <c r="D352" s="385">
        <v>77</v>
      </c>
      <c r="E352" s="59">
        <v>79</v>
      </c>
      <c r="F352" s="60">
        <v>335</v>
      </c>
      <c r="G352" s="1029">
        <v>2350</v>
      </c>
      <c r="H352" s="717" t="s">
        <v>190</v>
      </c>
      <c r="I352" s="2474">
        <f>(D354-D355)*5</f>
        <v>-9.9999999999766942E-4</v>
      </c>
    </row>
    <row r="353" spans="1:9" ht="12" customHeight="1">
      <c r="A353" s="175"/>
      <c r="B353" s="154" t="s">
        <v>118</v>
      </c>
      <c r="C353" s="518"/>
      <c r="D353" s="607"/>
      <c r="E353" s="386"/>
      <c r="F353" s="386"/>
      <c r="G353" s="1030"/>
      <c r="H353" s="718" t="s">
        <v>56</v>
      </c>
      <c r="I353" s="2475">
        <f>(E354-E355)*5</f>
        <v>0</v>
      </c>
    </row>
    <row r="354" spans="1:9" ht="15.75">
      <c r="A354" s="596" t="s">
        <v>245</v>
      </c>
      <c r="B354" s="520" t="s">
        <v>303</v>
      </c>
      <c r="C354" s="357">
        <v>0.1</v>
      </c>
      <c r="D354" s="2816">
        <f>(D352/100)*10</f>
        <v>7.7</v>
      </c>
      <c r="E354" s="2819">
        <f t="shared" ref="E354:G354" si="3">(E352/100)*10</f>
        <v>7.9</v>
      </c>
      <c r="F354" s="2819">
        <f t="shared" si="3"/>
        <v>33.5</v>
      </c>
      <c r="G354" s="2821">
        <f t="shared" si="3"/>
        <v>235</v>
      </c>
      <c r="H354" s="2473" t="s">
        <v>57</v>
      </c>
      <c r="I354" s="2476">
        <f>(F354-F355)*5</f>
        <v>1.9999999999953388E-3</v>
      </c>
    </row>
    <row r="355" spans="1:9" ht="14.25" customHeight="1" thickBot="1">
      <c r="A355" s="523"/>
      <c r="B355" s="524" t="s">
        <v>306</v>
      </c>
      <c r="C355" s="525"/>
      <c r="D355" s="945">
        <f>(D90+D142+D200+D252+D306)/5</f>
        <v>7.7001999999999997</v>
      </c>
      <c r="E355" s="946">
        <f>(E90+E142+E200+E252+E306)/5</f>
        <v>7.9</v>
      </c>
      <c r="F355" s="946">
        <f>(F90+F142+F200+F252+F306)/5</f>
        <v>33.499600000000001</v>
      </c>
      <c r="G355" s="2471">
        <f>(G90+G142+G200+G252+G306)/5</f>
        <v>235</v>
      </c>
      <c r="H355" s="719" t="s">
        <v>937</v>
      </c>
      <c r="I355" s="2477"/>
    </row>
    <row r="356" spans="1:9" ht="15.75" thickBot="1">
      <c r="A356" s="231"/>
      <c r="B356" s="2467" t="s">
        <v>939</v>
      </c>
      <c r="C356" s="944" t="s">
        <v>40</v>
      </c>
      <c r="D356" s="2468">
        <f>(D355*100/D352)-10</f>
        <v>2.5974025973951598E-4</v>
      </c>
      <c r="E356" s="2469">
        <f t="shared" ref="E356:F356" si="4">(E355*100/E352)-10</f>
        <v>0</v>
      </c>
      <c r="F356" s="2469">
        <f t="shared" si="4"/>
        <v>-1.1940298507440161E-4</v>
      </c>
      <c r="G356" s="2472">
        <f>(G355*100/G352)-10</f>
        <v>0</v>
      </c>
      <c r="H356" s="1637" t="s">
        <v>467</v>
      </c>
      <c r="I356" s="2478">
        <f>(G354-G355)*5</f>
        <v>0</v>
      </c>
    </row>
    <row r="357" spans="1:9" ht="15.75" thickBot="1"/>
    <row r="358" spans="1:9" ht="14.25" customHeight="1" thickBot="1">
      <c r="A358" s="505" t="s">
        <v>158</v>
      </c>
      <c r="B358" s="58"/>
      <c r="C358" s="506"/>
      <c r="D358" s="360" t="s">
        <v>183</v>
      </c>
      <c r="E358" s="360"/>
      <c r="F358" s="360"/>
      <c r="G358" s="427" t="s">
        <v>184</v>
      </c>
      <c r="H358" s="507" t="s">
        <v>207</v>
      </c>
      <c r="I358" s="508"/>
    </row>
    <row r="359" spans="1:9" ht="12.75" customHeight="1">
      <c r="A359" s="61"/>
      <c r="B359" s="594" t="s">
        <v>312</v>
      </c>
      <c r="C359" s="509"/>
      <c r="D359" s="510" t="s">
        <v>190</v>
      </c>
      <c r="E359" s="432" t="s">
        <v>56</v>
      </c>
      <c r="F359" s="432" t="s">
        <v>57</v>
      </c>
      <c r="G359" s="429" t="s">
        <v>191</v>
      </c>
      <c r="H359" s="511" t="s">
        <v>37</v>
      </c>
      <c r="I359" s="512" t="s">
        <v>938</v>
      </c>
    </row>
    <row r="360" spans="1:9" ht="12" customHeight="1" thickBot="1">
      <c r="A360" s="57"/>
      <c r="B360" s="635" t="s">
        <v>243</v>
      </c>
      <c r="C360" s="478"/>
      <c r="D360" s="513" t="s">
        <v>6</v>
      </c>
      <c r="E360" s="438" t="s">
        <v>7</v>
      </c>
      <c r="F360" s="438" t="s">
        <v>8</v>
      </c>
      <c r="G360" s="514" t="s">
        <v>193</v>
      </c>
      <c r="H360" s="468"/>
      <c r="I360" s="515" t="s">
        <v>209</v>
      </c>
    </row>
    <row r="361" spans="1:9" ht="12.75" customHeight="1">
      <c r="A361" s="61"/>
      <c r="B361" s="1739" t="s">
        <v>475</v>
      </c>
      <c r="C361" s="592">
        <v>1</v>
      </c>
      <c r="D361" s="385">
        <v>77</v>
      </c>
      <c r="E361" s="59">
        <v>79</v>
      </c>
      <c r="F361" s="60">
        <v>335</v>
      </c>
      <c r="G361" s="516">
        <v>2350</v>
      </c>
      <c r="H361" s="517" t="s">
        <v>190</v>
      </c>
      <c r="I361" s="2474">
        <f>(D363-D364)*5</f>
        <v>0</v>
      </c>
    </row>
    <row r="362" spans="1:9" ht="12.75" customHeight="1">
      <c r="A362" s="175"/>
      <c r="B362" s="154" t="s">
        <v>118</v>
      </c>
      <c r="C362" s="518"/>
      <c r="D362" s="607"/>
      <c r="E362" s="386"/>
      <c r="F362" s="386"/>
      <c r="G362" s="608"/>
      <c r="H362" s="519" t="s">
        <v>56</v>
      </c>
      <c r="I362" s="2475">
        <f>(E363-E364)*5</f>
        <v>3.5527136788005009E-14</v>
      </c>
    </row>
    <row r="363" spans="1:9" ht="15" customHeight="1">
      <c r="A363" s="596" t="s">
        <v>245</v>
      </c>
      <c r="B363" s="520" t="s">
        <v>213</v>
      </c>
      <c r="C363" s="357">
        <v>0.6</v>
      </c>
      <c r="D363" s="2816">
        <f>(D361/100)*60</f>
        <v>46.2</v>
      </c>
      <c r="E363" s="2819">
        <f t="shared" ref="E363:G363" si="5">(E361/100)*60</f>
        <v>47.400000000000006</v>
      </c>
      <c r="F363" s="2819">
        <f t="shared" si="5"/>
        <v>201</v>
      </c>
      <c r="G363" s="2821">
        <f t="shared" si="5"/>
        <v>1410</v>
      </c>
      <c r="H363" s="519" t="s">
        <v>57</v>
      </c>
      <c r="I363" s="2476">
        <f>(F363-F364)*5</f>
        <v>-1.4210854715202004E-13</v>
      </c>
    </row>
    <row r="364" spans="1:9" ht="12.75" customHeight="1">
      <c r="A364" s="952"/>
      <c r="B364" s="953" t="s">
        <v>306</v>
      </c>
      <c r="C364" s="954"/>
      <c r="D364" s="945">
        <f>(D95+D147+D205+D257+D311)/5</f>
        <v>46.2</v>
      </c>
      <c r="E364" s="946">
        <f>(E95+E147+E205+E257+E311)/5</f>
        <v>47.4</v>
      </c>
      <c r="F364" s="946">
        <f>(F95+F147+F205+F257+F311)/5</f>
        <v>201.00000000000003</v>
      </c>
      <c r="G364" s="947">
        <f>(G95+G147+G205+G257+G311)/5</f>
        <v>1410.0007999999998</v>
      </c>
      <c r="H364" s="719" t="s">
        <v>937</v>
      </c>
      <c r="I364" s="2477"/>
    </row>
    <row r="365" spans="1:9" ht="12.75" customHeight="1" thickBot="1">
      <c r="A365" s="231"/>
      <c r="B365" s="2467" t="s">
        <v>939</v>
      </c>
      <c r="C365" s="895" t="s">
        <v>40</v>
      </c>
      <c r="D365" s="2468">
        <f>(D364*100/D361)-60</f>
        <v>0</v>
      </c>
      <c r="E365" s="2469">
        <f t="shared" ref="E365:G365" si="6">(E364*100/E361)-60</f>
        <v>0</v>
      </c>
      <c r="F365" s="2469">
        <f t="shared" si="6"/>
        <v>0</v>
      </c>
      <c r="G365" s="2470">
        <f t="shared" si="6"/>
        <v>3.4042553188839975E-5</v>
      </c>
      <c r="H365" s="1637" t="s">
        <v>467</v>
      </c>
      <c r="I365" s="2478">
        <f>(G363-G364)*5</f>
        <v>-3.9999999989959178E-3</v>
      </c>
    </row>
    <row r="366" spans="1:9" ht="15.75" thickBot="1"/>
    <row r="367" spans="1:9" ht="13.5" customHeight="1" thickBot="1">
      <c r="A367" s="505" t="s">
        <v>158</v>
      </c>
      <c r="B367" s="58"/>
      <c r="C367" s="506"/>
      <c r="D367" s="360" t="s">
        <v>183</v>
      </c>
      <c r="E367" s="360"/>
      <c r="F367" s="360"/>
      <c r="G367" s="427" t="s">
        <v>184</v>
      </c>
      <c r="H367" s="507" t="s">
        <v>207</v>
      </c>
      <c r="I367" s="508"/>
    </row>
    <row r="368" spans="1:9" ht="12" customHeight="1">
      <c r="A368" s="61"/>
      <c r="B368" s="594" t="s">
        <v>313</v>
      </c>
      <c r="C368" s="509"/>
      <c r="D368" s="510" t="s">
        <v>190</v>
      </c>
      <c r="E368" s="432" t="s">
        <v>56</v>
      </c>
      <c r="F368" s="432" t="s">
        <v>57</v>
      </c>
      <c r="G368" s="429" t="s">
        <v>191</v>
      </c>
      <c r="H368" s="511" t="s">
        <v>37</v>
      </c>
      <c r="I368" s="512" t="s">
        <v>938</v>
      </c>
    </row>
    <row r="369" spans="1:9" ht="13.5" customHeight="1" thickBot="1">
      <c r="A369" s="57"/>
      <c r="B369" s="635" t="s">
        <v>243</v>
      </c>
      <c r="C369" s="478"/>
      <c r="D369" s="513" t="s">
        <v>6</v>
      </c>
      <c r="E369" s="438" t="s">
        <v>7</v>
      </c>
      <c r="F369" s="438" t="s">
        <v>8</v>
      </c>
      <c r="G369" s="514" t="s">
        <v>193</v>
      </c>
      <c r="H369" s="468"/>
      <c r="I369" s="515" t="s">
        <v>209</v>
      </c>
    </row>
    <row r="370" spans="1:9" ht="12.75" customHeight="1">
      <c r="A370" s="61"/>
      <c r="B370" s="1739" t="s">
        <v>475</v>
      </c>
      <c r="C370" s="592">
        <v>1</v>
      </c>
      <c r="D370" s="385">
        <v>77</v>
      </c>
      <c r="E370" s="59">
        <v>79</v>
      </c>
      <c r="F370" s="60">
        <v>335</v>
      </c>
      <c r="G370" s="516">
        <v>2350</v>
      </c>
      <c r="H370" s="517" t="s">
        <v>190</v>
      </c>
      <c r="I370" s="2474">
        <f>(D372-D373)*5</f>
        <v>-9.9999999999766942E-4</v>
      </c>
    </row>
    <row r="371" spans="1:9" ht="13.5" customHeight="1">
      <c r="A371" s="175"/>
      <c r="B371" s="154" t="s">
        <v>118</v>
      </c>
      <c r="C371" s="518"/>
      <c r="D371" s="607"/>
      <c r="E371" s="386"/>
      <c r="F371" s="386"/>
      <c r="G371" s="608"/>
      <c r="H371" s="519" t="s">
        <v>56</v>
      </c>
      <c r="I371" s="2475">
        <f>(E372-E373)*5</f>
        <v>3.5527136788005009E-14</v>
      </c>
    </row>
    <row r="372" spans="1:9" ht="15.75">
      <c r="A372" s="596" t="s">
        <v>245</v>
      </c>
      <c r="B372" s="520" t="s">
        <v>304</v>
      </c>
      <c r="C372" s="357">
        <v>0.45</v>
      </c>
      <c r="D372" s="2816">
        <f>(D370/100)*45</f>
        <v>34.65</v>
      </c>
      <c r="E372" s="2819">
        <f t="shared" ref="E372:G372" si="7">(E370/100)*45</f>
        <v>35.550000000000004</v>
      </c>
      <c r="F372" s="2819">
        <f t="shared" si="7"/>
        <v>150.75</v>
      </c>
      <c r="G372" s="2821">
        <f t="shared" si="7"/>
        <v>1057.5</v>
      </c>
      <c r="H372" s="519" t="s">
        <v>57</v>
      </c>
      <c r="I372" s="2476">
        <f>(F372-F373)*5</f>
        <v>1.9999999999242846E-3</v>
      </c>
    </row>
    <row r="373" spans="1:9" ht="13.5" customHeight="1">
      <c r="A373" s="952"/>
      <c r="B373" s="953" t="s">
        <v>306</v>
      </c>
      <c r="C373" s="954"/>
      <c r="D373" s="945">
        <f>(D100+D152+D210+D262+D316)/5</f>
        <v>34.650199999999998</v>
      </c>
      <c r="E373" s="946">
        <f>(E100+E152+E210+E262+E316)/5</f>
        <v>35.549999999999997</v>
      </c>
      <c r="F373" s="946">
        <f>(F100+F152+F210+F262+F316)/5</f>
        <v>150.74960000000002</v>
      </c>
      <c r="G373" s="947">
        <f>(G100+G152+G210+G262+G316)/5</f>
        <v>1057.5</v>
      </c>
      <c r="H373" s="719" t="s">
        <v>937</v>
      </c>
      <c r="I373" s="2477"/>
    </row>
    <row r="374" spans="1:9" ht="15.75" thickBot="1">
      <c r="A374" s="231"/>
      <c r="B374" s="2467" t="s">
        <v>939</v>
      </c>
      <c r="C374" s="944" t="s">
        <v>40</v>
      </c>
      <c r="D374" s="2468">
        <f>(D373*100/D370)-45</f>
        <v>2.5974025974306869E-4</v>
      </c>
      <c r="E374" s="2469">
        <f t="shared" ref="E374:G374" si="8">(E373*100/E370)-45</f>
        <v>0</v>
      </c>
      <c r="F374" s="2469">
        <f t="shared" si="8"/>
        <v>-1.194029850708489E-4</v>
      </c>
      <c r="G374" s="2470">
        <f t="shared" si="8"/>
        <v>0</v>
      </c>
      <c r="H374" s="1637" t="s">
        <v>467</v>
      </c>
      <c r="I374" s="2478">
        <f>(G372-G373)*5</f>
        <v>0</v>
      </c>
    </row>
    <row r="375" spans="1:9" ht="15.75" thickBot="1"/>
    <row r="376" spans="1:9" ht="14.25" customHeight="1" thickBot="1">
      <c r="A376" s="505" t="s">
        <v>158</v>
      </c>
      <c r="B376" s="58"/>
      <c r="C376" s="720" t="s">
        <v>315</v>
      </c>
      <c r="D376" s="360" t="s">
        <v>183</v>
      </c>
      <c r="E376" s="360"/>
      <c r="F376" s="360"/>
      <c r="G376" s="427" t="s">
        <v>184</v>
      </c>
      <c r="H376" s="507" t="s">
        <v>207</v>
      </c>
      <c r="I376" s="508"/>
    </row>
    <row r="377" spans="1:9" ht="14.25" customHeight="1">
      <c r="A377" s="636" t="s">
        <v>263</v>
      </c>
      <c r="B377" s="9"/>
      <c r="C377" s="509"/>
      <c r="D377" s="510" t="s">
        <v>190</v>
      </c>
      <c r="E377" s="432" t="s">
        <v>56</v>
      </c>
      <c r="F377" s="432" t="s">
        <v>57</v>
      </c>
      <c r="G377" s="429" t="s">
        <v>191</v>
      </c>
      <c r="H377" s="511" t="s">
        <v>37</v>
      </c>
      <c r="I377" s="512" t="s">
        <v>938</v>
      </c>
    </row>
    <row r="378" spans="1:9" ht="12" customHeight="1" thickBot="1">
      <c r="A378" s="57"/>
      <c r="B378" s="635" t="s">
        <v>314</v>
      </c>
      <c r="C378" s="478"/>
      <c r="D378" s="513" t="s">
        <v>6</v>
      </c>
      <c r="E378" s="438" t="s">
        <v>7</v>
      </c>
      <c r="F378" s="438" t="s">
        <v>8</v>
      </c>
      <c r="G378" s="514" t="s">
        <v>193</v>
      </c>
      <c r="H378" s="468"/>
      <c r="I378" s="515" t="s">
        <v>209</v>
      </c>
    </row>
    <row r="379" spans="1:9" ht="12.75" customHeight="1">
      <c r="A379" s="85"/>
      <c r="B379" s="1739" t="s">
        <v>475</v>
      </c>
      <c r="C379" s="715">
        <v>1</v>
      </c>
      <c r="D379" s="385">
        <v>77</v>
      </c>
      <c r="E379" s="59">
        <v>79</v>
      </c>
      <c r="F379" s="60">
        <v>335</v>
      </c>
      <c r="G379" s="516">
        <v>2350</v>
      </c>
      <c r="H379" s="713" t="s">
        <v>190</v>
      </c>
      <c r="I379" s="2474">
        <f>(D381-D382)*5</f>
        <v>-9.9999999999766942E-4</v>
      </c>
    </row>
    <row r="380" spans="1:9">
      <c r="A380" s="175"/>
      <c r="B380" s="589" t="s">
        <v>118</v>
      </c>
      <c r="C380" s="716"/>
      <c r="D380" s="607"/>
      <c r="E380" s="386"/>
      <c r="F380" s="386"/>
      <c r="G380" s="608"/>
      <c r="H380" s="519" t="s">
        <v>56</v>
      </c>
      <c r="I380" s="2475">
        <f>(E381-E382)*5</f>
        <v>3.5527136788005009E-14</v>
      </c>
    </row>
    <row r="381" spans="1:9" ht="15.75">
      <c r="A381" s="596" t="s">
        <v>245</v>
      </c>
      <c r="B381" s="520" t="s">
        <v>305</v>
      </c>
      <c r="C381" s="357">
        <v>0.7</v>
      </c>
      <c r="D381" s="2816">
        <f>(D379/100)*70</f>
        <v>53.9</v>
      </c>
      <c r="E381" s="2819">
        <f t="shared" ref="E381:G381" si="9">(E379/100)*70</f>
        <v>55.300000000000004</v>
      </c>
      <c r="F381" s="2819">
        <f t="shared" si="9"/>
        <v>234.5</v>
      </c>
      <c r="G381" s="2821">
        <f t="shared" si="9"/>
        <v>1645</v>
      </c>
      <c r="H381" s="519" t="s">
        <v>57</v>
      </c>
      <c r="I381" s="2476">
        <f>(F381-F382)*5</f>
        <v>1.9999999999242846E-3</v>
      </c>
    </row>
    <row r="382" spans="1:9">
      <c r="A382" s="2449"/>
      <c r="B382" s="2450" t="s">
        <v>306</v>
      </c>
      <c r="C382" s="2451"/>
      <c r="D382" s="2823">
        <f>(D105+D157+D215+D267+D321)/5</f>
        <v>53.900199999999998</v>
      </c>
      <c r="E382" s="2824">
        <f>(E105+E157+E215+E267+E321)/5</f>
        <v>55.3</v>
      </c>
      <c r="F382" s="2824">
        <f>(F105+F157+F215+F267+F321)/5</f>
        <v>234.49960000000002</v>
      </c>
      <c r="G382" s="2825">
        <f>(G105+G157+G215+G267+G321)/5</f>
        <v>1645.0008000000003</v>
      </c>
      <c r="H382" s="719" t="s">
        <v>937</v>
      </c>
      <c r="I382" s="2477"/>
    </row>
    <row r="383" spans="1:9" ht="15.75" thickBot="1">
      <c r="A383" s="231"/>
      <c r="B383" s="2467" t="s">
        <v>939</v>
      </c>
      <c r="C383" s="895" t="s">
        <v>40</v>
      </c>
      <c r="D383" s="2468">
        <f>(D382*100/D379)-70</f>
        <v>2.5974025973596326E-4</v>
      </c>
      <c r="E383" s="2469">
        <f t="shared" ref="E383:G383" si="10">(E382*100/E379)-70</f>
        <v>0</v>
      </c>
      <c r="F383" s="2469">
        <f t="shared" si="10"/>
        <v>-1.1940298506374347E-4</v>
      </c>
      <c r="G383" s="2470">
        <f t="shared" si="10"/>
        <v>3.4042553195945402E-5</v>
      </c>
      <c r="H383" s="1637" t="s">
        <v>467</v>
      </c>
      <c r="I383" s="2478">
        <f>(G381-G382)*5</f>
        <v>-4.0000000012696546E-3</v>
      </c>
    </row>
    <row r="384" spans="1:9">
      <c r="C384" s="10" t="s">
        <v>214</v>
      </c>
      <c r="G384" s="915"/>
      <c r="H384" s="915"/>
      <c r="I384" s="915"/>
    </row>
    <row r="385" spans="1:9" s="62" customFormat="1" ht="11.25">
      <c r="A385" s="797" t="s">
        <v>473</v>
      </c>
      <c r="E385" s="312"/>
      <c r="F385" s="312"/>
      <c r="G385" s="312"/>
    </row>
    <row r="386" spans="1:9">
      <c r="B386" s="19" t="s">
        <v>210</v>
      </c>
      <c r="D386"/>
      <c r="E386"/>
      <c r="F386" s="19"/>
      <c r="G386" s="19"/>
      <c r="H386" s="20"/>
      <c r="I386" s="20"/>
    </row>
    <row r="387" spans="1:9" ht="15.75">
      <c r="A387" s="22" t="s">
        <v>211</v>
      </c>
      <c r="B387" s="20"/>
      <c r="C387"/>
      <c r="D387" s="22" t="s">
        <v>0</v>
      </c>
      <c r="E387"/>
      <c r="F387" s="2" t="s">
        <v>474</v>
      </c>
      <c r="G387" s="20"/>
      <c r="H387" s="20"/>
      <c r="I387" s="26"/>
    </row>
    <row r="388" spans="1:9" ht="19.5" thickBot="1">
      <c r="B388" s="1"/>
      <c r="C388" s="1736" t="s">
        <v>378</v>
      </c>
      <c r="F388" s="732"/>
    </row>
    <row r="389" spans="1:9" ht="15.75" thickBot="1">
      <c r="A389" s="424" t="s">
        <v>181</v>
      </c>
      <c r="B389" s="89"/>
      <c r="C389" s="425" t="s">
        <v>182</v>
      </c>
      <c r="D389" s="360" t="s">
        <v>183</v>
      </c>
      <c r="E389" s="360"/>
      <c r="F389" s="360"/>
      <c r="G389" s="426" t="s">
        <v>184</v>
      </c>
      <c r="H389" s="427" t="s">
        <v>185</v>
      </c>
      <c r="I389" s="428" t="s">
        <v>186</v>
      </c>
    </row>
    <row r="390" spans="1:9">
      <c r="A390" s="429" t="s">
        <v>187</v>
      </c>
      <c r="B390" s="430" t="s">
        <v>188</v>
      </c>
      <c r="C390" s="431" t="s">
        <v>189</v>
      </c>
      <c r="D390" s="432" t="s">
        <v>190</v>
      </c>
      <c r="E390" s="432" t="s">
        <v>56</v>
      </c>
      <c r="F390" s="432" t="s">
        <v>57</v>
      </c>
      <c r="G390" s="433" t="s">
        <v>191</v>
      </c>
      <c r="H390" s="434" t="s">
        <v>192</v>
      </c>
      <c r="I390" s="435" t="s">
        <v>361</v>
      </c>
    </row>
    <row r="391" spans="1:9" ht="15.75" thickBot="1">
      <c r="A391" s="436"/>
      <c r="B391" s="479"/>
      <c r="C391" s="437"/>
      <c r="D391" s="438" t="s">
        <v>6</v>
      </c>
      <c r="E391" s="438" t="s">
        <v>7</v>
      </c>
      <c r="F391" s="438" t="s">
        <v>8</v>
      </c>
      <c r="G391" s="439" t="s">
        <v>193</v>
      </c>
      <c r="H391" s="440" t="s">
        <v>194</v>
      </c>
      <c r="I391" s="441" t="s">
        <v>360</v>
      </c>
    </row>
    <row r="392" spans="1:9">
      <c r="A392" s="89"/>
      <c r="B392" s="1757" t="s">
        <v>159</v>
      </c>
      <c r="C392" s="1792"/>
      <c r="D392" s="444"/>
      <c r="E392" s="445"/>
      <c r="F392" s="445"/>
      <c r="G392" s="610"/>
      <c r="H392" s="489"/>
      <c r="I392" s="448"/>
    </row>
    <row r="393" spans="1:9">
      <c r="A393" s="450" t="s">
        <v>195</v>
      </c>
      <c r="B393" s="1851" t="s">
        <v>369</v>
      </c>
      <c r="C393" s="259">
        <v>60</v>
      </c>
      <c r="D393" s="348">
        <v>1.7</v>
      </c>
      <c r="E393" s="350">
        <v>0.1</v>
      </c>
      <c r="F393" s="350">
        <v>3.5</v>
      </c>
      <c r="G393" s="830">
        <v>22.1</v>
      </c>
      <c r="H393" s="491">
        <v>2</v>
      </c>
      <c r="I393" s="452" t="s">
        <v>382</v>
      </c>
    </row>
    <row r="394" spans="1:9">
      <c r="A394" s="86"/>
      <c r="B394" s="963" t="s">
        <v>650</v>
      </c>
      <c r="C394" s="451" t="s">
        <v>642</v>
      </c>
      <c r="D394" s="585">
        <v>3.9790000000000001</v>
      </c>
      <c r="E394" s="350">
        <v>7.532</v>
      </c>
      <c r="F394" s="638">
        <v>15.161</v>
      </c>
      <c r="G394" s="830">
        <v>143.48599999999999</v>
      </c>
      <c r="H394" s="491">
        <v>50</v>
      </c>
      <c r="I394" s="1730" t="s">
        <v>553</v>
      </c>
    </row>
    <row r="395" spans="1:9">
      <c r="A395" s="453" t="s">
        <v>321</v>
      </c>
      <c r="B395" s="1852" t="s">
        <v>554</v>
      </c>
      <c r="C395" s="492"/>
      <c r="D395" s="865">
        <v>7.2</v>
      </c>
      <c r="E395" s="842">
        <v>5.32</v>
      </c>
      <c r="F395" s="2352">
        <v>2.08</v>
      </c>
      <c r="G395" s="961">
        <v>85.2</v>
      </c>
      <c r="H395" s="496"/>
      <c r="I395" s="836" t="s">
        <v>550</v>
      </c>
    </row>
    <row r="396" spans="1:9" ht="15.75">
      <c r="A396" s="454" t="s">
        <v>12</v>
      </c>
      <c r="B396" s="1852" t="s">
        <v>252</v>
      </c>
      <c r="C396" s="380">
        <v>200</v>
      </c>
      <c r="D396" s="868">
        <v>5.6440000000000001</v>
      </c>
      <c r="E396" s="869">
        <v>5.0279999999999996</v>
      </c>
      <c r="F396" s="869">
        <v>15.334</v>
      </c>
      <c r="G396" s="632">
        <v>129.32400000000001</v>
      </c>
      <c r="H396" s="496">
        <v>89</v>
      </c>
      <c r="I396" s="1848" t="s">
        <v>500</v>
      </c>
    </row>
    <row r="397" spans="1:9">
      <c r="A397" s="458" t="s">
        <v>203</v>
      </c>
      <c r="B397" s="379" t="s">
        <v>10</v>
      </c>
      <c r="C397" s="460">
        <v>40</v>
      </c>
      <c r="D397" s="219">
        <v>1.54</v>
      </c>
      <c r="E397" s="338">
        <v>0.55000000000000004</v>
      </c>
      <c r="F397" s="338">
        <v>21.68</v>
      </c>
      <c r="G397" s="827">
        <v>97.83</v>
      </c>
      <c r="H397" s="456">
        <v>20</v>
      </c>
      <c r="I397" s="457" t="s">
        <v>9</v>
      </c>
    </row>
    <row r="398" spans="1:9">
      <c r="A398" s="458"/>
      <c r="B398" s="963" t="s">
        <v>427</v>
      </c>
      <c r="C398" s="451">
        <v>30</v>
      </c>
      <c r="D398" s="2429">
        <v>1.6950000000000001</v>
      </c>
      <c r="E398" s="350">
        <v>0.45</v>
      </c>
      <c r="F398" s="350">
        <v>12.56</v>
      </c>
      <c r="G398" s="814">
        <v>61.07</v>
      </c>
      <c r="H398" s="461">
        <v>21</v>
      </c>
      <c r="I398" s="452" t="s">
        <v>9</v>
      </c>
    </row>
    <row r="399" spans="1:9" ht="15.75" thickBot="1">
      <c r="A399" s="789"/>
      <c r="B399" s="253" t="s">
        <v>488</v>
      </c>
      <c r="C399" s="473">
        <v>100</v>
      </c>
      <c r="D399" s="486">
        <v>0.4</v>
      </c>
      <c r="E399" s="487">
        <v>0.4</v>
      </c>
      <c r="F399" s="488">
        <v>9.8000000000000007</v>
      </c>
      <c r="G399" s="1959">
        <v>47</v>
      </c>
      <c r="H399" s="606">
        <v>92</v>
      </c>
      <c r="I399" s="1759" t="s">
        <v>644</v>
      </c>
    </row>
    <row r="400" spans="1:9">
      <c r="A400" s="464" t="s">
        <v>212</v>
      </c>
      <c r="C400" s="2233">
        <f>C393+C396+C397+C398+C399+120+80</f>
        <v>630</v>
      </c>
      <c r="D400" s="465">
        <f>SUM(D393:D399)</f>
        <v>22.158000000000001</v>
      </c>
      <c r="E400" s="466">
        <f>SUM(E393:E399)</f>
        <v>19.38</v>
      </c>
      <c r="F400" s="467">
        <f>SUM(F393:F399)</f>
        <v>80.114999999999995</v>
      </c>
      <c r="G400" s="612">
        <f>SUM(G393:G399)</f>
        <v>586.01</v>
      </c>
      <c r="H400" s="777" t="s">
        <v>318</v>
      </c>
      <c r="I400" s="726" t="s">
        <v>209</v>
      </c>
    </row>
    <row r="401" spans="1:9">
      <c r="A401" s="899"/>
      <c r="B401" s="900" t="s">
        <v>11</v>
      </c>
      <c r="C401" s="1731">
        <v>0.25</v>
      </c>
      <c r="D401" s="781">
        <v>19.25</v>
      </c>
      <c r="E401" s="782">
        <v>19.75</v>
      </c>
      <c r="F401" s="783">
        <v>83.75</v>
      </c>
      <c r="G401" s="784">
        <v>587.5</v>
      </c>
      <c r="H401" s="1733">
        <f>G401-G400</f>
        <v>1.4900000000000091</v>
      </c>
      <c r="I401" s="721" t="s">
        <v>467</v>
      </c>
    </row>
    <row r="402" spans="1:9" ht="15.75" thickBot="1">
      <c r="A402" s="231"/>
      <c r="B402" s="894" t="s">
        <v>476</v>
      </c>
      <c r="C402" s="1725"/>
      <c r="D402" s="2838">
        <f>(D400*100/D668)-25</f>
        <v>3.7766233766233803</v>
      </c>
      <c r="E402" s="487">
        <f>(E400*100/E668)-25</f>
        <v>-0.46835443037974755</v>
      </c>
      <c r="F402" s="487">
        <f>(F400*100/F668)-25</f>
        <v>-1.0850746268656728</v>
      </c>
      <c r="G402" s="2839">
        <f>(G400*100/G668)-25</f>
        <v>-6.3404255319149172E-2</v>
      </c>
      <c r="H402" s="1732"/>
      <c r="I402" s="896"/>
    </row>
    <row r="403" spans="1:9" ht="15.75" customHeight="1">
      <c r="A403" s="89"/>
      <c r="B403" s="442" t="s">
        <v>123</v>
      </c>
      <c r="C403" s="89"/>
      <c r="D403" s="5"/>
      <c r="E403" s="469"/>
      <c r="F403" s="469"/>
      <c r="G403" s="469"/>
      <c r="H403" s="471"/>
      <c r="I403" s="471"/>
    </row>
    <row r="404" spans="1:9">
      <c r="A404" s="86"/>
      <c r="B404" s="2069" t="s">
        <v>862</v>
      </c>
      <c r="C404" s="451">
        <v>60</v>
      </c>
      <c r="D404" s="1843">
        <v>1.0249999999999999</v>
      </c>
      <c r="E404" s="1843">
        <v>3.0030000000000001</v>
      </c>
      <c r="F404" s="1843">
        <v>5.0750000000000002</v>
      </c>
      <c r="G404" s="827">
        <v>51.42</v>
      </c>
      <c r="H404" s="491">
        <v>13</v>
      </c>
      <c r="I404" s="650" t="s">
        <v>863</v>
      </c>
    </row>
    <row r="405" spans="1:9">
      <c r="A405" s="86"/>
      <c r="B405" s="1734" t="s">
        <v>864</v>
      </c>
      <c r="C405" s="460">
        <v>200</v>
      </c>
      <c r="D405" s="219">
        <v>2.3199999999999998</v>
      </c>
      <c r="E405" s="338">
        <v>3.32</v>
      </c>
      <c r="F405" s="338">
        <v>16.536000000000001</v>
      </c>
      <c r="G405" s="814">
        <v>99.304000000000002</v>
      </c>
      <c r="H405" s="481">
        <v>32</v>
      </c>
      <c r="I405" s="449" t="s">
        <v>987</v>
      </c>
    </row>
    <row r="406" spans="1:9">
      <c r="A406" s="450" t="s">
        <v>195</v>
      </c>
      <c r="B406" s="2236" t="s">
        <v>1001</v>
      </c>
      <c r="C406" s="460">
        <v>90</v>
      </c>
      <c r="D406" s="2283">
        <v>13.682</v>
      </c>
      <c r="E406" s="2211">
        <v>13.629</v>
      </c>
      <c r="F406" s="347">
        <v>15.798999999999999</v>
      </c>
      <c r="G406" s="814">
        <v>225.09200000000001</v>
      </c>
      <c r="H406" s="456">
        <v>66</v>
      </c>
      <c r="I406" s="457" t="s">
        <v>731</v>
      </c>
    </row>
    <row r="407" spans="1:9">
      <c r="A407" s="453" t="s">
        <v>321</v>
      </c>
      <c r="B407" s="1734" t="s">
        <v>729</v>
      </c>
      <c r="C407" s="460">
        <v>180</v>
      </c>
      <c r="D407" s="219">
        <v>5.13</v>
      </c>
      <c r="E407" s="338">
        <v>6.633</v>
      </c>
      <c r="F407" s="338">
        <v>19.62</v>
      </c>
      <c r="G407" s="830">
        <v>158.4</v>
      </c>
      <c r="H407" s="456">
        <v>39</v>
      </c>
      <c r="I407" s="457" t="s">
        <v>865</v>
      </c>
    </row>
    <row r="408" spans="1:9" ht="15.75">
      <c r="A408" s="454" t="s">
        <v>12</v>
      </c>
      <c r="B408" s="455" t="s">
        <v>328</v>
      </c>
      <c r="C408" s="257">
        <v>200</v>
      </c>
      <c r="D408" s="340">
        <v>1</v>
      </c>
      <c r="E408" s="338">
        <v>0</v>
      </c>
      <c r="F408" s="338">
        <v>25.4</v>
      </c>
      <c r="G408" s="2792">
        <v>105.6</v>
      </c>
      <c r="H408" s="481">
        <v>91</v>
      </c>
      <c r="I408" s="457" t="s">
        <v>573</v>
      </c>
    </row>
    <row r="409" spans="1:9">
      <c r="A409" s="458" t="s">
        <v>203</v>
      </c>
      <c r="B409" s="482" t="s">
        <v>10</v>
      </c>
      <c r="C409" s="460">
        <v>50</v>
      </c>
      <c r="D409" s="2283">
        <v>1.925</v>
      </c>
      <c r="E409" s="347">
        <v>0.68799999999999994</v>
      </c>
      <c r="F409" s="338">
        <v>27.1</v>
      </c>
      <c r="G409" s="814">
        <v>122.292</v>
      </c>
      <c r="H409" s="461">
        <v>20</v>
      </c>
      <c r="I409" s="457" t="s">
        <v>9</v>
      </c>
    </row>
    <row r="410" spans="1:9" ht="15.75" thickBot="1">
      <c r="A410" s="86"/>
      <c r="B410" s="417" t="s">
        <v>427</v>
      </c>
      <c r="C410" s="451">
        <v>30</v>
      </c>
      <c r="D410" s="2429">
        <v>1.6950000000000001</v>
      </c>
      <c r="E410" s="350">
        <v>0.45</v>
      </c>
      <c r="F410" s="350">
        <v>12.56</v>
      </c>
      <c r="G410" s="814">
        <v>61.07</v>
      </c>
      <c r="H410" s="461">
        <v>21</v>
      </c>
      <c r="I410" s="452" t="s">
        <v>9</v>
      </c>
    </row>
    <row r="411" spans="1:9">
      <c r="A411" s="464" t="s">
        <v>198</v>
      </c>
      <c r="B411" s="629"/>
      <c r="C411" s="1020">
        <f>SUM(C404:C410)</f>
        <v>810</v>
      </c>
      <c r="D411" s="475">
        <f>SUM(D404:D410)</f>
        <v>26.777000000000001</v>
      </c>
      <c r="E411" s="466">
        <f>SUM(E404:E410)</f>
        <v>27.722999999999995</v>
      </c>
      <c r="F411" s="476">
        <f>SUM(F404:F410)</f>
        <v>122.09</v>
      </c>
      <c r="G411" s="612">
        <f>SUM(G404:G410)</f>
        <v>823.17800000000011</v>
      </c>
      <c r="H411" s="777" t="s">
        <v>318</v>
      </c>
      <c r="I411" s="726" t="s">
        <v>209</v>
      </c>
    </row>
    <row r="412" spans="1:9">
      <c r="A412" s="899"/>
      <c r="B412" s="900" t="s">
        <v>11</v>
      </c>
      <c r="C412" s="1731">
        <v>0.35</v>
      </c>
      <c r="D412" s="781">
        <v>26.95</v>
      </c>
      <c r="E412" s="782">
        <v>27.65</v>
      </c>
      <c r="F412" s="783">
        <v>117.25</v>
      </c>
      <c r="G412" s="784">
        <v>822.5</v>
      </c>
      <c r="H412" s="1733">
        <f>G412-G411</f>
        <v>-0.67800000000011096</v>
      </c>
      <c r="I412" s="721" t="s">
        <v>467</v>
      </c>
    </row>
    <row r="413" spans="1:9" ht="15.75" thickBot="1">
      <c r="A413" s="231"/>
      <c r="B413" s="894" t="s">
        <v>476</v>
      </c>
      <c r="C413" s="1725"/>
      <c r="D413" s="2838">
        <f>(D411*100/D668)-35</f>
        <v>-0.22467532467532436</v>
      </c>
      <c r="E413" s="487">
        <f>(E411*100/E668)-35</f>
        <v>9.2405063291138845E-2</v>
      </c>
      <c r="F413" s="487">
        <f>(F411*100/F668)-35</f>
        <v>1.444776119402988</v>
      </c>
      <c r="G413" s="2839">
        <f>(G411*100/G668)-35</f>
        <v>2.8851063829797852E-2</v>
      </c>
      <c r="H413" s="1732"/>
      <c r="I413" s="896"/>
    </row>
    <row r="414" spans="1:9">
      <c r="A414" s="89"/>
      <c r="B414" s="170" t="s">
        <v>246</v>
      </c>
      <c r="C414" s="89"/>
      <c r="D414" s="5"/>
      <c r="E414" s="639"/>
      <c r="F414" s="639"/>
      <c r="G414" s="639"/>
      <c r="H414" s="471"/>
      <c r="I414" s="471"/>
    </row>
    <row r="415" spans="1:9">
      <c r="A415" s="86"/>
      <c r="B415" s="482" t="s">
        <v>536</v>
      </c>
      <c r="C415" s="460">
        <v>200</v>
      </c>
      <c r="D415" s="219">
        <v>0.3</v>
      </c>
      <c r="E415" s="338">
        <v>0.01</v>
      </c>
      <c r="F415" s="347">
        <v>14.757</v>
      </c>
      <c r="G415" s="827">
        <v>61.11</v>
      </c>
      <c r="H415" s="461">
        <v>83</v>
      </c>
      <c r="I415" s="449" t="s">
        <v>489</v>
      </c>
    </row>
    <row r="416" spans="1:9">
      <c r="A416" s="86"/>
      <c r="B416" s="1956" t="s">
        <v>798</v>
      </c>
      <c r="C416" s="460">
        <v>105</v>
      </c>
      <c r="D416" s="2283">
        <v>3.7029999999999998</v>
      </c>
      <c r="E416" s="2211">
        <v>7.38</v>
      </c>
      <c r="F416" s="347">
        <v>11.255000000000001</v>
      </c>
      <c r="G416" s="814">
        <v>121.36</v>
      </c>
      <c r="H416" s="456">
        <v>42</v>
      </c>
      <c r="I416" s="457" t="s">
        <v>866</v>
      </c>
    </row>
    <row r="417" spans="1:9" ht="15.75" thickBot="1">
      <c r="A417" s="789"/>
      <c r="B417" s="455" t="s">
        <v>10</v>
      </c>
      <c r="C417" s="460">
        <v>20</v>
      </c>
      <c r="D417" s="219">
        <v>0.77</v>
      </c>
      <c r="E417" s="338">
        <v>0.27500000000000002</v>
      </c>
      <c r="F417" s="338">
        <v>10.84</v>
      </c>
      <c r="G417" s="611">
        <v>48.914999999999999</v>
      </c>
      <c r="H417" s="461">
        <v>20</v>
      </c>
      <c r="I417" s="457" t="s">
        <v>9</v>
      </c>
    </row>
    <row r="418" spans="1:9">
      <c r="A418" s="931" t="s">
        <v>258</v>
      </c>
      <c r="B418" s="36"/>
      <c r="C418" s="170">
        <f>SUM(C415:C417)</f>
        <v>325</v>
      </c>
      <c r="D418" s="475">
        <f>SUM(D415:D417)</f>
        <v>4.7729999999999997</v>
      </c>
      <c r="E418" s="466">
        <f>SUM(E415:E417)</f>
        <v>7.665</v>
      </c>
      <c r="F418" s="476">
        <f>SUM(F415:F417)</f>
        <v>36.852000000000004</v>
      </c>
      <c r="G418" s="612">
        <f>SUM(G415:G417)</f>
        <v>231.38499999999999</v>
      </c>
      <c r="H418" s="777" t="s">
        <v>318</v>
      </c>
      <c r="I418" s="726" t="s">
        <v>209</v>
      </c>
    </row>
    <row r="419" spans="1:9">
      <c r="A419" s="899"/>
      <c r="B419" s="900" t="s">
        <v>11</v>
      </c>
      <c r="C419" s="1731">
        <v>0.1</v>
      </c>
      <c r="D419" s="781">
        <v>7.7</v>
      </c>
      <c r="E419" s="782">
        <v>7.9</v>
      </c>
      <c r="F419" s="783">
        <v>33.5</v>
      </c>
      <c r="G419" s="784">
        <v>235</v>
      </c>
      <c r="H419" s="738">
        <f>G419-G418</f>
        <v>3.6150000000000091</v>
      </c>
      <c r="I419" s="477"/>
    </row>
    <row r="420" spans="1:9" ht="15.75" thickBot="1">
      <c r="A420" s="231"/>
      <c r="B420" s="894" t="s">
        <v>476</v>
      </c>
      <c r="C420" s="1725"/>
      <c r="D420" s="2838">
        <f>(D418*100/D668)-10</f>
        <v>-3.8012987012987018</v>
      </c>
      <c r="E420" s="487">
        <f>(E418*100/E668)-10</f>
        <v>-0.29746835443038044</v>
      </c>
      <c r="F420" s="487">
        <f>(F418*100/F668)-10</f>
        <v>1.0005970149253738</v>
      </c>
      <c r="G420" s="2839">
        <f>(G418*100/G668)-10</f>
        <v>-0.15382978723404328</v>
      </c>
      <c r="H420" s="1732"/>
      <c r="I420" s="896"/>
    </row>
    <row r="422" spans="1:9" ht="16.5" thickBot="1">
      <c r="A422" s="108"/>
      <c r="B422" s="555"/>
      <c r="C422" s="122"/>
      <c r="D422" s="627"/>
      <c r="E422" s="627"/>
      <c r="F422" s="627"/>
      <c r="G422" s="580"/>
      <c r="H422" s="122"/>
      <c r="I422" s="122"/>
    </row>
    <row r="423" spans="1:9">
      <c r="A423" s="728"/>
      <c r="B423" s="36" t="s">
        <v>317</v>
      </c>
      <c r="C423" s="37"/>
      <c r="D423" s="148">
        <f>D400+D411</f>
        <v>48.935000000000002</v>
      </c>
      <c r="E423" s="237">
        <f>E400+E411</f>
        <v>47.102999999999994</v>
      </c>
      <c r="F423" s="237">
        <f>F400+F411</f>
        <v>202.20499999999998</v>
      </c>
      <c r="G423" s="730">
        <f>G400+G411</f>
        <v>1409.1880000000001</v>
      </c>
      <c r="H423" s="777" t="s">
        <v>318</v>
      </c>
      <c r="I423" s="726" t="s">
        <v>209</v>
      </c>
    </row>
    <row r="424" spans="1:9">
      <c r="A424" s="422"/>
      <c r="B424" s="786" t="s">
        <v>11</v>
      </c>
      <c r="C424" s="1731">
        <v>0.6</v>
      </c>
      <c r="D424" s="722">
        <v>46.2</v>
      </c>
      <c r="E424" s="723">
        <v>47.4</v>
      </c>
      <c r="F424" s="724">
        <v>201</v>
      </c>
      <c r="G424" s="725">
        <v>1410</v>
      </c>
      <c r="H424" s="731">
        <f>G424-G423</f>
        <v>0.81199999999989814</v>
      </c>
      <c r="I424" s="721" t="s">
        <v>467</v>
      </c>
    </row>
    <row r="425" spans="1:9" ht="15.75" thickBot="1">
      <c r="A425" s="231"/>
      <c r="B425" s="894" t="s">
        <v>476</v>
      </c>
      <c r="C425" s="1725"/>
      <c r="D425" s="2838">
        <f>(D423*100/D668)-60</f>
        <v>3.5519480519480524</v>
      </c>
      <c r="E425" s="487">
        <f>(E423*100/E668)-60</f>
        <v>-0.37594936708861582</v>
      </c>
      <c r="F425" s="487">
        <f>(F423*100/F668)-60</f>
        <v>0.35970149253731165</v>
      </c>
      <c r="G425" s="2839">
        <f>(G423*100/G668)-60</f>
        <v>-3.455319148935132E-2</v>
      </c>
      <c r="H425" s="1732"/>
      <c r="I425" s="896"/>
    </row>
    <row r="427" spans="1:9" ht="15.75" thickBot="1"/>
    <row r="428" spans="1:9">
      <c r="A428" s="728"/>
      <c r="B428" s="36" t="s">
        <v>316</v>
      </c>
      <c r="C428" s="37"/>
      <c r="D428" s="148">
        <f>D411+D418</f>
        <v>31.55</v>
      </c>
      <c r="E428" s="237">
        <f>E411+E418</f>
        <v>35.387999999999998</v>
      </c>
      <c r="F428" s="237">
        <f>F411+F418</f>
        <v>158.94200000000001</v>
      </c>
      <c r="G428" s="730">
        <f>G411+G418</f>
        <v>1054.5630000000001</v>
      </c>
      <c r="H428" s="777" t="s">
        <v>318</v>
      </c>
      <c r="I428" s="726" t="s">
        <v>209</v>
      </c>
    </row>
    <row r="429" spans="1:9">
      <c r="A429" s="422"/>
      <c r="B429" s="786" t="s">
        <v>11</v>
      </c>
      <c r="C429" s="1731">
        <v>0.45</v>
      </c>
      <c r="D429" s="781">
        <v>34.65</v>
      </c>
      <c r="E429" s="782">
        <v>35.549999999999997</v>
      </c>
      <c r="F429" s="783">
        <v>150.75</v>
      </c>
      <c r="G429" s="784">
        <v>1057.5</v>
      </c>
      <c r="H429" s="776">
        <f>G429-G428</f>
        <v>2.9369999999998981</v>
      </c>
      <c r="I429" s="721" t="s">
        <v>467</v>
      </c>
    </row>
    <row r="430" spans="1:9" ht="15.75" thickBot="1">
      <c r="A430" s="231"/>
      <c r="B430" s="894" t="s">
        <v>476</v>
      </c>
      <c r="C430" s="1725"/>
      <c r="D430" s="2838">
        <f>(D428*100/D668)-45</f>
        <v>-4.0259740259740227</v>
      </c>
      <c r="E430" s="487">
        <f>(E428*100/E668)-45</f>
        <v>-0.20506329113924693</v>
      </c>
      <c r="F430" s="487">
        <f>(F428*100/F668)-45</f>
        <v>2.4453731343283636</v>
      </c>
      <c r="G430" s="2839">
        <f>(G428*100/G668)-45</f>
        <v>-0.12497872340424721</v>
      </c>
      <c r="H430" s="1732"/>
      <c r="I430" s="896"/>
    </row>
    <row r="432" spans="1:9" ht="15.75" thickBot="1"/>
    <row r="433" spans="1:9" ht="15.75" thickBot="1">
      <c r="A433" s="728"/>
      <c r="B433" s="36" t="s">
        <v>259</v>
      </c>
      <c r="C433" s="37"/>
      <c r="D433" s="153">
        <f>D400+D411+D418</f>
        <v>53.707999999999998</v>
      </c>
      <c r="E433" s="95">
        <f>E400+E411+E418</f>
        <v>54.767999999999994</v>
      </c>
      <c r="F433" s="95">
        <f>F400+F411+F418</f>
        <v>239.05699999999999</v>
      </c>
      <c r="G433" s="238">
        <f>G400+G411+G418</f>
        <v>1640.5730000000001</v>
      </c>
      <c r="H433" s="777" t="s">
        <v>318</v>
      </c>
      <c r="I433" s="726" t="s">
        <v>209</v>
      </c>
    </row>
    <row r="434" spans="1:9">
      <c r="A434" s="85"/>
      <c r="B434" s="780" t="s">
        <v>11</v>
      </c>
      <c r="C434" s="1731">
        <v>0.7</v>
      </c>
      <c r="D434" s="781">
        <v>53.9</v>
      </c>
      <c r="E434" s="782">
        <v>55.3</v>
      </c>
      <c r="F434" s="783">
        <v>234.5</v>
      </c>
      <c r="G434" s="784">
        <v>1645</v>
      </c>
      <c r="H434" s="776">
        <f>G434-G433</f>
        <v>4.4269999999999072</v>
      </c>
      <c r="I434" s="721" t="s">
        <v>467</v>
      </c>
    </row>
    <row r="435" spans="1:9" ht="15.75" thickBot="1">
      <c r="A435" s="231"/>
      <c r="B435" s="894" t="s">
        <v>476</v>
      </c>
      <c r="C435" s="1725"/>
      <c r="D435" s="2838">
        <f>(D433*100/D668)-70</f>
        <v>-0.24935064935064588</v>
      </c>
      <c r="E435" s="487">
        <f>(E433*100/E668)-70</f>
        <v>-0.67341772151900159</v>
      </c>
      <c r="F435" s="487">
        <f>(F433*100/F668)-70</f>
        <v>1.360298507462673</v>
      </c>
      <c r="G435" s="2839">
        <f>(G433*100/G668)-70</f>
        <v>-0.18838297872339638</v>
      </c>
      <c r="H435" s="1732"/>
      <c r="I435" s="896"/>
    </row>
    <row r="436" spans="1:9">
      <c r="D436" s="5"/>
      <c r="E436" s="5"/>
      <c r="F436" s="5"/>
      <c r="G436" s="5"/>
    </row>
    <row r="437" spans="1:9">
      <c r="D437" s="5"/>
      <c r="E437" s="5"/>
      <c r="F437" s="5"/>
      <c r="G437" s="5"/>
    </row>
    <row r="438" spans="1:9">
      <c r="C438" s="10"/>
    </row>
    <row r="439" spans="1:9">
      <c r="C439" s="10" t="s">
        <v>214</v>
      </c>
    </row>
    <row r="440" spans="1:9" s="62" customFormat="1" ht="11.25">
      <c r="A440" s="797" t="s">
        <v>473</v>
      </c>
      <c r="E440" s="312"/>
      <c r="F440" s="312"/>
      <c r="G440" s="312"/>
    </row>
    <row r="441" spans="1:9">
      <c r="B441" s="19" t="s">
        <v>210</v>
      </c>
      <c r="D441"/>
      <c r="E441"/>
      <c r="F441" s="19"/>
      <c r="G441" s="19"/>
      <c r="H441" s="20"/>
      <c r="I441" s="20"/>
    </row>
    <row r="442" spans="1:9" ht="15.75">
      <c r="A442" s="22" t="s">
        <v>211</v>
      </c>
      <c r="B442" s="20"/>
      <c r="C442"/>
      <c r="D442" s="22" t="s">
        <v>0</v>
      </c>
      <c r="E442"/>
      <c r="F442" s="2" t="s">
        <v>474</v>
      </c>
      <c r="G442" s="20"/>
      <c r="H442" s="20"/>
      <c r="I442" s="26"/>
    </row>
    <row r="443" spans="1:9" ht="18.75">
      <c r="B443" s="1"/>
      <c r="C443" s="1736" t="s">
        <v>378</v>
      </c>
    </row>
    <row r="444" spans="1:9" ht="15.75" thickBot="1">
      <c r="B444" s="19"/>
    </row>
    <row r="445" spans="1:9" ht="15.75" thickBot="1">
      <c r="A445" s="424" t="s">
        <v>181</v>
      </c>
      <c r="B445" s="89"/>
      <c r="C445" s="425" t="s">
        <v>182</v>
      </c>
      <c r="D445" s="360" t="s">
        <v>183</v>
      </c>
      <c r="E445" s="360"/>
      <c r="F445" s="360"/>
      <c r="G445" s="426" t="s">
        <v>184</v>
      </c>
      <c r="H445" s="427" t="s">
        <v>185</v>
      </c>
      <c r="I445" s="428" t="s">
        <v>186</v>
      </c>
    </row>
    <row r="446" spans="1:9">
      <c r="A446" s="429" t="s">
        <v>187</v>
      </c>
      <c r="B446" s="430" t="s">
        <v>188</v>
      </c>
      <c r="C446" s="431" t="s">
        <v>189</v>
      </c>
      <c r="D446" s="432" t="s">
        <v>190</v>
      </c>
      <c r="E446" s="432" t="s">
        <v>56</v>
      </c>
      <c r="F446" s="432" t="s">
        <v>57</v>
      </c>
      <c r="G446" s="433" t="s">
        <v>191</v>
      </c>
      <c r="H446" s="434" t="s">
        <v>192</v>
      </c>
      <c r="I446" s="435" t="s">
        <v>361</v>
      </c>
    </row>
    <row r="447" spans="1:9" ht="15.75" thickBot="1">
      <c r="A447" s="436"/>
      <c r="B447" s="479"/>
      <c r="C447" s="437"/>
      <c r="D447" s="438" t="s">
        <v>6</v>
      </c>
      <c r="E447" s="438" t="s">
        <v>7</v>
      </c>
      <c r="F447" s="438" t="s">
        <v>8</v>
      </c>
      <c r="G447" s="439" t="s">
        <v>193</v>
      </c>
      <c r="H447" s="440" t="s">
        <v>194</v>
      </c>
      <c r="I447" s="441" t="s">
        <v>360</v>
      </c>
    </row>
    <row r="448" spans="1:9">
      <c r="A448" s="85"/>
      <c r="B448" s="609" t="s">
        <v>159</v>
      </c>
      <c r="C448" s="1792"/>
      <c r="D448" s="444"/>
      <c r="E448" s="445"/>
      <c r="F448" s="445"/>
      <c r="G448" s="610"/>
      <c r="H448" s="489"/>
      <c r="I448" s="448"/>
    </row>
    <row r="449" spans="1:9">
      <c r="A449" s="1788" t="s">
        <v>195</v>
      </c>
      <c r="B449" s="455" t="s">
        <v>868</v>
      </c>
      <c r="C449" s="451">
        <v>60</v>
      </c>
      <c r="D449" s="1843">
        <v>0.87</v>
      </c>
      <c r="E449" s="1843">
        <v>3.6</v>
      </c>
      <c r="F449" s="1843">
        <v>5.04</v>
      </c>
      <c r="G449" s="827">
        <v>56.4</v>
      </c>
      <c r="H449" s="491">
        <v>14</v>
      </c>
      <c r="I449" s="484" t="s">
        <v>548</v>
      </c>
    </row>
    <row r="450" spans="1:9">
      <c r="A450" s="1789" t="s">
        <v>321</v>
      </c>
      <c r="B450" s="455" t="s">
        <v>152</v>
      </c>
      <c r="C450" s="460">
        <v>200</v>
      </c>
      <c r="D450" s="219">
        <v>15.542999999999999</v>
      </c>
      <c r="E450" s="338">
        <v>15.225</v>
      </c>
      <c r="F450" s="758">
        <v>29.911000000000001</v>
      </c>
      <c r="G450" s="2369">
        <v>322.20100000000002</v>
      </c>
      <c r="H450" s="480">
        <v>54</v>
      </c>
      <c r="I450" s="457" t="s">
        <v>557</v>
      </c>
    </row>
    <row r="451" spans="1:9">
      <c r="A451" s="61"/>
      <c r="B451" s="455" t="s">
        <v>163</v>
      </c>
      <c r="C451" s="460">
        <v>200</v>
      </c>
      <c r="D451" s="219">
        <v>0.6</v>
      </c>
      <c r="E451" s="338">
        <v>0.1</v>
      </c>
      <c r="F451" s="347">
        <v>17.358000000000001</v>
      </c>
      <c r="G451" s="827">
        <v>69.88</v>
      </c>
      <c r="H451" s="461">
        <v>82</v>
      </c>
      <c r="I451" s="449" t="s">
        <v>572</v>
      </c>
    </row>
    <row r="452" spans="1:9" ht="15.75">
      <c r="A452" s="1790" t="s">
        <v>12</v>
      </c>
      <c r="B452" s="455" t="s">
        <v>10</v>
      </c>
      <c r="C452" s="460">
        <v>40</v>
      </c>
      <c r="D452" s="219">
        <v>1.54</v>
      </c>
      <c r="E452" s="338">
        <v>0.55000000000000004</v>
      </c>
      <c r="F452" s="338">
        <v>21.68</v>
      </c>
      <c r="G452" s="827">
        <v>97.83</v>
      </c>
      <c r="H452" s="456">
        <v>20</v>
      </c>
      <c r="I452" s="457" t="s">
        <v>9</v>
      </c>
    </row>
    <row r="453" spans="1:9" ht="15.75" thickBot="1">
      <c r="A453" s="1791" t="s">
        <v>204</v>
      </c>
      <c r="B453" s="462" t="s">
        <v>427</v>
      </c>
      <c r="C453" s="451">
        <v>20</v>
      </c>
      <c r="D453" s="348">
        <v>1.1299999999999999</v>
      </c>
      <c r="E453" s="350">
        <v>0.3</v>
      </c>
      <c r="F453" s="350">
        <v>8.3729999999999993</v>
      </c>
      <c r="G453" s="814">
        <v>40.712000000000003</v>
      </c>
      <c r="H453" s="461">
        <v>21</v>
      </c>
      <c r="I453" s="452" t="s">
        <v>9</v>
      </c>
    </row>
    <row r="454" spans="1:9">
      <c r="A454" s="931" t="s">
        <v>212</v>
      </c>
      <c r="B454" s="68"/>
      <c r="C454" s="1020">
        <f>SUM(C449:C453)</f>
        <v>520</v>
      </c>
      <c r="D454" s="465">
        <f>SUM(D449:D453)</f>
        <v>19.683</v>
      </c>
      <c r="E454" s="466">
        <f>SUM(E449:E453)</f>
        <v>19.775000000000002</v>
      </c>
      <c r="F454" s="467">
        <f>SUM(F449:F453)</f>
        <v>82.362000000000009</v>
      </c>
      <c r="G454" s="612">
        <f>SUM(G449:G453)</f>
        <v>587.02300000000002</v>
      </c>
      <c r="H454" s="777" t="s">
        <v>318</v>
      </c>
      <c r="I454" s="726" t="s">
        <v>209</v>
      </c>
    </row>
    <row r="455" spans="1:9">
      <c r="A455" s="899"/>
      <c r="B455" s="900" t="s">
        <v>11</v>
      </c>
      <c r="C455" s="1731">
        <v>0.25</v>
      </c>
      <c r="D455" s="781">
        <v>19.25</v>
      </c>
      <c r="E455" s="782">
        <v>19.75</v>
      </c>
      <c r="F455" s="783">
        <v>83.75</v>
      </c>
      <c r="G455" s="784">
        <v>587.5</v>
      </c>
      <c r="H455" s="776">
        <f>G455-G454</f>
        <v>0.47699999999997544</v>
      </c>
      <c r="I455" s="721" t="s">
        <v>467</v>
      </c>
    </row>
    <row r="456" spans="1:9" ht="15.75" thickBot="1">
      <c r="A456" s="231"/>
      <c r="B456" s="894" t="s">
        <v>476</v>
      </c>
      <c r="C456" s="1725"/>
      <c r="D456" s="2838">
        <f>(D454*100/D668)-25</f>
        <v>0.56233766233766147</v>
      </c>
      <c r="E456" s="487">
        <f>(E454*100/E668)-25</f>
        <v>3.1645569620255998E-2</v>
      </c>
      <c r="F456" s="487">
        <f>(F454*100/F668)-25</f>
        <v>-0.41432835820895164</v>
      </c>
      <c r="G456" s="2839">
        <f>(G454*100/G668)-25</f>
        <v>-2.0297872340425016E-2</v>
      </c>
      <c r="H456" s="1732"/>
      <c r="I456" s="896"/>
    </row>
    <row r="457" spans="1:9" ht="15" customHeight="1">
      <c r="A457" s="89"/>
      <c r="B457" s="171" t="s">
        <v>123</v>
      </c>
      <c r="C457" s="89"/>
      <c r="D457" s="5"/>
      <c r="E457" s="469"/>
      <c r="F457" s="469"/>
      <c r="G457" s="469"/>
      <c r="H457" s="471"/>
      <c r="I457" s="471"/>
    </row>
    <row r="458" spans="1:9">
      <c r="A458" s="450" t="s">
        <v>195</v>
      </c>
      <c r="B458" s="361" t="s">
        <v>734</v>
      </c>
      <c r="C458" s="451">
        <v>60</v>
      </c>
      <c r="D458" s="235">
        <v>0.72</v>
      </c>
      <c r="E458" s="235">
        <v>3.6</v>
      </c>
      <c r="F458" s="235">
        <v>6.72</v>
      </c>
      <c r="G458" s="827">
        <v>62.4</v>
      </c>
      <c r="H458" s="491">
        <v>11</v>
      </c>
      <c r="I458" s="650" t="s">
        <v>869</v>
      </c>
    </row>
    <row r="459" spans="1:9">
      <c r="A459" s="453" t="s">
        <v>321</v>
      </c>
      <c r="B459" s="1956" t="s">
        <v>664</v>
      </c>
      <c r="C459" s="451">
        <v>200</v>
      </c>
      <c r="D459" s="348">
        <v>1.04</v>
      </c>
      <c r="E459" s="350">
        <v>3.54</v>
      </c>
      <c r="F459" s="350">
        <v>2.76</v>
      </c>
      <c r="G459" s="605">
        <v>47.2</v>
      </c>
      <c r="H459" s="481">
        <v>25</v>
      </c>
      <c r="I459" s="449" t="s">
        <v>870</v>
      </c>
    </row>
    <row r="460" spans="1:9" ht="15.75">
      <c r="A460" s="454" t="s">
        <v>12</v>
      </c>
      <c r="B460" s="234" t="s">
        <v>669</v>
      </c>
      <c r="C460" s="451">
        <v>190</v>
      </c>
      <c r="D460" s="585">
        <v>17.521000000000001</v>
      </c>
      <c r="E460" s="350">
        <v>9.3770000000000007</v>
      </c>
      <c r="F460" s="638">
        <v>38.914000000000001</v>
      </c>
      <c r="G460" s="827">
        <v>307.48</v>
      </c>
      <c r="H460" s="491">
        <v>61</v>
      </c>
      <c r="I460" s="621" t="s">
        <v>871</v>
      </c>
    </row>
    <row r="461" spans="1:9">
      <c r="A461" s="458" t="s">
        <v>204</v>
      </c>
      <c r="B461" s="248" t="s">
        <v>807</v>
      </c>
      <c r="C461" s="460">
        <v>200</v>
      </c>
      <c r="D461" s="219">
        <v>3</v>
      </c>
      <c r="E461" s="338">
        <v>2.2000000000000002</v>
      </c>
      <c r="F461" s="338">
        <v>10.9</v>
      </c>
      <c r="G461" s="827">
        <v>75</v>
      </c>
      <c r="H461" s="461">
        <v>77</v>
      </c>
      <c r="I461" s="457" t="s">
        <v>872</v>
      </c>
    </row>
    <row r="462" spans="1:9" ht="14.25" customHeight="1">
      <c r="A462" s="86"/>
      <c r="B462" s="1806" t="s">
        <v>526</v>
      </c>
      <c r="C462" s="460">
        <v>30</v>
      </c>
      <c r="D462" s="219">
        <v>2.25</v>
      </c>
      <c r="E462" s="347">
        <v>3.5339999999999998</v>
      </c>
      <c r="F462" s="338">
        <v>22.32</v>
      </c>
      <c r="G462" s="827">
        <v>130.08600000000001</v>
      </c>
      <c r="H462" s="220">
        <v>22</v>
      </c>
      <c r="I462" s="457" t="s">
        <v>9</v>
      </c>
    </row>
    <row r="463" spans="1:9">
      <c r="A463" s="86"/>
      <c r="B463" s="455" t="s">
        <v>10</v>
      </c>
      <c r="C463" s="460">
        <v>40</v>
      </c>
      <c r="D463" s="219">
        <v>1.54</v>
      </c>
      <c r="E463" s="338">
        <v>0.55000000000000004</v>
      </c>
      <c r="F463" s="338">
        <v>21.68</v>
      </c>
      <c r="G463" s="827">
        <v>97.83</v>
      </c>
      <c r="H463" s="456">
        <v>20</v>
      </c>
      <c r="I463" s="457" t="s">
        <v>9</v>
      </c>
    </row>
    <row r="464" spans="1:9" ht="12.75" customHeight="1">
      <c r="A464" s="86"/>
      <c r="B464" s="417" t="s">
        <v>427</v>
      </c>
      <c r="C464" s="451">
        <v>30</v>
      </c>
      <c r="D464" s="2429">
        <v>1.6950000000000001</v>
      </c>
      <c r="E464" s="350">
        <v>0.45</v>
      </c>
      <c r="F464" s="350">
        <v>12.56</v>
      </c>
      <c r="G464" s="814">
        <v>61.07</v>
      </c>
      <c r="H464" s="461">
        <v>21</v>
      </c>
      <c r="I464" s="452" t="s">
        <v>9</v>
      </c>
    </row>
    <row r="465" spans="1:9" ht="15.75" thickBot="1">
      <c r="A465" s="789"/>
      <c r="B465" s="413" t="s">
        <v>323</v>
      </c>
      <c r="C465" s="473">
        <v>100</v>
      </c>
      <c r="D465" s="348">
        <v>0.34</v>
      </c>
      <c r="E465" s="349">
        <v>0.34</v>
      </c>
      <c r="F465" s="350">
        <v>8.4</v>
      </c>
      <c r="G465" s="646">
        <v>40.29</v>
      </c>
      <c r="H465" s="778">
        <v>93</v>
      </c>
      <c r="I465" s="545" t="s">
        <v>841</v>
      </c>
    </row>
    <row r="466" spans="1:9">
      <c r="A466" s="464" t="s">
        <v>198</v>
      </c>
      <c r="B466" s="36"/>
      <c r="C466" s="775">
        <f>SUM(C458:C465)</f>
        <v>850</v>
      </c>
      <c r="D466" s="475">
        <f>SUM(D458:D465)</f>
        <v>28.106000000000002</v>
      </c>
      <c r="E466" s="466">
        <f>SUM(E458:E465)</f>
        <v>23.591000000000001</v>
      </c>
      <c r="F466" s="476">
        <f>SUM(F458:F465)</f>
        <v>124.25400000000002</v>
      </c>
      <c r="G466" s="612">
        <f>SUM(G458:G465)</f>
        <v>821.35600000000011</v>
      </c>
      <c r="H466" s="777" t="s">
        <v>318</v>
      </c>
      <c r="I466" s="726" t="s">
        <v>209</v>
      </c>
    </row>
    <row r="467" spans="1:9">
      <c r="A467" s="899"/>
      <c r="B467" s="900" t="s">
        <v>11</v>
      </c>
      <c r="C467" s="1731">
        <v>0.35</v>
      </c>
      <c r="D467" s="781">
        <v>26.95</v>
      </c>
      <c r="E467" s="782">
        <v>27.65</v>
      </c>
      <c r="F467" s="783">
        <v>117.25</v>
      </c>
      <c r="G467" s="784">
        <v>822.5</v>
      </c>
      <c r="H467" s="776">
        <f>G467-G466</f>
        <v>1.1439999999998918</v>
      </c>
      <c r="I467" s="721" t="s">
        <v>467</v>
      </c>
    </row>
    <row r="468" spans="1:9" ht="15.75" thickBot="1">
      <c r="A468" s="231"/>
      <c r="B468" s="894" t="s">
        <v>476</v>
      </c>
      <c r="C468" s="1725"/>
      <c r="D468" s="2838">
        <f>(D466*100/D668)-35</f>
        <v>1.5012987012987082</v>
      </c>
      <c r="E468" s="487">
        <f>(E466*100/E668)-35</f>
        <v>-5.1379746835443036</v>
      </c>
      <c r="F468" s="487">
        <f>(F466*100/F668)-35</f>
        <v>2.0907462686567229</v>
      </c>
      <c r="G468" s="2839">
        <f>(G466*100/G668)-35</f>
        <v>-4.8680851063828356E-2</v>
      </c>
      <c r="H468" s="1732"/>
      <c r="I468" s="896"/>
    </row>
    <row r="469" spans="1:9">
      <c r="A469" s="790" t="s">
        <v>195</v>
      </c>
      <c r="B469" s="504" t="s">
        <v>246</v>
      </c>
      <c r="C469" s="54"/>
      <c r="D469" s="56"/>
      <c r="E469" s="469"/>
      <c r="F469" s="469"/>
      <c r="G469" s="470"/>
      <c r="H469" s="492"/>
      <c r="I469" s="492"/>
    </row>
    <row r="470" spans="1:9">
      <c r="A470" s="1789" t="s">
        <v>321</v>
      </c>
      <c r="B470" s="651" t="s">
        <v>1014</v>
      </c>
      <c r="C470" s="257">
        <v>200</v>
      </c>
      <c r="D470" s="219">
        <v>5.8</v>
      </c>
      <c r="E470" s="338">
        <v>5</v>
      </c>
      <c r="F470" s="338">
        <v>8</v>
      </c>
      <c r="G470" s="2226">
        <v>101</v>
      </c>
      <c r="H470" s="456">
        <v>90</v>
      </c>
      <c r="I470" s="545" t="s">
        <v>760</v>
      </c>
    </row>
    <row r="471" spans="1:9" ht="12.75" customHeight="1">
      <c r="A471" s="1790" t="s">
        <v>12</v>
      </c>
      <c r="B471" s="1892" t="s">
        <v>873</v>
      </c>
      <c r="C471" s="259" t="s">
        <v>793</v>
      </c>
      <c r="D471" s="389">
        <v>1.1200000000000001</v>
      </c>
      <c r="E471" s="349">
        <v>2.415</v>
      </c>
      <c r="F471" s="2213">
        <v>16.350000000000001</v>
      </c>
      <c r="G471" s="830">
        <v>91.614999999999995</v>
      </c>
      <c r="H471" s="491">
        <v>71</v>
      </c>
      <c r="I471" s="452" t="s">
        <v>783</v>
      </c>
    </row>
    <row r="472" spans="1:9" ht="12.75" customHeight="1">
      <c r="A472" s="1790" t="s">
        <v>12</v>
      </c>
      <c r="B472" s="2237" t="s">
        <v>874</v>
      </c>
      <c r="C472" s="721"/>
      <c r="D472" s="307"/>
      <c r="E472" s="842"/>
      <c r="F472" s="307"/>
      <c r="G472" s="989"/>
      <c r="H472" s="1796"/>
      <c r="I472" s="836" t="s">
        <v>1006</v>
      </c>
    </row>
    <row r="473" spans="1:9" ht="15.75" thickBot="1">
      <c r="A473" s="1878" t="s">
        <v>204</v>
      </c>
      <c r="B473" s="2223" t="s">
        <v>785</v>
      </c>
      <c r="C473" s="473">
        <v>20</v>
      </c>
      <c r="D473" s="219">
        <v>0.77</v>
      </c>
      <c r="E473" s="338">
        <v>0.38</v>
      </c>
      <c r="F473" s="338">
        <v>10.28</v>
      </c>
      <c r="G473" s="814">
        <v>45.22</v>
      </c>
      <c r="H473" s="1754">
        <v>19</v>
      </c>
      <c r="I473" s="457" t="s">
        <v>9</v>
      </c>
    </row>
    <row r="474" spans="1:9">
      <c r="A474" s="464" t="s">
        <v>258</v>
      </c>
      <c r="B474" s="36"/>
      <c r="C474" s="176">
        <f>C470+C473+100+20</f>
        <v>340</v>
      </c>
      <c r="D474" s="475">
        <f>SUM(D470:D473)</f>
        <v>7.6899999999999995</v>
      </c>
      <c r="E474" s="466">
        <f>SUM(E470:E473)</f>
        <v>7.7949999999999999</v>
      </c>
      <c r="F474" s="476">
        <f>SUM(F470:F473)</f>
        <v>34.630000000000003</v>
      </c>
      <c r="G474" s="612">
        <f>SUM(G470:G473)</f>
        <v>237.83500000000001</v>
      </c>
      <c r="H474" s="777" t="s">
        <v>318</v>
      </c>
      <c r="I474" s="726" t="s">
        <v>209</v>
      </c>
    </row>
    <row r="475" spans="1:9">
      <c r="A475" s="899"/>
      <c r="B475" s="900" t="s">
        <v>11</v>
      </c>
      <c r="C475" s="1731">
        <v>0.1</v>
      </c>
      <c r="D475" s="781">
        <v>7.7</v>
      </c>
      <c r="E475" s="782">
        <v>7.9</v>
      </c>
      <c r="F475" s="783">
        <v>33.5</v>
      </c>
      <c r="G475" s="784">
        <v>235</v>
      </c>
      <c r="H475" s="776">
        <f>G475-G474</f>
        <v>-2.835000000000008</v>
      </c>
      <c r="I475" s="721" t="s">
        <v>467</v>
      </c>
    </row>
    <row r="476" spans="1:9" ht="15.75" thickBot="1">
      <c r="A476" s="231"/>
      <c r="B476" s="894" t="s">
        <v>476</v>
      </c>
      <c r="C476" s="1725"/>
      <c r="D476" s="2838">
        <f>(D474*100/D668)-10</f>
        <v>-1.2987012987013102E-2</v>
      </c>
      <c r="E476" s="487">
        <f>(E474*100/E668)-10</f>
        <v>-0.13291139240506311</v>
      </c>
      <c r="F476" s="487">
        <f>(F474*100/F668)-10</f>
        <v>0.33731343283582227</v>
      </c>
      <c r="G476" s="2839">
        <f>(G474*100/G668)-10</f>
        <v>0.12063829787233971</v>
      </c>
      <c r="H476" s="1732"/>
      <c r="I476" s="896"/>
    </row>
    <row r="478" spans="1:9" ht="16.5" thickBot="1">
      <c r="A478" s="108"/>
      <c r="B478" s="555"/>
      <c r="C478" s="122"/>
      <c r="D478" s="627"/>
      <c r="E478" s="627"/>
      <c r="F478" s="627"/>
      <c r="G478" s="580"/>
      <c r="H478" s="122"/>
      <c r="I478" s="122"/>
    </row>
    <row r="479" spans="1:9">
      <c r="A479" s="728"/>
      <c r="B479" s="36" t="s">
        <v>317</v>
      </c>
      <c r="C479" s="37"/>
      <c r="D479" s="148">
        <f>D454+D466</f>
        <v>47.789000000000001</v>
      </c>
      <c r="E479" s="237">
        <f>E454+E466</f>
        <v>43.366</v>
      </c>
      <c r="F479" s="237">
        <f>F454+F466</f>
        <v>206.61600000000004</v>
      </c>
      <c r="G479" s="730">
        <f>G454+G466</f>
        <v>1408.3790000000001</v>
      </c>
      <c r="H479" s="777" t="s">
        <v>318</v>
      </c>
      <c r="I479" s="726" t="s">
        <v>209</v>
      </c>
    </row>
    <row r="480" spans="1:9">
      <c r="A480" s="422"/>
      <c r="B480" s="786" t="s">
        <v>11</v>
      </c>
      <c r="C480" s="1744">
        <v>0.6</v>
      </c>
      <c r="D480" s="722">
        <v>46.2</v>
      </c>
      <c r="E480" s="723">
        <v>47.4</v>
      </c>
      <c r="F480" s="724">
        <v>201</v>
      </c>
      <c r="G480" s="725">
        <v>1410</v>
      </c>
      <c r="H480" s="2841">
        <f>G480-G479</f>
        <v>1.6209999999998672</v>
      </c>
      <c r="I480" s="721" t="s">
        <v>467</v>
      </c>
    </row>
    <row r="481" spans="1:9" ht="15.75" thickBot="1">
      <c r="A481" s="231"/>
      <c r="B481" s="894" t="s">
        <v>476</v>
      </c>
      <c r="C481" s="1725"/>
      <c r="D481" s="2838">
        <f>(D479*100/D668)-60</f>
        <v>2.0636363636363697</v>
      </c>
      <c r="E481" s="487">
        <f>(E479*100/E668)-60</f>
        <v>-5.1063291139240476</v>
      </c>
      <c r="F481" s="487">
        <f>(F479*100/F668)-60</f>
        <v>1.6764179104477819</v>
      </c>
      <c r="G481" s="2839">
        <f>(G479*100/G668)-60</f>
        <v>-6.8978723404242714E-2</v>
      </c>
      <c r="H481" s="803"/>
      <c r="I481" s="478"/>
    </row>
    <row r="483" spans="1:9" ht="15.75" thickBot="1"/>
    <row r="484" spans="1:9">
      <c r="A484" s="728"/>
      <c r="B484" s="36" t="s">
        <v>316</v>
      </c>
      <c r="C484" s="37"/>
      <c r="D484" s="148">
        <f>D466+D474</f>
        <v>35.795999999999999</v>
      </c>
      <c r="E484" s="237">
        <f>E466+E474</f>
        <v>31.386000000000003</v>
      </c>
      <c r="F484" s="237">
        <f>F466+F474</f>
        <v>158.88400000000001</v>
      </c>
      <c r="G484" s="730">
        <f>G466+G474</f>
        <v>1059.191</v>
      </c>
      <c r="H484" s="777" t="s">
        <v>318</v>
      </c>
      <c r="I484" s="726" t="s">
        <v>209</v>
      </c>
    </row>
    <row r="485" spans="1:9">
      <c r="A485" s="422"/>
      <c r="B485" s="786" t="s">
        <v>11</v>
      </c>
      <c r="C485" s="1731">
        <v>0.45</v>
      </c>
      <c r="D485" s="781">
        <v>34.65</v>
      </c>
      <c r="E485" s="782">
        <v>35.549999999999997</v>
      </c>
      <c r="F485" s="783">
        <v>150.75</v>
      </c>
      <c r="G485" s="784">
        <v>1057.5</v>
      </c>
      <c r="H485" s="2841">
        <f>G485-G484</f>
        <v>-1.6910000000000309</v>
      </c>
      <c r="I485" s="721" t="s">
        <v>467</v>
      </c>
    </row>
    <row r="486" spans="1:9" ht="15.75" thickBot="1">
      <c r="A486" s="231"/>
      <c r="B486" s="894" t="s">
        <v>476</v>
      </c>
      <c r="C486" s="1725"/>
      <c r="D486" s="2838">
        <f>(D484*100/D668)-45</f>
        <v>1.4883116883116898</v>
      </c>
      <c r="E486" s="487">
        <f>(E484*100/E668)-45</f>
        <v>-5.2708860759493632</v>
      </c>
      <c r="F486" s="487">
        <f>(F484*100/F668)-45</f>
        <v>2.4280597014925434</v>
      </c>
      <c r="G486" s="2839">
        <f>(G484*100/G668)-45</f>
        <v>7.1957446808511349E-2</v>
      </c>
      <c r="H486" s="803"/>
      <c r="I486" s="478"/>
    </row>
    <row r="488" spans="1:9" ht="15.75" thickBot="1">
      <c r="A488" s="9"/>
      <c r="B488" s="9"/>
      <c r="C488" s="5"/>
      <c r="D488" s="5"/>
      <c r="E488" s="5"/>
      <c r="F488" s="5"/>
      <c r="G488" s="5"/>
      <c r="H488" s="5"/>
      <c r="I488" s="5"/>
    </row>
    <row r="489" spans="1:9">
      <c r="A489" s="728"/>
      <c r="B489" s="36" t="s">
        <v>259</v>
      </c>
      <c r="C489" s="37"/>
      <c r="D489" s="153">
        <f>D454+D466+D474</f>
        <v>55.478999999999999</v>
      </c>
      <c r="E489" s="95">
        <f>E454+E466+E474</f>
        <v>51.161000000000001</v>
      </c>
      <c r="F489" s="95">
        <f>F454+F466+F474</f>
        <v>241.24600000000004</v>
      </c>
      <c r="G489" s="238">
        <f>G454+G466+G474</f>
        <v>1646.2140000000002</v>
      </c>
      <c r="H489" s="777" t="s">
        <v>318</v>
      </c>
      <c r="I489" s="726" t="s">
        <v>209</v>
      </c>
    </row>
    <row r="490" spans="1:9">
      <c r="A490" s="899"/>
      <c r="B490" s="900" t="s">
        <v>11</v>
      </c>
      <c r="C490" s="1731">
        <v>0.7</v>
      </c>
      <c r="D490" s="781">
        <v>53.9</v>
      </c>
      <c r="E490" s="782">
        <v>55.3</v>
      </c>
      <c r="F490" s="783">
        <v>234.5</v>
      </c>
      <c r="G490" s="784">
        <v>1645</v>
      </c>
      <c r="H490" s="776">
        <f>G490-G489</f>
        <v>-1.2140000000001692</v>
      </c>
      <c r="I490" s="721" t="s">
        <v>467</v>
      </c>
    </row>
    <row r="491" spans="1:9" ht="15.75" thickBot="1">
      <c r="A491" s="231"/>
      <c r="B491" s="894" t="s">
        <v>476</v>
      </c>
      <c r="C491" s="1725"/>
      <c r="D491" s="2838">
        <f>(D489*100/D668)-70</f>
        <v>2.0506493506493513</v>
      </c>
      <c r="E491" s="487">
        <f>(E489*100/E668)-70</f>
        <v>-5.2392405063291108</v>
      </c>
      <c r="F491" s="487">
        <f>(F489*100/F668)-70</f>
        <v>2.0137313432835953</v>
      </c>
      <c r="G491" s="2839">
        <f>(G489*100/G668)-70</f>
        <v>5.1659574468089886E-2</v>
      </c>
      <c r="H491" s="1725"/>
      <c r="I491" s="1738"/>
    </row>
    <row r="492" spans="1:9">
      <c r="A492" s="9"/>
      <c r="B492" s="618"/>
      <c r="C492" s="45"/>
      <c r="D492" s="156"/>
      <c r="E492" s="156"/>
      <c r="F492" s="156"/>
      <c r="G492" s="156"/>
      <c r="H492" s="45"/>
      <c r="I492" s="45"/>
    </row>
    <row r="493" spans="1:9">
      <c r="A493" s="305"/>
      <c r="B493" s="79"/>
      <c r="C493" s="149"/>
      <c r="D493" s="315"/>
      <c r="E493" s="315"/>
      <c r="F493" s="315"/>
      <c r="G493" s="326"/>
      <c r="H493" s="315"/>
      <c r="I493" s="315"/>
    </row>
    <row r="494" spans="1:9">
      <c r="C494" s="10" t="s">
        <v>214</v>
      </c>
    </row>
    <row r="495" spans="1:9" s="62" customFormat="1" ht="11.25">
      <c r="A495" s="797" t="s">
        <v>473</v>
      </c>
      <c r="E495" s="312"/>
      <c r="F495" s="312"/>
      <c r="G495" s="312"/>
    </row>
    <row r="496" spans="1:9">
      <c r="B496" s="19" t="s">
        <v>210</v>
      </c>
      <c r="D496"/>
      <c r="E496"/>
      <c r="F496" s="19"/>
      <c r="G496" s="19"/>
      <c r="H496" s="20"/>
      <c r="I496" s="20"/>
    </row>
    <row r="497" spans="1:9" ht="15.75">
      <c r="A497" s="22" t="s">
        <v>211</v>
      </c>
      <c r="B497" s="20"/>
      <c r="C497"/>
      <c r="D497" s="22" t="s">
        <v>0</v>
      </c>
      <c r="E497"/>
      <c r="F497" s="2" t="s">
        <v>474</v>
      </c>
      <c r="G497" s="20"/>
      <c r="H497" s="20"/>
      <c r="I497" s="26"/>
    </row>
    <row r="498" spans="1:9" ht="18.75">
      <c r="B498" s="1"/>
      <c r="C498" s="1736" t="s">
        <v>378</v>
      </c>
    </row>
    <row r="500" spans="1:9" ht="15.75" thickBot="1"/>
    <row r="501" spans="1:9" ht="15.75" thickBot="1">
      <c r="A501" s="424" t="s">
        <v>181</v>
      </c>
      <c r="B501" s="89"/>
      <c r="C501" s="425" t="s">
        <v>182</v>
      </c>
      <c r="D501" s="360" t="s">
        <v>183</v>
      </c>
      <c r="E501" s="360"/>
      <c r="F501" s="360"/>
      <c r="G501" s="426" t="s">
        <v>184</v>
      </c>
      <c r="H501" s="427" t="s">
        <v>185</v>
      </c>
      <c r="I501" s="428" t="s">
        <v>186</v>
      </c>
    </row>
    <row r="502" spans="1:9" ht="14.25" customHeight="1">
      <c r="A502" s="429" t="s">
        <v>187</v>
      </c>
      <c r="B502" s="430" t="s">
        <v>188</v>
      </c>
      <c r="C502" s="431" t="s">
        <v>189</v>
      </c>
      <c r="D502" s="432" t="s">
        <v>190</v>
      </c>
      <c r="E502" s="432" t="s">
        <v>56</v>
      </c>
      <c r="F502" s="432" t="s">
        <v>57</v>
      </c>
      <c r="G502" s="433" t="s">
        <v>191</v>
      </c>
      <c r="H502" s="434" t="s">
        <v>192</v>
      </c>
      <c r="I502" s="435" t="s">
        <v>361</v>
      </c>
    </row>
    <row r="503" spans="1:9" ht="12.75" customHeight="1" thickBot="1">
      <c r="A503" s="436"/>
      <c r="B503" s="479"/>
      <c r="C503" s="437"/>
      <c r="D503" s="438" t="s">
        <v>6</v>
      </c>
      <c r="E503" s="438" t="s">
        <v>7</v>
      </c>
      <c r="F503" s="438" t="s">
        <v>8</v>
      </c>
      <c r="G503" s="439" t="s">
        <v>193</v>
      </c>
      <c r="H503" s="440" t="s">
        <v>194</v>
      </c>
      <c r="I503" s="441" t="s">
        <v>360</v>
      </c>
    </row>
    <row r="504" spans="1:9">
      <c r="A504" s="89"/>
      <c r="B504" s="649" t="s">
        <v>159</v>
      </c>
      <c r="C504" s="179"/>
      <c r="D504" s="494"/>
      <c r="E504" s="495"/>
      <c r="F504" s="495"/>
      <c r="G504" s="620"/>
      <c r="H504" s="489"/>
      <c r="I504" s="448"/>
    </row>
    <row r="505" spans="1:9">
      <c r="A505" s="450" t="s">
        <v>195</v>
      </c>
      <c r="B505" s="455" t="s">
        <v>527</v>
      </c>
      <c r="C505" s="460">
        <v>205</v>
      </c>
      <c r="D505" s="219">
        <v>7.7359999999999998</v>
      </c>
      <c r="E505" s="338">
        <v>6.2649999999999997</v>
      </c>
      <c r="F505" s="351">
        <v>39.982999999999997</v>
      </c>
      <c r="G505" s="814">
        <v>247.261</v>
      </c>
      <c r="H505" s="220">
        <v>34</v>
      </c>
      <c r="I505" s="449" t="s">
        <v>451</v>
      </c>
    </row>
    <row r="506" spans="1:9">
      <c r="A506" s="86"/>
      <c r="B506" s="497" t="s">
        <v>967</v>
      </c>
      <c r="C506" s="380">
        <v>10</v>
      </c>
      <c r="D506" s="980">
        <v>0.08</v>
      </c>
      <c r="E506" s="981">
        <v>7.25</v>
      </c>
      <c r="F506" s="981">
        <v>0.13</v>
      </c>
      <c r="G506" s="815">
        <v>66.09</v>
      </c>
      <c r="H506" s="456">
        <v>16</v>
      </c>
      <c r="I506" s="1740" t="s">
        <v>968</v>
      </c>
    </row>
    <row r="507" spans="1:9">
      <c r="A507" s="453" t="s">
        <v>321</v>
      </c>
      <c r="B507" s="2716" t="s">
        <v>859</v>
      </c>
      <c r="C507" s="460">
        <v>200</v>
      </c>
      <c r="D507" s="2283">
        <v>3.3519999999999999</v>
      </c>
      <c r="E507" s="347">
        <v>2.6509999999999998</v>
      </c>
      <c r="F507" s="347">
        <v>11.625</v>
      </c>
      <c r="G507" s="814">
        <v>83.766999999999996</v>
      </c>
      <c r="H507" s="220">
        <v>87</v>
      </c>
      <c r="I507" s="449" t="s">
        <v>860</v>
      </c>
    </row>
    <row r="508" spans="1:9" ht="15.75">
      <c r="A508" s="454" t="s">
        <v>12</v>
      </c>
      <c r="B508" s="1831" t="s">
        <v>10</v>
      </c>
      <c r="C508" s="460">
        <v>40</v>
      </c>
      <c r="D508" s="219">
        <v>1.54</v>
      </c>
      <c r="E508" s="338">
        <v>0.55000000000000004</v>
      </c>
      <c r="F508" s="338">
        <v>21.68</v>
      </c>
      <c r="G508" s="814">
        <v>97.83</v>
      </c>
      <c r="H508" s="461">
        <v>20</v>
      </c>
      <c r="I508" s="457" t="s">
        <v>9</v>
      </c>
    </row>
    <row r="509" spans="1:9">
      <c r="A509" s="458" t="s">
        <v>205</v>
      </c>
      <c r="B509" s="417" t="s">
        <v>427</v>
      </c>
      <c r="C509" s="451">
        <v>20</v>
      </c>
      <c r="D509" s="348">
        <v>1.1299999999999999</v>
      </c>
      <c r="E509" s="350">
        <v>0.3</v>
      </c>
      <c r="F509" s="350">
        <v>8.3729999999999993</v>
      </c>
      <c r="G509" s="814">
        <v>40.712000000000003</v>
      </c>
      <c r="H509" s="461">
        <v>21</v>
      </c>
      <c r="I509" s="452" t="s">
        <v>9</v>
      </c>
    </row>
    <row r="510" spans="1:9" ht="15.75" thickBot="1">
      <c r="A510" s="789"/>
      <c r="B510" s="253" t="s">
        <v>325</v>
      </c>
      <c r="C510" s="473">
        <v>100</v>
      </c>
      <c r="D510" s="486">
        <v>0.78100000000000003</v>
      </c>
      <c r="E510" s="487">
        <v>0.15</v>
      </c>
      <c r="F510" s="488">
        <v>12.21</v>
      </c>
      <c r="G510" s="631">
        <v>53.281999999999996</v>
      </c>
      <c r="H510" s="606">
        <v>94</v>
      </c>
      <c r="I510" s="449" t="s">
        <v>485</v>
      </c>
    </row>
    <row r="511" spans="1:9">
      <c r="A511" s="464" t="s">
        <v>212</v>
      </c>
      <c r="C511" s="161">
        <f>SUM(C505:C510)</f>
        <v>575</v>
      </c>
      <c r="D511" s="465">
        <f>SUM(D505:D510)</f>
        <v>14.618999999999998</v>
      </c>
      <c r="E511" s="466">
        <f>SUM(E505:E510)</f>
        <v>17.166</v>
      </c>
      <c r="F511" s="467">
        <f>SUM(F505:F510)</f>
        <v>94.001000000000005</v>
      </c>
      <c r="G511" s="612">
        <f>SUM(G505:G510)</f>
        <v>588.94200000000001</v>
      </c>
      <c r="H511" s="777" t="s">
        <v>318</v>
      </c>
      <c r="I511" s="726" t="s">
        <v>209</v>
      </c>
    </row>
    <row r="512" spans="1:9">
      <c r="A512" s="899"/>
      <c r="B512" s="900" t="s">
        <v>11</v>
      </c>
      <c r="C512" s="1731">
        <v>0.25</v>
      </c>
      <c r="D512" s="781">
        <v>19.25</v>
      </c>
      <c r="E512" s="782">
        <v>19.75</v>
      </c>
      <c r="F512" s="783">
        <v>83.75</v>
      </c>
      <c r="G512" s="784">
        <v>587.5</v>
      </c>
      <c r="H512" s="1733">
        <f>G512-G511</f>
        <v>-1.4420000000000073</v>
      </c>
      <c r="I512" s="721" t="s">
        <v>467</v>
      </c>
    </row>
    <row r="513" spans="1:9" ht="15.75" thickBot="1">
      <c r="A513" s="231"/>
      <c r="B513" s="894" t="s">
        <v>476</v>
      </c>
      <c r="C513" s="1725"/>
      <c r="D513" s="2838">
        <f>(D511*100/D668)-25</f>
        <v>-6.014285714285716</v>
      </c>
      <c r="E513" s="487">
        <f>(E511*100/E668)-25</f>
        <v>-3.2708860759493668</v>
      </c>
      <c r="F513" s="487">
        <f>(F511*100/F668)-25</f>
        <v>3.0600000000000023</v>
      </c>
      <c r="G513" s="2839">
        <f>(G511*100/G668)-25</f>
        <v>6.1361702127658901E-2</v>
      </c>
      <c r="H513" s="1732"/>
      <c r="I513" s="896"/>
    </row>
    <row r="514" spans="1:9">
      <c r="A514" s="89"/>
      <c r="B514" s="609" t="s">
        <v>123</v>
      </c>
      <c r="C514" s="54"/>
      <c r="D514" s="5"/>
      <c r="E514" s="469"/>
      <c r="F514" s="469"/>
      <c r="G514" s="469"/>
      <c r="H514" s="471"/>
      <c r="I514" s="471"/>
    </row>
    <row r="515" spans="1:9">
      <c r="A515" s="453" t="s">
        <v>321</v>
      </c>
      <c r="B515" s="234" t="s">
        <v>683</v>
      </c>
      <c r="C515" s="460">
        <v>60</v>
      </c>
      <c r="D515" s="219">
        <v>0.82499999999999996</v>
      </c>
      <c r="E515" s="338">
        <v>2.7</v>
      </c>
      <c r="F515" s="338">
        <v>4.5750000000000002</v>
      </c>
      <c r="G515" s="827">
        <v>45.6</v>
      </c>
      <c r="H515" s="456">
        <v>15</v>
      </c>
      <c r="I515" s="545" t="s">
        <v>682</v>
      </c>
    </row>
    <row r="516" spans="1:9">
      <c r="A516" s="86"/>
      <c r="B516" s="455" t="s">
        <v>685</v>
      </c>
      <c r="C516" s="377">
        <v>200</v>
      </c>
      <c r="D516" s="219">
        <v>4.08</v>
      </c>
      <c r="E516" s="338">
        <v>2.2200000000000002</v>
      </c>
      <c r="F516" s="338">
        <v>14.56</v>
      </c>
      <c r="G516" s="640">
        <v>94.58</v>
      </c>
      <c r="H516" s="613">
        <v>28</v>
      </c>
      <c r="I516" s="2243" t="s">
        <v>686</v>
      </c>
    </row>
    <row r="517" spans="1:9">
      <c r="A517" s="86"/>
      <c r="B517" s="2239" t="s">
        <v>1004</v>
      </c>
      <c r="C517" s="259">
        <v>105</v>
      </c>
      <c r="D517" s="344">
        <v>15.19</v>
      </c>
      <c r="E517" s="235">
        <v>13.74</v>
      </c>
      <c r="F517" s="235">
        <v>10.01</v>
      </c>
      <c r="G517" s="814">
        <v>224.46</v>
      </c>
      <c r="H517" s="480">
        <v>68</v>
      </c>
      <c r="I517" s="1012" t="s">
        <v>676</v>
      </c>
    </row>
    <row r="518" spans="1:9" ht="15.75">
      <c r="A518" s="454" t="s">
        <v>12</v>
      </c>
      <c r="B518" s="2240" t="s">
        <v>691</v>
      </c>
      <c r="C518" s="259">
        <v>150</v>
      </c>
      <c r="D518" s="219">
        <v>3.7719999999999998</v>
      </c>
      <c r="E518" s="338">
        <v>7.1150000000000002</v>
      </c>
      <c r="F518" s="351">
        <v>10.629</v>
      </c>
      <c r="G518" s="605">
        <v>121.715</v>
      </c>
      <c r="H518" s="480">
        <v>41</v>
      </c>
      <c r="I518" s="452" t="s">
        <v>688</v>
      </c>
    </row>
    <row r="519" spans="1:9">
      <c r="A519" s="458" t="s">
        <v>205</v>
      </c>
      <c r="B519" s="2254" t="s">
        <v>881</v>
      </c>
      <c r="C519" s="259">
        <v>200</v>
      </c>
      <c r="D519" s="2283">
        <v>0.56100000000000005</v>
      </c>
      <c r="E519" s="347">
        <v>0.113</v>
      </c>
      <c r="F519" s="347">
        <v>37.173000000000002</v>
      </c>
      <c r="G519" s="827">
        <v>151.94999999999999</v>
      </c>
      <c r="H519" s="461">
        <v>85</v>
      </c>
      <c r="I519" s="449" t="s">
        <v>747</v>
      </c>
    </row>
    <row r="520" spans="1:9">
      <c r="A520" s="86"/>
      <c r="B520" s="482" t="s">
        <v>10</v>
      </c>
      <c r="C520" s="460">
        <v>50</v>
      </c>
      <c r="D520" s="2283">
        <v>1.925</v>
      </c>
      <c r="E520" s="347">
        <v>0.68799999999999994</v>
      </c>
      <c r="F520" s="338">
        <v>27.1</v>
      </c>
      <c r="G520" s="814">
        <v>122.292</v>
      </c>
      <c r="H520" s="461">
        <v>20</v>
      </c>
      <c r="I520" s="457" t="s">
        <v>9</v>
      </c>
    </row>
    <row r="521" spans="1:9" ht="15.75" thickBot="1">
      <c r="A521" s="789"/>
      <c r="B521" s="417" t="s">
        <v>427</v>
      </c>
      <c r="C521" s="451">
        <v>30</v>
      </c>
      <c r="D521" s="2429">
        <v>1.6950000000000001</v>
      </c>
      <c r="E521" s="350">
        <v>0.45</v>
      </c>
      <c r="F521" s="350">
        <v>12.56</v>
      </c>
      <c r="G521" s="814">
        <v>61.07</v>
      </c>
      <c r="H521" s="461">
        <v>21</v>
      </c>
      <c r="I521" s="452" t="s">
        <v>9</v>
      </c>
    </row>
    <row r="522" spans="1:9">
      <c r="A522" s="464" t="s">
        <v>198</v>
      </c>
      <c r="B522" s="36"/>
      <c r="C522" s="2842">
        <f>SUM(C515:C521)</f>
        <v>795</v>
      </c>
      <c r="D522" s="475">
        <f>SUM(D515:D521)</f>
        <v>28.047999999999998</v>
      </c>
      <c r="E522" s="466">
        <f>SUM(E515:E521)</f>
        <v>27.025999999999996</v>
      </c>
      <c r="F522" s="476">
        <f>SUM(F515:F521)</f>
        <v>116.607</v>
      </c>
      <c r="G522" s="612">
        <f>SUM(G515:G521)</f>
        <v>821.66700000000014</v>
      </c>
      <c r="H522" s="777" t="s">
        <v>318</v>
      </c>
      <c r="I522" s="726" t="s">
        <v>209</v>
      </c>
    </row>
    <row r="523" spans="1:9">
      <c r="A523" s="899"/>
      <c r="B523" s="900" t="s">
        <v>11</v>
      </c>
      <c r="C523" s="1731">
        <v>0.35</v>
      </c>
      <c r="D523" s="781">
        <v>26.95</v>
      </c>
      <c r="E523" s="782">
        <v>27.65</v>
      </c>
      <c r="F523" s="783">
        <v>117.25</v>
      </c>
      <c r="G523" s="784">
        <v>822.5</v>
      </c>
      <c r="H523" s="1733">
        <f>G523-G522</f>
        <v>0.8329999999998563</v>
      </c>
      <c r="I523" s="721" t="s">
        <v>467</v>
      </c>
    </row>
    <row r="524" spans="1:9" ht="15.75" thickBot="1">
      <c r="A524" s="231"/>
      <c r="B524" s="894" t="s">
        <v>476</v>
      </c>
      <c r="C524" s="1725"/>
      <c r="D524" s="2838">
        <f>(D522*100/D668)-35</f>
        <v>1.4259740259740212</v>
      </c>
      <c r="E524" s="487">
        <f>(E522*100/E668)-35</f>
        <v>-0.7898734177215232</v>
      </c>
      <c r="F524" s="487">
        <f>(F522*100/F668)-35</f>
        <v>-0.19194029850746119</v>
      </c>
      <c r="G524" s="2839">
        <f>(G522*100/G668)-35</f>
        <v>-3.5446808510634753E-2</v>
      </c>
      <c r="H524" s="1732"/>
      <c r="I524" s="896"/>
    </row>
    <row r="525" spans="1:9">
      <c r="A525" s="504" t="s">
        <v>195</v>
      </c>
      <c r="B525" s="790" t="s">
        <v>246</v>
      </c>
      <c r="C525" s="89"/>
      <c r="D525" s="56"/>
      <c r="E525" s="469"/>
      <c r="F525" s="469"/>
      <c r="G525" s="470"/>
      <c r="H525" s="492"/>
      <c r="I525" s="471"/>
    </row>
    <row r="526" spans="1:9">
      <c r="A526" s="453" t="s">
        <v>321</v>
      </c>
      <c r="B526" s="459" t="s">
        <v>122</v>
      </c>
      <c r="C526" s="460">
        <v>200</v>
      </c>
      <c r="D526" s="348">
        <v>1</v>
      </c>
      <c r="E526" s="350">
        <v>0.2</v>
      </c>
      <c r="F526" s="350">
        <v>20.2</v>
      </c>
      <c r="G526" s="1960">
        <v>86</v>
      </c>
      <c r="H526" s="481">
        <v>91</v>
      </c>
      <c r="I526" s="2249" t="s">
        <v>574</v>
      </c>
    </row>
    <row r="527" spans="1:9" ht="15.75">
      <c r="A527" s="454" t="s">
        <v>12</v>
      </c>
      <c r="B527" s="2245" t="s">
        <v>878</v>
      </c>
      <c r="C527" s="617" t="s">
        <v>271</v>
      </c>
      <c r="D527" s="2283">
        <v>5.1769999999999996</v>
      </c>
      <c r="E527" s="347">
        <v>6.9020000000000001</v>
      </c>
      <c r="F527" s="338">
        <v>6.21</v>
      </c>
      <c r="G527" s="1960">
        <v>108.26600000000001</v>
      </c>
      <c r="H527" s="220">
        <v>56</v>
      </c>
      <c r="I527" s="2250" t="s">
        <v>455</v>
      </c>
    </row>
    <row r="528" spans="1:9" ht="15.75" thickBot="1">
      <c r="A528" s="787" t="s">
        <v>205</v>
      </c>
      <c r="B528" s="791" t="s">
        <v>427</v>
      </c>
      <c r="C528" s="473">
        <v>20</v>
      </c>
      <c r="D528" s="348">
        <v>1.1299999999999999</v>
      </c>
      <c r="E528" s="350">
        <v>0.3</v>
      </c>
      <c r="F528" s="350">
        <v>8.3729999999999993</v>
      </c>
      <c r="G528" s="814">
        <v>40.712000000000003</v>
      </c>
      <c r="H528" s="461">
        <v>21</v>
      </c>
      <c r="I528" s="2251" t="s">
        <v>9</v>
      </c>
    </row>
    <row r="529" spans="1:9">
      <c r="A529" s="464" t="s">
        <v>258</v>
      </c>
      <c r="B529" s="624"/>
      <c r="C529" s="176">
        <f>C526+C528+80+20</f>
        <v>320</v>
      </c>
      <c r="D529" s="475">
        <f>SUM(D526:D528)</f>
        <v>7.3069999999999995</v>
      </c>
      <c r="E529" s="466">
        <f>SUM(E526:E528)</f>
        <v>7.4020000000000001</v>
      </c>
      <c r="F529" s="476">
        <f>SUM(F526:F528)</f>
        <v>34.783000000000001</v>
      </c>
      <c r="G529" s="612">
        <f>SUM(G526:G528)</f>
        <v>234.97800000000001</v>
      </c>
      <c r="H529" s="777" t="s">
        <v>318</v>
      </c>
      <c r="I529" s="726" t="s">
        <v>209</v>
      </c>
    </row>
    <row r="530" spans="1:9">
      <c r="A530" s="899"/>
      <c r="B530" s="900" t="s">
        <v>11</v>
      </c>
      <c r="C530" s="1731">
        <v>0.1</v>
      </c>
      <c r="D530" s="781">
        <v>7.7</v>
      </c>
      <c r="E530" s="782">
        <v>7.9</v>
      </c>
      <c r="F530" s="783">
        <v>33.5</v>
      </c>
      <c r="G530" s="784">
        <v>235</v>
      </c>
      <c r="H530" s="776">
        <f>G530-G529</f>
        <v>2.199999999999136E-2</v>
      </c>
      <c r="I530" s="721" t="s">
        <v>467</v>
      </c>
    </row>
    <row r="531" spans="1:9" ht="15.75" thickBot="1">
      <c r="A531" s="231"/>
      <c r="B531" s="894" t="s">
        <v>476</v>
      </c>
      <c r="C531" s="1725"/>
      <c r="D531" s="2838">
        <f>(D529*100/D668)-10</f>
        <v>-0.51038961038961084</v>
      </c>
      <c r="E531" s="487">
        <f>(E529*100/E668)-10</f>
        <v>-0.63037974683544284</v>
      </c>
      <c r="F531" s="487">
        <f>(F529*100/F668)-10</f>
        <v>0.38298507462686615</v>
      </c>
      <c r="G531" s="2839">
        <f>(G529*100/G668)-10</f>
        <v>-9.3617021276592993E-4</v>
      </c>
      <c r="H531" s="1732"/>
      <c r="I531" s="896"/>
    </row>
    <row r="533" spans="1:9" ht="16.5" thickBot="1">
      <c r="A533" s="108"/>
      <c r="B533" s="555"/>
      <c r="C533" s="122"/>
      <c r="D533" s="627"/>
      <c r="E533" s="627"/>
      <c r="F533" s="627"/>
      <c r="G533" s="580"/>
      <c r="H533" s="122"/>
      <c r="I533" s="122"/>
    </row>
    <row r="534" spans="1:9">
      <c r="A534" s="728"/>
      <c r="B534" s="36" t="s">
        <v>317</v>
      </c>
      <c r="C534" s="37"/>
      <c r="D534" s="148">
        <f>D511+D522</f>
        <v>42.666999999999994</v>
      </c>
      <c r="E534" s="237">
        <f>E511+E522</f>
        <v>44.191999999999993</v>
      </c>
      <c r="F534" s="237">
        <f>F511+F522</f>
        <v>210.608</v>
      </c>
      <c r="G534" s="730">
        <f>G511+G522</f>
        <v>1410.6090000000002</v>
      </c>
      <c r="H534" s="777" t="s">
        <v>318</v>
      </c>
      <c r="I534" s="726" t="s">
        <v>209</v>
      </c>
    </row>
    <row r="535" spans="1:9">
      <c r="A535" s="422"/>
      <c r="B535" s="786" t="s">
        <v>11</v>
      </c>
      <c r="C535" s="1731">
        <v>0.6</v>
      </c>
      <c r="D535" s="722">
        <v>46.2</v>
      </c>
      <c r="E535" s="723">
        <v>47.4</v>
      </c>
      <c r="F535" s="724">
        <v>201</v>
      </c>
      <c r="G535" s="725">
        <v>1410</v>
      </c>
      <c r="H535" s="731">
        <f>G535-G534</f>
        <v>-0.60900000000015098</v>
      </c>
      <c r="I535" s="721" t="s">
        <v>467</v>
      </c>
    </row>
    <row r="536" spans="1:9" ht="15.75" thickBot="1">
      <c r="A536" s="231"/>
      <c r="B536" s="894" t="s">
        <v>476</v>
      </c>
      <c r="C536" s="1725"/>
      <c r="D536" s="2838">
        <f>(D534*100/D668)-60</f>
        <v>-4.5883116883116912</v>
      </c>
      <c r="E536" s="487">
        <f>(E534*100/E668)-60</f>
        <v>-4.0607594936709006</v>
      </c>
      <c r="F536" s="487">
        <f>(F534*100/F668)-60</f>
        <v>2.868059701492534</v>
      </c>
      <c r="G536" s="2839">
        <f>(G534*100/G668)-60</f>
        <v>2.5914893617027701E-2</v>
      </c>
      <c r="H536" s="1732"/>
      <c r="I536" s="896"/>
    </row>
    <row r="538" spans="1:9" ht="15.75" thickBot="1"/>
    <row r="539" spans="1:9">
      <c r="A539" s="728"/>
      <c r="B539" s="36" t="s">
        <v>316</v>
      </c>
      <c r="C539" s="37"/>
      <c r="D539" s="148">
        <f>D522+D529</f>
        <v>35.354999999999997</v>
      </c>
      <c r="E539" s="237">
        <f>E522+E529</f>
        <v>34.427999999999997</v>
      </c>
      <c r="F539" s="237">
        <f>F522+F529</f>
        <v>151.38999999999999</v>
      </c>
      <c r="G539" s="730">
        <f>G522+G529</f>
        <v>1056.6450000000002</v>
      </c>
      <c r="H539" s="777" t="s">
        <v>318</v>
      </c>
      <c r="I539" s="726" t="s">
        <v>209</v>
      </c>
    </row>
    <row r="540" spans="1:9">
      <c r="A540" s="422"/>
      <c r="B540" s="786" t="s">
        <v>11</v>
      </c>
      <c r="C540" s="1731">
        <v>0.45</v>
      </c>
      <c r="D540" s="781">
        <v>34.65</v>
      </c>
      <c r="E540" s="782">
        <v>35.549999999999997</v>
      </c>
      <c r="F540" s="783">
        <v>150.75</v>
      </c>
      <c r="G540" s="784">
        <v>1057.5</v>
      </c>
      <c r="H540" s="776">
        <f>G540-G539</f>
        <v>0.85499999999979082</v>
      </c>
      <c r="I540" s="721" t="s">
        <v>467</v>
      </c>
    </row>
    <row r="541" spans="1:9" ht="15.75" thickBot="1">
      <c r="A541" s="231"/>
      <c r="B541" s="894" t="s">
        <v>476</v>
      </c>
      <c r="C541" s="1725"/>
      <c r="D541" s="2838">
        <f>(D539*100/D668)-45</f>
        <v>0.91558441558441217</v>
      </c>
      <c r="E541" s="487">
        <f>(E539*100/E668)-45</f>
        <v>-1.4202531645569678</v>
      </c>
      <c r="F541" s="487">
        <f>(F539*100/F668)-45</f>
        <v>0.19104477611939785</v>
      </c>
      <c r="G541" s="2839">
        <f>(G539*100/G668)-45</f>
        <v>-3.6382978723395354E-2</v>
      </c>
      <c r="H541" s="1732"/>
      <c r="I541" s="896"/>
    </row>
    <row r="543" spans="1:9" ht="15.75" thickBot="1"/>
    <row r="544" spans="1:9">
      <c r="A544" s="728"/>
      <c r="B544" s="36" t="s">
        <v>259</v>
      </c>
      <c r="C544" s="37"/>
      <c r="D544" s="153">
        <f>D511+D522+D529</f>
        <v>49.973999999999997</v>
      </c>
      <c r="E544" s="95">
        <f>E511+E522+E529</f>
        <v>51.593999999999994</v>
      </c>
      <c r="F544" s="95">
        <f>F511+F522+F529</f>
        <v>245.39100000000002</v>
      </c>
      <c r="G544" s="238">
        <f>G511+G522+G529</f>
        <v>1645.5870000000002</v>
      </c>
      <c r="H544" s="777" t="s">
        <v>318</v>
      </c>
      <c r="I544" s="726" t="s">
        <v>209</v>
      </c>
    </row>
    <row r="545" spans="1:9">
      <c r="A545" s="899"/>
      <c r="B545" s="900" t="s">
        <v>11</v>
      </c>
      <c r="C545" s="1731">
        <v>0.7</v>
      </c>
      <c r="D545" s="781">
        <v>53.9</v>
      </c>
      <c r="E545" s="782">
        <v>55.3</v>
      </c>
      <c r="F545" s="783">
        <v>234.5</v>
      </c>
      <c r="G545" s="784">
        <v>1645</v>
      </c>
      <c r="H545" s="776">
        <f>G545-G544</f>
        <v>-0.58700000000021646</v>
      </c>
      <c r="I545" s="721" t="s">
        <v>467</v>
      </c>
    </row>
    <row r="546" spans="1:9" ht="15.75" thickBot="1">
      <c r="A546" s="231"/>
      <c r="B546" s="894" t="s">
        <v>476</v>
      </c>
      <c r="C546" s="1725"/>
      <c r="D546" s="2838">
        <f>(D544*100/D668)-70</f>
        <v>-5.0987012987013003</v>
      </c>
      <c r="E546" s="487">
        <f>(E544*100/E668)-70</f>
        <v>-4.691139240506331</v>
      </c>
      <c r="F546" s="487">
        <f>(F544*100/F668)-70</f>
        <v>3.2510447761194143</v>
      </c>
      <c r="G546" s="2839">
        <f>(G544*100/G668)-70</f>
        <v>2.4978723404259995E-2</v>
      </c>
      <c r="H546" s="1732"/>
      <c r="I546" s="896"/>
    </row>
    <row r="547" spans="1:9">
      <c r="A547" s="9"/>
      <c r="B547" s="618"/>
      <c r="C547" s="45"/>
      <c r="D547" s="156"/>
      <c r="E547" s="156"/>
      <c r="F547" s="156"/>
      <c r="G547" s="156"/>
      <c r="H547" s="5"/>
      <c r="I547" s="5"/>
    </row>
    <row r="548" spans="1:9">
      <c r="A548" s="9"/>
      <c r="B548" s="618"/>
      <c r="C548" s="45"/>
      <c r="D548" s="156"/>
      <c r="E548" s="156"/>
      <c r="F548" s="156"/>
      <c r="G548" s="156"/>
      <c r="H548" s="5"/>
      <c r="I548" s="5"/>
    </row>
    <row r="549" spans="1:9">
      <c r="B549" s="534"/>
      <c r="C549"/>
      <c r="D549" s="315"/>
      <c r="E549" s="315"/>
      <c r="F549" s="315"/>
      <c r="G549" s="326"/>
      <c r="H549" s="315"/>
      <c r="I549" s="315"/>
    </row>
    <row r="550" spans="1:9" ht="14.25" customHeight="1">
      <c r="C550" s="10" t="s">
        <v>214</v>
      </c>
    </row>
    <row r="551" spans="1:9" s="62" customFormat="1" ht="11.25">
      <c r="A551" s="797" t="s">
        <v>473</v>
      </c>
      <c r="E551" s="312"/>
      <c r="F551" s="312"/>
      <c r="G551" s="312"/>
    </row>
    <row r="552" spans="1:9">
      <c r="B552" s="19" t="s">
        <v>210</v>
      </c>
      <c r="D552"/>
      <c r="E552"/>
      <c r="F552" s="19"/>
      <c r="G552" s="19"/>
      <c r="H552" s="20"/>
      <c r="I552" s="20"/>
    </row>
    <row r="553" spans="1:9" ht="18.75" customHeight="1">
      <c r="A553" s="22" t="s">
        <v>211</v>
      </c>
      <c r="B553" s="20"/>
      <c r="C553"/>
      <c r="D553" s="22" t="s">
        <v>0</v>
      </c>
      <c r="E553"/>
      <c r="F553" s="2" t="s">
        <v>474</v>
      </c>
      <c r="G553" s="20"/>
      <c r="H553" s="20"/>
      <c r="I553" s="26"/>
    </row>
    <row r="554" spans="1:9" ht="19.5" thickBot="1">
      <c r="B554" s="1"/>
      <c r="C554" s="1736" t="s">
        <v>378</v>
      </c>
    </row>
    <row r="555" spans="1:9" ht="12.75" customHeight="1" thickBot="1">
      <c r="A555" s="1783" t="s">
        <v>181</v>
      </c>
      <c r="B555" s="89"/>
      <c r="C555" s="425" t="s">
        <v>182</v>
      </c>
      <c r="D555" s="360" t="s">
        <v>183</v>
      </c>
      <c r="E555" s="360"/>
      <c r="F555" s="360"/>
      <c r="G555" s="426" t="s">
        <v>184</v>
      </c>
      <c r="H555" s="427" t="s">
        <v>185</v>
      </c>
      <c r="I555" s="428" t="s">
        <v>186</v>
      </c>
    </row>
    <row r="556" spans="1:9" ht="13.5" customHeight="1">
      <c r="A556" s="433" t="s">
        <v>187</v>
      </c>
      <c r="B556" s="430" t="s">
        <v>188</v>
      </c>
      <c r="C556" s="431" t="s">
        <v>189</v>
      </c>
      <c r="D556" s="432" t="s">
        <v>190</v>
      </c>
      <c r="E556" s="432" t="s">
        <v>56</v>
      </c>
      <c r="F556" s="432" t="s">
        <v>57</v>
      </c>
      <c r="G556" s="433" t="s">
        <v>191</v>
      </c>
      <c r="H556" s="434" t="s">
        <v>192</v>
      </c>
      <c r="I556" s="435" t="s">
        <v>361</v>
      </c>
    </row>
    <row r="557" spans="1:9" ht="15.75" thickBot="1">
      <c r="A557" s="2255"/>
      <c r="B557" s="479"/>
      <c r="C557" s="437"/>
      <c r="D557" s="438" t="s">
        <v>6</v>
      </c>
      <c r="E557" s="438" t="s">
        <v>7</v>
      </c>
      <c r="F557" s="438" t="s">
        <v>8</v>
      </c>
      <c r="G557" s="439" t="s">
        <v>193</v>
      </c>
      <c r="H557" s="440" t="s">
        <v>194</v>
      </c>
      <c r="I557" s="441" t="s">
        <v>360</v>
      </c>
    </row>
    <row r="558" spans="1:9">
      <c r="A558" s="504" t="s">
        <v>195</v>
      </c>
      <c r="B558" s="609" t="s">
        <v>159</v>
      </c>
      <c r="C558" s="443"/>
      <c r="D558" s="444"/>
      <c r="E558" s="445"/>
      <c r="F558" s="445"/>
      <c r="G558" s="610"/>
      <c r="H558" s="489"/>
      <c r="I558" s="448"/>
    </row>
    <row r="559" spans="1:9">
      <c r="A559" s="453" t="s">
        <v>321</v>
      </c>
      <c r="B559" s="455" t="s">
        <v>512</v>
      </c>
      <c r="C559" s="257">
        <v>60</v>
      </c>
      <c r="D559" s="219">
        <v>1.1399999999999999</v>
      </c>
      <c r="E559" s="338">
        <v>5.34</v>
      </c>
      <c r="F559" s="338">
        <v>4.62</v>
      </c>
      <c r="G559" s="827">
        <v>70.8</v>
      </c>
      <c r="H559" s="456">
        <v>3</v>
      </c>
      <c r="I559" s="545" t="s">
        <v>464</v>
      </c>
    </row>
    <row r="560" spans="1:9" ht="15.75">
      <c r="A560" s="454" t="s">
        <v>12</v>
      </c>
      <c r="B560" s="1892" t="s">
        <v>954</v>
      </c>
      <c r="C560" s="259" t="s">
        <v>502</v>
      </c>
      <c r="D560" s="334">
        <v>3.9710000000000001</v>
      </c>
      <c r="E560" s="333">
        <v>3.6030000000000002</v>
      </c>
      <c r="F560" s="334">
        <v>24.123999999999999</v>
      </c>
      <c r="G560" s="830">
        <v>144.70599999999999</v>
      </c>
      <c r="H560" s="491">
        <v>48</v>
      </c>
      <c r="I560" s="452" t="s">
        <v>952</v>
      </c>
    </row>
    <row r="561" spans="1:9" ht="15.75">
      <c r="A561" s="454"/>
      <c r="B561" s="1795" t="s">
        <v>953</v>
      </c>
      <c r="C561" s="721"/>
      <c r="D561" s="307">
        <v>0.56000000000000005</v>
      </c>
      <c r="E561" s="842">
        <v>1.0509999999999999</v>
      </c>
      <c r="F561" s="307">
        <v>2.75</v>
      </c>
      <c r="G561" s="961">
        <v>22.72</v>
      </c>
      <c r="H561" s="1796"/>
      <c r="I561" s="836" t="s">
        <v>508</v>
      </c>
    </row>
    <row r="562" spans="1:9">
      <c r="A562" s="458" t="s">
        <v>35</v>
      </c>
      <c r="B562" s="710" t="s">
        <v>478</v>
      </c>
      <c r="C562" s="257">
        <v>100</v>
      </c>
      <c r="D562" s="2211">
        <v>9.843</v>
      </c>
      <c r="E562" s="347">
        <v>12.374000000000001</v>
      </c>
      <c r="F562" s="347">
        <v>14.407</v>
      </c>
      <c r="G562" s="814">
        <v>193.053</v>
      </c>
      <c r="H562" s="456">
        <v>59</v>
      </c>
      <c r="I562" s="1797" t="s">
        <v>629</v>
      </c>
    </row>
    <row r="563" spans="1:9">
      <c r="A563" s="86"/>
      <c r="B563" s="455" t="s">
        <v>525</v>
      </c>
      <c r="C563" s="763">
        <v>200</v>
      </c>
      <c r="D563" s="219">
        <v>0.3</v>
      </c>
      <c r="E563" s="338">
        <v>0</v>
      </c>
      <c r="F563" s="338">
        <v>6.7</v>
      </c>
      <c r="G563" s="827">
        <v>27.9</v>
      </c>
      <c r="H563" s="456">
        <v>75</v>
      </c>
      <c r="I563" s="1025" t="s">
        <v>524</v>
      </c>
    </row>
    <row r="564" spans="1:9">
      <c r="A564" s="86"/>
      <c r="B564" s="1182" t="s">
        <v>10</v>
      </c>
      <c r="C564" s="257">
        <v>37</v>
      </c>
      <c r="D564" s="219">
        <v>1.43</v>
      </c>
      <c r="E564" s="338">
        <v>0.51</v>
      </c>
      <c r="F564" s="338">
        <v>20.100000000000001</v>
      </c>
      <c r="G564" s="814">
        <v>90.71</v>
      </c>
      <c r="H564" s="461">
        <v>20</v>
      </c>
      <c r="I564" s="457" t="s">
        <v>9</v>
      </c>
    </row>
    <row r="565" spans="1:9" ht="15.75" thickBot="1">
      <c r="A565" s="789"/>
      <c r="B565" s="462" t="s">
        <v>427</v>
      </c>
      <c r="C565" s="473">
        <v>20</v>
      </c>
      <c r="D565" s="348">
        <v>1.1299999999999999</v>
      </c>
      <c r="E565" s="350">
        <v>0.3</v>
      </c>
      <c r="F565" s="350">
        <v>8.3729999999999993</v>
      </c>
      <c r="G565" s="814">
        <v>40.712000000000003</v>
      </c>
      <c r="H565" s="461">
        <v>21</v>
      </c>
      <c r="I565" s="463" t="s">
        <v>9</v>
      </c>
    </row>
    <row r="566" spans="1:9">
      <c r="A566" s="464" t="s">
        <v>212</v>
      </c>
      <c r="C566" s="2233">
        <f>C559+C562+C563+C564+C565+110+40</f>
        <v>567</v>
      </c>
      <c r="D566" s="465">
        <f>SUM(D559:D565)</f>
        <v>18.373999999999999</v>
      </c>
      <c r="E566" s="466">
        <f>SUM(E559:E565)</f>
        <v>23.178000000000004</v>
      </c>
      <c r="F566" s="467">
        <f>SUM(F559:F565)</f>
        <v>81.073999999999998</v>
      </c>
      <c r="G566" s="612">
        <f>SUM(G559:G565)</f>
        <v>590.601</v>
      </c>
      <c r="H566" s="777" t="s">
        <v>318</v>
      </c>
      <c r="I566" s="726" t="s">
        <v>209</v>
      </c>
    </row>
    <row r="567" spans="1:9">
      <c r="A567" s="899"/>
      <c r="B567" s="900" t="s">
        <v>11</v>
      </c>
      <c r="C567" s="1731">
        <v>0.25</v>
      </c>
      <c r="D567" s="781">
        <v>19.25</v>
      </c>
      <c r="E567" s="782">
        <v>19.75</v>
      </c>
      <c r="F567" s="783">
        <v>83.75</v>
      </c>
      <c r="G567" s="784">
        <v>587.5</v>
      </c>
      <c r="H567" s="731">
        <f>G567-G566</f>
        <v>-3.1009999999999991</v>
      </c>
      <c r="I567" s="727" t="s">
        <v>467</v>
      </c>
    </row>
    <row r="568" spans="1:9" ht="15.75" thickBot="1">
      <c r="A568" s="231"/>
      <c r="B568" s="894" t="s">
        <v>476</v>
      </c>
      <c r="C568" s="1725"/>
      <c r="D568" s="2838">
        <f>(D566*100/D668)-25</f>
        <v>-1.1376623376623378</v>
      </c>
      <c r="E568" s="487">
        <f>(E566*100/E668)-25</f>
        <v>4.3392405063291228</v>
      </c>
      <c r="F568" s="487">
        <f>(F566*100/F668)-25</f>
        <v>-0.79880597014925314</v>
      </c>
      <c r="G568" s="2839">
        <f>(G566*100/G668)-25</f>
        <v>0.13195744680851007</v>
      </c>
      <c r="H568" s="1732"/>
      <c r="I568" s="896"/>
    </row>
    <row r="569" spans="1:9">
      <c r="A569" s="89"/>
      <c r="B569" s="609" t="s">
        <v>123</v>
      </c>
      <c r="C569" s="54"/>
      <c r="D569" s="5"/>
      <c r="E569" s="469"/>
      <c r="F569" s="469"/>
      <c r="G569" s="469"/>
      <c r="H569" s="471"/>
      <c r="I569" s="471"/>
    </row>
    <row r="570" spans="1:9">
      <c r="A570" s="86"/>
      <c r="B570" s="498" t="s">
        <v>370</v>
      </c>
      <c r="C570" s="259">
        <v>60</v>
      </c>
      <c r="D570" s="219">
        <v>0.84</v>
      </c>
      <c r="E570" s="338">
        <v>2.2799999999999998</v>
      </c>
      <c r="F570" s="338">
        <v>3.9</v>
      </c>
      <c r="G570" s="814">
        <v>39.6</v>
      </c>
      <c r="H570" s="461">
        <v>6</v>
      </c>
      <c r="I570" s="2219" t="s">
        <v>726</v>
      </c>
    </row>
    <row r="571" spans="1:9">
      <c r="A571" s="86"/>
      <c r="B571" s="1182" t="s">
        <v>155</v>
      </c>
      <c r="C571" s="257">
        <v>200</v>
      </c>
      <c r="D571" s="219">
        <v>1.6</v>
      </c>
      <c r="E571" s="338">
        <v>3.62</v>
      </c>
      <c r="F571" s="338">
        <v>5.0599999999999996</v>
      </c>
      <c r="G571" s="605">
        <v>59.2</v>
      </c>
      <c r="H571" s="461">
        <v>29</v>
      </c>
      <c r="I571" s="1730" t="s">
        <v>723</v>
      </c>
    </row>
    <row r="572" spans="1:9">
      <c r="A572" s="450" t="s">
        <v>195</v>
      </c>
      <c r="B572" s="497" t="s">
        <v>719</v>
      </c>
      <c r="C572" s="380">
        <v>90</v>
      </c>
      <c r="D572" s="2422">
        <v>4.0650000000000004</v>
      </c>
      <c r="E572" s="935">
        <v>9.3849999999999998</v>
      </c>
      <c r="F572" s="935">
        <v>15.522</v>
      </c>
      <c r="G572" s="984">
        <v>164.58600000000001</v>
      </c>
      <c r="H572" s="1741">
        <v>57</v>
      </c>
      <c r="I572" s="457" t="s">
        <v>720</v>
      </c>
    </row>
    <row r="573" spans="1:9">
      <c r="A573" s="453" t="s">
        <v>321</v>
      </c>
      <c r="B573" s="2257" t="s">
        <v>709</v>
      </c>
      <c r="C573" s="382">
        <v>180</v>
      </c>
      <c r="D573" s="354">
        <v>12.42</v>
      </c>
      <c r="E573" s="347">
        <v>15.48</v>
      </c>
      <c r="F573" s="355">
        <v>12.78</v>
      </c>
      <c r="G573" s="605">
        <v>241.2</v>
      </c>
      <c r="H573" s="1742">
        <v>45</v>
      </c>
      <c r="I573" s="452" t="s">
        <v>708</v>
      </c>
    </row>
    <row r="574" spans="1:9" ht="15.75">
      <c r="A574" s="454" t="s">
        <v>12</v>
      </c>
      <c r="B574" s="498" t="s">
        <v>163</v>
      </c>
      <c r="C574" s="259">
        <v>200</v>
      </c>
      <c r="D574" s="219">
        <v>0.5</v>
      </c>
      <c r="E574" s="347">
        <v>0</v>
      </c>
      <c r="F574" s="347">
        <v>19.8</v>
      </c>
      <c r="G574" s="826">
        <v>81</v>
      </c>
      <c r="H574" s="461">
        <v>81</v>
      </c>
      <c r="I574" s="2259" t="s">
        <v>390</v>
      </c>
    </row>
    <row r="575" spans="1:9" ht="15.75">
      <c r="A575" s="454"/>
      <c r="B575" s="455" t="s">
        <v>10</v>
      </c>
      <c r="C575" s="460">
        <v>50</v>
      </c>
      <c r="D575" s="2283">
        <v>1.925</v>
      </c>
      <c r="E575" s="347">
        <v>0.68799999999999994</v>
      </c>
      <c r="F575" s="338">
        <v>27.1</v>
      </c>
      <c r="G575" s="814">
        <v>122.292</v>
      </c>
      <c r="H575" s="461">
        <v>20</v>
      </c>
      <c r="I575" s="457" t="s">
        <v>9</v>
      </c>
    </row>
    <row r="576" spans="1:9" ht="13.5" customHeight="1">
      <c r="A576" s="458" t="s">
        <v>35</v>
      </c>
      <c r="B576" s="498" t="s">
        <v>427</v>
      </c>
      <c r="C576" s="451">
        <v>30</v>
      </c>
      <c r="D576" s="2429">
        <v>1.6950000000000001</v>
      </c>
      <c r="E576" s="350">
        <v>0.45</v>
      </c>
      <c r="F576" s="350">
        <v>12.56</v>
      </c>
      <c r="G576" s="814">
        <v>61.07</v>
      </c>
      <c r="H576" s="461">
        <v>21</v>
      </c>
      <c r="I576" s="452" t="s">
        <v>9</v>
      </c>
    </row>
    <row r="577" spans="1:9" ht="15.75" thickBot="1">
      <c r="A577" s="789"/>
      <c r="B577" s="462" t="s">
        <v>488</v>
      </c>
      <c r="C577" s="378">
        <v>120</v>
      </c>
      <c r="D577" s="486">
        <v>0.48</v>
      </c>
      <c r="E577" s="487">
        <v>0.48</v>
      </c>
      <c r="F577" s="488">
        <v>11.76</v>
      </c>
      <c r="G577" s="1959">
        <v>53.28</v>
      </c>
      <c r="H577" s="606">
        <v>92</v>
      </c>
      <c r="I577" s="1759" t="s">
        <v>644</v>
      </c>
    </row>
    <row r="578" spans="1:9">
      <c r="A578" s="464" t="s">
        <v>198</v>
      </c>
      <c r="B578" s="624"/>
      <c r="C578" s="2258">
        <f>SUM(C570:C577)</f>
        <v>930</v>
      </c>
      <c r="D578" s="475">
        <f>SUM(D570:D577)</f>
        <v>23.525000000000002</v>
      </c>
      <c r="E578" s="466">
        <f>SUM(E570:E577)</f>
        <v>32.382999999999996</v>
      </c>
      <c r="F578" s="476">
        <f>SUM(F570:F577)</f>
        <v>108.48200000000001</v>
      </c>
      <c r="G578" s="612">
        <f>SUM(G570:G577)</f>
        <v>822.22800000000007</v>
      </c>
      <c r="H578" s="777" t="s">
        <v>318</v>
      </c>
      <c r="I578" s="726" t="s">
        <v>209</v>
      </c>
    </row>
    <row r="579" spans="1:9">
      <c r="A579" s="899"/>
      <c r="B579" s="900" t="s">
        <v>11</v>
      </c>
      <c r="C579" s="1731">
        <v>0.35</v>
      </c>
      <c r="D579" s="781">
        <v>26.95</v>
      </c>
      <c r="E579" s="782">
        <v>27.65</v>
      </c>
      <c r="F579" s="783">
        <v>117.25</v>
      </c>
      <c r="G579" s="784">
        <v>822.5</v>
      </c>
      <c r="H579" s="1733">
        <f>G579-G578</f>
        <v>0.27199999999993452</v>
      </c>
      <c r="I579" s="721" t="s">
        <v>467</v>
      </c>
    </row>
    <row r="580" spans="1:9" ht="15.75" thickBot="1">
      <c r="A580" s="231"/>
      <c r="B580" s="894" t="s">
        <v>476</v>
      </c>
      <c r="C580" s="1725"/>
      <c r="D580" s="2838">
        <f>(D578*100/D668)-35</f>
        <v>-4.4480519480519476</v>
      </c>
      <c r="E580" s="487">
        <f>(E578*100/E668)-35</f>
        <v>5.9911392405063282</v>
      </c>
      <c r="F580" s="487">
        <f>(F578*100/F668)-35</f>
        <v>-2.6173134328358216</v>
      </c>
      <c r="G580" s="2839">
        <f>(G578*100/G668)-35</f>
        <v>-1.1574468085107981E-2</v>
      </c>
      <c r="H580" s="1732"/>
      <c r="I580" s="896"/>
    </row>
    <row r="581" spans="1:9">
      <c r="A581" s="504" t="s">
        <v>195</v>
      </c>
      <c r="B581" s="504" t="s">
        <v>246</v>
      </c>
      <c r="C581" s="89"/>
      <c r="D581" s="56"/>
      <c r="E581" s="469"/>
      <c r="F581" s="469"/>
      <c r="G581" s="470"/>
      <c r="H581" s="492"/>
      <c r="I581" s="492"/>
    </row>
    <row r="582" spans="1:9" ht="13.5" customHeight="1">
      <c r="A582" s="453" t="s">
        <v>321</v>
      </c>
      <c r="B582" s="651" t="s">
        <v>1014</v>
      </c>
      <c r="C582" s="460">
        <v>200</v>
      </c>
      <c r="D582" s="219">
        <v>5.8</v>
      </c>
      <c r="E582" s="338">
        <v>5</v>
      </c>
      <c r="F582" s="338">
        <v>8</v>
      </c>
      <c r="G582" s="2226">
        <v>101</v>
      </c>
      <c r="H582" s="456">
        <v>90</v>
      </c>
      <c r="I582" s="545" t="s">
        <v>760</v>
      </c>
    </row>
    <row r="583" spans="1:9" ht="15.75">
      <c r="A583" s="454" t="s">
        <v>12</v>
      </c>
      <c r="B583" s="273" t="s">
        <v>884</v>
      </c>
      <c r="C583" s="741" t="s">
        <v>793</v>
      </c>
      <c r="D583" s="219">
        <v>1.75</v>
      </c>
      <c r="E583" s="338">
        <v>2.032</v>
      </c>
      <c r="F583" s="338">
        <v>17.22</v>
      </c>
      <c r="G583" s="814">
        <v>94.168000000000006</v>
      </c>
      <c r="H583" s="499">
        <v>37</v>
      </c>
      <c r="I583" s="545" t="s">
        <v>886</v>
      </c>
    </row>
    <row r="584" spans="1:9" ht="15.75" thickBot="1">
      <c r="A584" s="787" t="s">
        <v>35</v>
      </c>
      <c r="B584" s="2256" t="s">
        <v>785</v>
      </c>
      <c r="C584" s="473">
        <v>17</v>
      </c>
      <c r="D584" s="219">
        <v>0.66</v>
      </c>
      <c r="E584" s="338">
        <v>0.33</v>
      </c>
      <c r="F584" s="338">
        <v>8.74</v>
      </c>
      <c r="G584" s="814">
        <v>40.57</v>
      </c>
      <c r="H584" s="1754">
        <v>19</v>
      </c>
      <c r="I584" s="457" t="s">
        <v>9</v>
      </c>
    </row>
    <row r="585" spans="1:9">
      <c r="A585" s="931" t="s">
        <v>258</v>
      </c>
      <c r="B585" s="36"/>
      <c r="C585" s="649">
        <f>C582+C584+100+20</f>
        <v>337</v>
      </c>
      <c r="D585" s="475">
        <f>SUM(D582:D584)</f>
        <v>8.2099999999999991</v>
      </c>
      <c r="E585" s="466">
        <f>SUM(E582:E584)</f>
        <v>7.3620000000000001</v>
      </c>
      <c r="F585" s="476">
        <f>SUM(F582:F584)</f>
        <v>33.96</v>
      </c>
      <c r="G585" s="612">
        <f>SUM(G582:G584)</f>
        <v>235.738</v>
      </c>
      <c r="H585" s="773" t="s">
        <v>318</v>
      </c>
      <c r="I585" s="726" t="s">
        <v>209</v>
      </c>
    </row>
    <row r="586" spans="1:9">
      <c r="A586" s="899"/>
      <c r="B586" s="900" t="s">
        <v>11</v>
      </c>
      <c r="C586" s="1731">
        <v>0.1</v>
      </c>
      <c r="D586" s="781">
        <v>7.7</v>
      </c>
      <c r="E586" s="782">
        <v>7.9</v>
      </c>
      <c r="F586" s="783">
        <v>33.5</v>
      </c>
      <c r="G586" s="784">
        <v>235</v>
      </c>
      <c r="H586" s="2843">
        <f>G586-G585</f>
        <v>-0.73799999999999955</v>
      </c>
      <c r="I586" s="721" t="s">
        <v>467</v>
      </c>
    </row>
    <row r="587" spans="1:9" ht="15.75" thickBot="1">
      <c r="A587" s="231"/>
      <c r="B587" s="894" t="s">
        <v>476</v>
      </c>
      <c r="C587" s="1725"/>
      <c r="D587" s="487">
        <f>(D585*100/D668)-10</f>
        <v>0.66233766233766111</v>
      </c>
      <c r="E587" s="487">
        <f>(E585*100/E668)-10</f>
        <v>-0.68101265822784818</v>
      </c>
      <c r="F587" s="487">
        <f>(F585*100/F668)-10</f>
        <v>0.1373134328358212</v>
      </c>
      <c r="G587" s="487">
        <f>(G585*100/G668)-10</f>
        <v>3.1404255319149144E-2</v>
      </c>
      <c r="H587" s="1732"/>
      <c r="I587" s="896"/>
    </row>
    <row r="588" spans="1:9" ht="15.75">
      <c r="A588" s="108"/>
      <c r="B588" s="555"/>
      <c r="C588" s="122"/>
      <c r="D588" s="627"/>
      <c r="E588" s="627"/>
      <c r="F588" s="627"/>
      <c r="G588" s="580"/>
      <c r="H588" s="122"/>
      <c r="I588" s="122"/>
    </row>
    <row r="589" spans="1:9" ht="15.75" thickBot="1">
      <c r="A589" s="2602"/>
      <c r="B589" s="2603"/>
      <c r="C589" s="1042"/>
      <c r="D589" s="1043"/>
      <c r="E589" s="582"/>
      <c r="F589" s="583"/>
      <c r="G589" s="583"/>
      <c r="H589" s="122"/>
      <c r="I589" s="122"/>
    </row>
    <row r="590" spans="1:9">
      <c r="A590" s="728"/>
      <c r="B590" s="36" t="s">
        <v>317</v>
      </c>
      <c r="C590" s="37"/>
      <c r="D590" s="148">
        <f>D566+D578</f>
        <v>41.899000000000001</v>
      </c>
      <c r="E590" s="237">
        <f>E566+E578</f>
        <v>55.561</v>
      </c>
      <c r="F590" s="237">
        <f>F566+F578</f>
        <v>189.55600000000001</v>
      </c>
      <c r="G590" s="730">
        <f>G566+G578</f>
        <v>1412.8290000000002</v>
      </c>
      <c r="H590" s="777" t="s">
        <v>318</v>
      </c>
      <c r="I590" s="726" t="s">
        <v>209</v>
      </c>
    </row>
    <row r="591" spans="1:9">
      <c r="A591" s="422"/>
      <c r="B591" s="786" t="s">
        <v>11</v>
      </c>
      <c r="C591" s="1731">
        <v>0.6</v>
      </c>
      <c r="D591" s="722">
        <v>46.2</v>
      </c>
      <c r="E591" s="723">
        <v>47.4</v>
      </c>
      <c r="F591" s="724">
        <v>201</v>
      </c>
      <c r="G591" s="725">
        <v>1410</v>
      </c>
      <c r="H591" s="731">
        <f>G591-G590</f>
        <v>-2.8290000000001783</v>
      </c>
      <c r="I591" s="721" t="s">
        <v>467</v>
      </c>
    </row>
    <row r="592" spans="1:9" ht="15.75" thickBot="1">
      <c r="A592" s="231"/>
      <c r="B592" s="894" t="s">
        <v>476</v>
      </c>
      <c r="C592" s="1725"/>
      <c r="D592" s="2838">
        <f>(D590*100/D668)-60</f>
        <v>-5.585714285714289</v>
      </c>
      <c r="E592" s="487">
        <f>(E590*100/E668)-60</f>
        <v>10.330379746835447</v>
      </c>
      <c r="F592" s="487">
        <f>(F590*100/F668)-60</f>
        <v>-3.4161194029850677</v>
      </c>
      <c r="G592" s="2839">
        <f>(G590*100/G668)-60</f>
        <v>0.12038297872341275</v>
      </c>
      <c r="H592" s="1732"/>
      <c r="I592" s="896"/>
    </row>
    <row r="594" spans="1:9" ht="15.75" thickBot="1"/>
    <row r="595" spans="1:9">
      <c r="A595" s="728"/>
      <c r="B595" s="36" t="s">
        <v>316</v>
      </c>
      <c r="C595" s="37"/>
      <c r="D595" s="148">
        <f>D578+D585</f>
        <v>31.734999999999999</v>
      </c>
      <c r="E595" s="237">
        <f>E578+E585</f>
        <v>39.744999999999997</v>
      </c>
      <c r="F595" s="237">
        <f>F578+F585</f>
        <v>142.44200000000001</v>
      </c>
      <c r="G595" s="730">
        <f>G578+G585</f>
        <v>1057.9660000000001</v>
      </c>
      <c r="H595" s="777" t="s">
        <v>318</v>
      </c>
      <c r="I595" s="726" t="s">
        <v>209</v>
      </c>
    </row>
    <row r="596" spans="1:9">
      <c r="A596" s="422"/>
      <c r="B596" s="786" t="s">
        <v>11</v>
      </c>
      <c r="C596" s="1731">
        <v>0.45</v>
      </c>
      <c r="D596" s="781">
        <v>34.65</v>
      </c>
      <c r="E596" s="782">
        <v>35.549999999999997</v>
      </c>
      <c r="F596" s="783">
        <v>150.75</v>
      </c>
      <c r="G596" s="784">
        <v>1057.5</v>
      </c>
      <c r="H596" s="776">
        <f>G596-G595</f>
        <v>-0.46600000000012187</v>
      </c>
      <c r="I596" s="721" t="s">
        <v>467</v>
      </c>
    </row>
    <row r="597" spans="1:9" ht="15.75" thickBot="1">
      <c r="A597" s="231"/>
      <c r="B597" s="894" t="s">
        <v>476</v>
      </c>
      <c r="C597" s="1725"/>
      <c r="D597" s="2838">
        <f>(D595*100/D668)-45</f>
        <v>-3.7857142857142847</v>
      </c>
      <c r="E597" s="487">
        <f>(E595*100/E668)-45</f>
        <v>5.3101265822784782</v>
      </c>
      <c r="F597" s="487">
        <f>(F595*100/F668)-45</f>
        <v>-2.4799999999999969</v>
      </c>
      <c r="G597" s="2839">
        <f>(G595*100/G668)-45</f>
        <v>1.9829787234044716E-2</v>
      </c>
      <c r="H597" s="1732"/>
      <c r="I597" s="896"/>
    </row>
    <row r="599" spans="1:9" ht="15.75" thickBot="1"/>
    <row r="600" spans="1:9">
      <c r="A600" s="728"/>
      <c r="B600" s="36" t="s">
        <v>259</v>
      </c>
      <c r="C600" s="37"/>
      <c r="D600" s="153">
        <f>D566+D578+D585</f>
        <v>50.109000000000002</v>
      </c>
      <c r="E600" s="95">
        <f>E566+E578+E585</f>
        <v>62.923000000000002</v>
      </c>
      <c r="F600" s="95">
        <f>F566+F578+F585</f>
        <v>223.51600000000002</v>
      </c>
      <c r="G600" s="238">
        <f>G566+G578+G585</f>
        <v>1648.5670000000002</v>
      </c>
      <c r="H600" s="777" t="s">
        <v>318</v>
      </c>
      <c r="I600" s="726" t="s">
        <v>209</v>
      </c>
    </row>
    <row r="601" spans="1:9">
      <c r="A601" s="899"/>
      <c r="B601" s="900" t="s">
        <v>11</v>
      </c>
      <c r="C601" s="1731">
        <v>0.7</v>
      </c>
      <c r="D601" s="781">
        <v>53.9</v>
      </c>
      <c r="E601" s="782">
        <v>55.3</v>
      </c>
      <c r="F601" s="783">
        <v>234.5</v>
      </c>
      <c r="G601" s="784">
        <v>1645</v>
      </c>
      <c r="H601" s="776">
        <f>G601-G600</f>
        <v>-3.5670000000002346</v>
      </c>
      <c r="I601" s="721" t="s">
        <v>467</v>
      </c>
    </row>
    <row r="602" spans="1:9" ht="15.75" thickBot="1">
      <c r="A602" s="231"/>
      <c r="B602" s="894" t="s">
        <v>476</v>
      </c>
      <c r="C602" s="1725"/>
      <c r="D602" s="2838">
        <f>(D600*100/D668)-70</f>
        <v>-4.9233766233766119</v>
      </c>
      <c r="E602" s="487">
        <f>(E600*100/E668)-70</f>
        <v>9.6493670886075904</v>
      </c>
      <c r="F602" s="487">
        <f>(F600*100/F668)-70</f>
        <v>-3.27880597014925</v>
      </c>
      <c r="G602" s="2839">
        <f>(G600*100/G668)-70</f>
        <v>0.15178723404255834</v>
      </c>
      <c r="H602" s="1732"/>
      <c r="I602" s="896"/>
    </row>
    <row r="603" spans="1:9">
      <c r="C603" s="10"/>
    </row>
    <row r="604" spans="1:9">
      <c r="G604" s="45"/>
      <c r="H604" s="45"/>
      <c r="I604" s="45"/>
    </row>
    <row r="605" spans="1:9">
      <c r="C605" s="10" t="s">
        <v>214</v>
      </c>
    </row>
    <row r="606" spans="1:9" s="62" customFormat="1" ht="11.25">
      <c r="A606" s="797" t="s">
        <v>473</v>
      </c>
      <c r="E606" s="312"/>
      <c r="F606" s="312"/>
      <c r="G606" s="312"/>
    </row>
    <row r="607" spans="1:9">
      <c r="B607" s="19" t="s">
        <v>210</v>
      </c>
      <c r="D607"/>
      <c r="E607"/>
      <c r="F607" s="19"/>
      <c r="G607" s="19"/>
      <c r="H607" s="20"/>
      <c r="I607" s="20"/>
    </row>
    <row r="608" spans="1:9" ht="15.75">
      <c r="A608" s="22" t="s">
        <v>211</v>
      </c>
      <c r="B608" s="20"/>
      <c r="C608"/>
      <c r="D608" s="22" t="s">
        <v>0</v>
      </c>
      <c r="E608"/>
      <c r="F608" s="2" t="s">
        <v>474</v>
      </c>
      <c r="G608" s="20"/>
      <c r="H608" s="20"/>
      <c r="I608" s="26"/>
    </row>
    <row r="609" spans="1:9" ht="19.5" thickBot="1">
      <c r="B609" s="1"/>
      <c r="C609" s="1736" t="s">
        <v>378</v>
      </c>
    </row>
    <row r="610" spans="1:9" ht="15.75" thickBot="1">
      <c r="A610" s="424" t="s">
        <v>181</v>
      </c>
      <c r="B610" s="89"/>
      <c r="C610" s="425" t="s">
        <v>182</v>
      </c>
      <c r="D610" s="360" t="s">
        <v>183</v>
      </c>
      <c r="E610" s="360"/>
      <c r="F610" s="360"/>
      <c r="G610" s="426" t="s">
        <v>184</v>
      </c>
      <c r="H610" s="427" t="s">
        <v>185</v>
      </c>
      <c r="I610" s="428" t="s">
        <v>186</v>
      </c>
    </row>
    <row r="611" spans="1:9">
      <c r="A611" s="429" t="s">
        <v>187</v>
      </c>
      <c r="B611" s="430" t="s">
        <v>188</v>
      </c>
      <c r="C611" s="431" t="s">
        <v>189</v>
      </c>
      <c r="D611" s="432" t="s">
        <v>190</v>
      </c>
      <c r="E611" s="432" t="s">
        <v>56</v>
      </c>
      <c r="F611" s="432" t="s">
        <v>57</v>
      </c>
      <c r="G611" s="433" t="s">
        <v>191</v>
      </c>
      <c r="H611" s="434" t="s">
        <v>192</v>
      </c>
      <c r="I611" s="435" t="s">
        <v>361</v>
      </c>
    </row>
    <row r="612" spans="1:9" ht="15.75" thickBot="1">
      <c r="A612" s="436"/>
      <c r="B612" s="479"/>
      <c r="C612" s="437"/>
      <c r="D612" s="438" t="s">
        <v>6</v>
      </c>
      <c r="E612" s="438" t="s">
        <v>7</v>
      </c>
      <c r="F612" s="438" t="s">
        <v>8</v>
      </c>
      <c r="G612" s="439" t="s">
        <v>193</v>
      </c>
      <c r="H612" s="440" t="s">
        <v>194</v>
      </c>
      <c r="I612" s="441" t="s">
        <v>360</v>
      </c>
    </row>
    <row r="613" spans="1:9">
      <c r="A613" s="89"/>
      <c r="B613" s="171" t="s">
        <v>159</v>
      </c>
      <c r="C613" s="443"/>
      <c r="D613" s="444"/>
      <c r="E613" s="445"/>
      <c r="F613" s="445"/>
      <c r="G613" s="610"/>
      <c r="H613" s="489"/>
      <c r="I613" s="448"/>
    </row>
    <row r="614" spans="1:9">
      <c r="A614" s="450" t="s">
        <v>195</v>
      </c>
      <c r="B614" s="1854" t="s">
        <v>373</v>
      </c>
      <c r="C614" s="460">
        <v>60</v>
      </c>
      <c r="D614" s="2701">
        <v>1.2749999999999999</v>
      </c>
      <c r="E614" s="338">
        <v>4.2</v>
      </c>
      <c r="F614" s="2702">
        <v>6.8250000000000002</v>
      </c>
      <c r="G614" s="826">
        <v>71.400000000000006</v>
      </c>
      <c r="H614" s="456">
        <v>5</v>
      </c>
      <c r="I614" s="545" t="s">
        <v>383</v>
      </c>
    </row>
    <row r="615" spans="1:9">
      <c r="A615" s="453" t="s">
        <v>321</v>
      </c>
      <c r="B615" s="1785" t="s">
        <v>998</v>
      </c>
      <c r="C615" s="460">
        <v>200</v>
      </c>
      <c r="D615" s="354">
        <v>15.906000000000001</v>
      </c>
      <c r="E615" s="2738">
        <v>13.85</v>
      </c>
      <c r="F615" s="355">
        <v>19.933</v>
      </c>
      <c r="G615" s="814">
        <v>268.62200000000001</v>
      </c>
      <c r="H615" s="480">
        <v>62</v>
      </c>
      <c r="I615" s="614" t="s">
        <v>999</v>
      </c>
    </row>
    <row r="616" spans="1:9" ht="15.75">
      <c r="A616" s="454" t="s">
        <v>12</v>
      </c>
      <c r="B616" s="767" t="s">
        <v>122</v>
      </c>
      <c r="C616" s="460">
        <v>200</v>
      </c>
      <c r="D616" s="348">
        <v>1</v>
      </c>
      <c r="E616" s="350">
        <v>0.2</v>
      </c>
      <c r="F616" s="350">
        <v>20.2</v>
      </c>
      <c r="G616" s="1960">
        <v>86</v>
      </c>
      <c r="H616" s="481">
        <v>91</v>
      </c>
      <c r="I616" s="457" t="s">
        <v>504</v>
      </c>
    </row>
    <row r="617" spans="1:9">
      <c r="A617" s="458" t="s">
        <v>206</v>
      </c>
      <c r="B617" s="379" t="s">
        <v>10</v>
      </c>
      <c r="C617" s="460">
        <v>40</v>
      </c>
      <c r="D617" s="219">
        <v>1.54</v>
      </c>
      <c r="E617" s="338">
        <v>0.55000000000000004</v>
      </c>
      <c r="F617" s="338">
        <v>21.68</v>
      </c>
      <c r="G617" s="814">
        <v>97.83</v>
      </c>
      <c r="H617" s="220">
        <v>20</v>
      </c>
      <c r="I617" s="457" t="s">
        <v>9</v>
      </c>
    </row>
    <row r="618" spans="1:9" ht="15.75" thickBot="1">
      <c r="A618" s="787"/>
      <c r="B618" s="485" t="s">
        <v>427</v>
      </c>
      <c r="C618" s="473">
        <v>30</v>
      </c>
      <c r="D618" s="2429">
        <v>1.6950000000000001</v>
      </c>
      <c r="E618" s="350">
        <v>0.45</v>
      </c>
      <c r="F618" s="350">
        <v>12.56</v>
      </c>
      <c r="G618" s="814">
        <v>61.07</v>
      </c>
      <c r="H618" s="461">
        <v>21</v>
      </c>
      <c r="I618" s="452" t="s">
        <v>9</v>
      </c>
    </row>
    <row r="619" spans="1:9">
      <c r="A619" s="464" t="s">
        <v>212</v>
      </c>
      <c r="C619" s="792">
        <f>SUM(C614:C618)</f>
        <v>530</v>
      </c>
      <c r="D619" s="465">
        <f>SUM(D614:D618)</f>
        <v>21.416</v>
      </c>
      <c r="E619" s="466">
        <f>SUM(E614:E618)</f>
        <v>19.25</v>
      </c>
      <c r="F619" s="467">
        <f>SUM(F614:F618)</f>
        <v>81.198000000000008</v>
      </c>
      <c r="G619" s="612">
        <f>SUM(G614:G618)</f>
        <v>584.92200000000014</v>
      </c>
      <c r="H619" s="777" t="s">
        <v>318</v>
      </c>
      <c r="I619" s="726" t="s">
        <v>209</v>
      </c>
    </row>
    <row r="620" spans="1:9">
      <c r="A620" s="1855"/>
      <c r="B620" s="900" t="s">
        <v>11</v>
      </c>
      <c r="C620" s="1731">
        <v>0.25</v>
      </c>
      <c r="D620" s="781">
        <v>19.25</v>
      </c>
      <c r="E620" s="782">
        <v>19.75</v>
      </c>
      <c r="F620" s="783">
        <v>83.75</v>
      </c>
      <c r="G620" s="784">
        <v>587.5</v>
      </c>
      <c r="H620" s="1733">
        <f>G620-G619</f>
        <v>2.5779999999998608</v>
      </c>
      <c r="I620" s="721" t="s">
        <v>467</v>
      </c>
    </row>
    <row r="621" spans="1:9" ht="15.75" thickBot="1">
      <c r="A621" s="1850"/>
      <c r="B621" s="894" t="s">
        <v>476</v>
      </c>
      <c r="C621" s="1725"/>
      <c r="D621" s="2838">
        <f>(D619*100/D668)-25</f>
        <v>2.812987012987012</v>
      </c>
      <c r="E621" s="487">
        <f>(E619*100/E668)-25</f>
        <v>-0.63291139240506311</v>
      </c>
      <c r="F621" s="487">
        <f>(F619*100/F668)-25</f>
        <v>-0.76179104477611759</v>
      </c>
      <c r="G621" s="2839">
        <f>(G619*100/G668)-25</f>
        <v>-0.10970212765957044</v>
      </c>
      <c r="H621" s="1732"/>
      <c r="I621" s="896"/>
    </row>
    <row r="622" spans="1:9">
      <c r="A622" s="89"/>
      <c r="B622" s="790" t="s">
        <v>123</v>
      </c>
      <c r="C622" s="89"/>
      <c r="D622" s="5"/>
      <c r="E622" s="469"/>
      <c r="F622" s="469"/>
      <c r="G622" s="469"/>
      <c r="H622" s="471"/>
      <c r="I622" s="749"/>
    </row>
    <row r="623" spans="1:9">
      <c r="A623" s="86"/>
      <c r="B623" s="413" t="s">
        <v>608</v>
      </c>
      <c r="C623" s="460">
        <v>60</v>
      </c>
      <c r="D623" s="219">
        <v>1.98</v>
      </c>
      <c r="E623" s="338">
        <v>3.84</v>
      </c>
      <c r="F623" s="338">
        <v>1.32</v>
      </c>
      <c r="G623" s="605">
        <v>48</v>
      </c>
      <c r="H623" s="456">
        <v>9</v>
      </c>
      <c r="I623" s="484" t="s">
        <v>607</v>
      </c>
    </row>
    <row r="624" spans="1:9">
      <c r="A624" s="86"/>
      <c r="B624" s="501" t="s">
        <v>887</v>
      </c>
      <c r="C624" s="493">
        <v>200</v>
      </c>
      <c r="D624" s="389">
        <v>1.48</v>
      </c>
      <c r="E624" s="350">
        <v>3.54</v>
      </c>
      <c r="F624" s="638">
        <v>5.56</v>
      </c>
      <c r="G624" s="604">
        <v>60</v>
      </c>
      <c r="H624" s="491">
        <v>24</v>
      </c>
      <c r="I624" s="2259" t="s">
        <v>697</v>
      </c>
    </row>
    <row r="625" spans="1:9">
      <c r="A625" s="450" t="s">
        <v>195</v>
      </c>
      <c r="B625" s="2261" t="s">
        <v>702</v>
      </c>
      <c r="C625" s="748">
        <v>100</v>
      </c>
      <c r="D625" s="747">
        <v>14</v>
      </c>
      <c r="E625" s="235">
        <v>5.4</v>
      </c>
      <c r="F625" s="344">
        <v>3.8</v>
      </c>
      <c r="G625" s="605">
        <v>121</v>
      </c>
      <c r="H625" s="472">
        <v>69</v>
      </c>
      <c r="I625" s="457" t="s">
        <v>703</v>
      </c>
    </row>
    <row r="626" spans="1:9">
      <c r="A626" s="453" t="s">
        <v>321</v>
      </c>
      <c r="B626" s="2262" t="s">
        <v>990</v>
      </c>
      <c r="C626" s="493">
        <v>150</v>
      </c>
      <c r="D626" s="340">
        <v>1.67</v>
      </c>
      <c r="E626" s="337">
        <v>8.5210000000000008</v>
      </c>
      <c r="F626" s="337">
        <v>38.200000000000003</v>
      </c>
      <c r="G626" s="814">
        <f t="shared" ref="G626" si="11">F626*4+E626*9+D626*4</f>
        <v>236.16900000000004</v>
      </c>
      <c r="H626" s="456">
        <v>36</v>
      </c>
      <c r="I626" s="452" t="s">
        <v>623</v>
      </c>
    </row>
    <row r="627" spans="1:9" ht="15.75">
      <c r="A627" s="454" t="s">
        <v>12</v>
      </c>
      <c r="B627" s="459" t="s">
        <v>252</v>
      </c>
      <c r="C627" s="460">
        <v>200</v>
      </c>
      <c r="D627" s="2211">
        <v>5.2039999999999997</v>
      </c>
      <c r="E627" s="347">
        <v>4.7480000000000002</v>
      </c>
      <c r="F627" s="347">
        <v>17.876999999999999</v>
      </c>
      <c r="G627" s="814">
        <v>135.25</v>
      </c>
      <c r="H627" s="472">
        <v>88</v>
      </c>
      <c r="I627" s="449" t="s">
        <v>606</v>
      </c>
    </row>
    <row r="628" spans="1:9">
      <c r="A628" s="458" t="s">
        <v>206</v>
      </c>
      <c r="B628" s="459" t="s">
        <v>10</v>
      </c>
      <c r="C628" s="460">
        <v>50</v>
      </c>
      <c r="D628" s="2283">
        <v>1.925</v>
      </c>
      <c r="E628" s="347">
        <v>0.68799999999999994</v>
      </c>
      <c r="F628" s="338">
        <v>27.1</v>
      </c>
      <c r="G628" s="814">
        <v>122.292</v>
      </c>
      <c r="H628" s="461">
        <v>20</v>
      </c>
      <c r="I628" s="457" t="s">
        <v>9</v>
      </c>
    </row>
    <row r="629" spans="1:9">
      <c r="A629" s="86"/>
      <c r="B629" s="417" t="s">
        <v>427</v>
      </c>
      <c r="C629" s="451">
        <v>30</v>
      </c>
      <c r="D629" s="2429">
        <v>1.6950000000000001</v>
      </c>
      <c r="E629" s="350">
        <v>0.45</v>
      </c>
      <c r="F629" s="350">
        <v>12.56</v>
      </c>
      <c r="G629" s="814">
        <v>61.07</v>
      </c>
      <c r="H629" s="461">
        <v>21</v>
      </c>
      <c r="I629" s="452" t="s">
        <v>9</v>
      </c>
    </row>
    <row r="630" spans="1:9" ht="15.75" thickBot="1">
      <c r="A630" s="789"/>
      <c r="B630" s="413" t="s">
        <v>323</v>
      </c>
      <c r="C630" s="473">
        <v>100</v>
      </c>
      <c r="D630" s="348">
        <v>0.34</v>
      </c>
      <c r="E630" s="349">
        <v>0.34</v>
      </c>
      <c r="F630" s="350">
        <v>8.4</v>
      </c>
      <c r="G630" s="646">
        <v>40.29</v>
      </c>
      <c r="H630" s="778">
        <v>93</v>
      </c>
      <c r="I630" s="474" t="s">
        <v>841</v>
      </c>
    </row>
    <row r="631" spans="1:9">
      <c r="A631" s="464" t="s">
        <v>198</v>
      </c>
      <c r="B631" s="629"/>
      <c r="C631" s="779">
        <f>SUM(C623:C630)</f>
        <v>890</v>
      </c>
      <c r="D631" s="475">
        <f>SUM(D623:D630)</f>
        <v>28.294000000000004</v>
      </c>
      <c r="E631" s="466">
        <f>SUM(E623:E630)</f>
        <v>27.527000000000001</v>
      </c>
      <c r="F631" s="476">
        <f>SUM(F623:F630)</f>
        <v>114.81700000000001</v>
      </c>
      <c r="G631" s="612">
        <f>SUM(G623:G630)</f>
        <v>824.07100000000014</v>
      </c>
      <c r="H631" s="777" t="s">
        <v>318</v>
      </c>
      <c r="I631" s="726" t="s">
        <v>209</v>
      </c>
    </row>
    <row r="632" spans="1:9">
      <c r="A632" s="899"/>
      <c r="B632" s="900" t="s">
        <v>11</v>
      </c>
      <c r="C632" s="1731">
        <v>0.35</v>
      </c>
      <c r="D632" s="781">
        <v>26.95</v>
      </c>
      <c r="E632" s="782">
        <v>27.65</v>
      </c>
      <c r="F632" s="783">
        <v>117.25</v>
      </c>
      <c r="G632" s="784">
        <v>822.5</v>
      </c>
      <c r="H632" s="731">
        <f>G632-G631</f>
        <v>-1.5710000000001401</v>
      </c>
      <c r="I632" s="727" t="s">
        <v>467</v>
      </c>
    </row>
    <row r="633" spans="1:9" ht="15.75" thickBot="1">
      <c r="A633" s="231"/>
      <c r="B633" s="894" t="s">
        <v>476</v>
      </c>
      <c r="C633" s="1725"/>
      <c r="D633" s="2838">
        <f>(D631*100/D668)-35</f>
        <v>1.7454545454545496</v>
      </c>
      <c r="E633" s="487">
        <f>(E631*100/E668)-35</f>
        <v>-0.15569620253164373</v>
      </c>
      <c r="F633" s="487">
        <f>(F631*100/F668)-35</f>
        <v>-0.72626865671641383</v>
      </c>
      <c r="G633" s="2839">
        <f>(G631*100/G668)-35</f>
        <v>6.6851063829794555E-2</v>
      </c>
      <c r="H633" s="1732"/>
      <c r="I633" s="896"/>
    </row>
    <row r="634" spans="1:9" ht="14.25" customHeight="1">
      <c r="A634" s="504" t="s">
        <v>195</v>
      </c>
      <c r="B634" s="170" t="s">
        <v>246</v>
      </c>
      <c r="C634" s="89"/>
      <c r="D634" s="5"/>
      <c r="E634" s="469"/>
      <c r="F634" s="469"/>
      <c r="G634" s="469"/>
      <c r="H634" s="471"/>
      <c r="I634" s="471"/>
    </row>
    <row r="635" spans="1:9" ht="12" customHeight="1">
      <c r="A635" s="453" t="s">
        <v>321</v>
      </c>
      <c r="B635" s="455" t="s">
        <v>766</v>
      </c>
      <c r="C635" s="460">
        <v>200</v>
      </c>
      <c r="D635" s="2433">
        <v>0.38300000000000001</v>
      </c>
      <c r="E635" s="2428">
        <v>8.3000000000000004E-2</v>
      </c>
      <c r="F635" s="1843">
        <v>1.7170000000000001</v>
      </c>
      <c r="G635" s="830">
        <v>8.8000000000000007</v>
      </c>
      <c r="H635" s="491">
        <v>79</v>
      </c>
      <c r="I635" s="2769" t="s">
        <v>1011</v>
      </c>
    </row>
    <row r="636" spans="1:9" ht="15.75">
      <c r="A636" s="454" t="s">
        <v>12</v>
      </c>
      <c r="B636" s="1734" t="s">
        <v>771</v>
      </c>
      <c r="C636" s="537" t="s">
        <v>774</v>
      </c>
      <c r="D636" s="318">
        <v>9.0069999999999997</v>
      </c>
      <c r="E636" s="349">
        <v>8.8930000000000007</v>
      </c>
      <c r="F636" s="2436">
        <v>17.184999999999999</v>
      </c>
      <c r="G636" s="830">
        <v>185.55199999999999</v>
      </c>
      <c r="H636" s="491">
        <v>60</v>
      </c>
      <c r="I636" s="452" t="s">
        <v>997</v>
      </c>
    </row>
    <row r="637" spans="1:9">
      <c r="A637" s="86"/>
      <c r="B637" s="2264" t="s">
        <v>776</v>
      </c>
      <c r="C637" s="1796"/>
      <c r="E637" s="834"/>
      <c r="F637" s="1705"/>
      <c r="G637" s="1705"/>
      <c r="H637" s="492"/>
      <c r="I637" s="492"/>
    </row>
    <row r="638" spans="1:9" ht="15.75" thickBot="1">
      <c r="A638" s="787" t="s">
        <v>206</v>
      </c>
      <c r="B638" s="501" t="s">
        <v>427</v>
      </c>
      <c r="C638" s="451">
        <v>20</v>
      </c>
      <c r="D638" s="348">
        <v>1.1299999999999999</v>
      </c>
      <c r="E638" s="350">
        <v>0.3</v>
      </c>
      <c r="F638" s="350">
        <v>8.3729999999999993</v>
      </c>
      <c r="G638" s="814">
        <v>40.712000000000003</v>
      </c>
      <c r="H638" s="461">
        <v>21</v>
      </c>
      <c r="I638" s="2220" t="s">
        <v>9</v>
      </c>
    </row>
    <row r="639" spans="1:9">
      <c r="A639" s="464" t="s">
        <v>258</v>
      </c>
      <c r="B639" s="36"/>
      <c r="C639" s="793">
        <f>C635+C638+80+20</f>
        <v>320</v>
      </c>
      <c r="D639" s="475">
        <f>SUM(D635:D638)</f>
        <v>10.52</v>
      </c>
      <c r="E639" s="466">
        <f>SUM(E635:E638)</f>
        <v>9.2760000000000016</v>
      </c>
      <c r="F639" s="476">
        <f>SUM(F635:F638)</f>
        <v>27.274999999999999</v>
      </c>
      <c r="G639" s="612">
        <f>SUM(G635:G638)</f>
        <v>235.06400000000002</v>
      </c>
      <c r="H639" s="777" t="s">
        <v>318</v>
      </c>
      <c r="I639" s="726" t="s">
        <v>209</v>
      </c>
    </row>
    <row r="640" spans="1:9">
      <c r="A640" s="899"/>
      <c r="B640" s="900" t="s">
        <v>11</v>
      </c>
      <c r="C640" s="1731">
        <v>0.1</v>
      </c>
      <c r="D640" s="781">
        <v>7.7</v>
      </c>
      <c r="E640" s="782">
        <v>7.9</v>
      </c>
      <c r="F640" s="783">
        <v>33.5</v>
      </c>
      <c r="G640" s="784">
        <v>235</v>
      </c>
      <c r="H640" s="2844">
        <f>G640-G639</f>
        <v>-6.4000000000021373E-2</v>
      </c>
      <c r="I640" s="721" t="s">
        <v>467</v>
      </c>
    </row>
    <row r="641" spans="1:9" ht="15.75" thickBot="1">
      <c r="A641" s="231"/>
      <c r="B641" s="894" t="s">
        <v>476</v>
      </c>
      <c r="C641" s="1725"/>
      <c r="D641" s="2838">
        <f>(D639*100/D668)-10</f>
        <v>3.6623376623376629</v>
      </c>
      <c r="E641" s="487">
        <f>(E639*100/E668)-10</f>
        <v>1.7417721518987364</v>
      </c>
      <c r="F641" s="487">
        <f>(F639*100/F668)-10</f>
        <v>-1.8582089552238799</v>
      </c>
      <c r="G641" s="2839">
        <f>(G639*100/G668)-10</f>
        <v>2.7234042553203608E-3</v>
      </c>
      <c r="H641" s="1732"/>
      <c r="I641" s="896"/>
    </row>
    <row r="643" spans="1:9" ht="16.5" thickBot="1">
      <c r="A643" s="108"/>
      <c r="B643" s="555"/>
      <c r="C643" s="122"/>
      <c r="D643" s="627"/>
      <c r="E643" s="627"/>
      <c r="F643" s="627"/>
      <c r="G643" s="580"/>
      <c r="H643" s="122"/>
      <c r="I643" s="122"/>
    </row>
    <row r="644" spans="1:9">
      <c r="A644" s="728"/>
      <c r="B644" s="36" t="s">
        <v>317</v>
      </c>
      <c r="C644" s="37"/>
      <c r="D644" s="148">
        <f>D619+D631</f>
        <v>49.710000000000008</v>
      </c>
      <c r="E644" s="237">
        <f>E619+E631</f>
        <v>46.777000000000001</v>
      </c>
      <c r="F644" s="237">
        <f>F619+F631</f>
        <v>196.01500000000001</v>
      </c>
      <c r="G644" s="730">
        <f>G619+G631</f>
        <v>1408.9930000000004</v>
      </c>
      <c r="H644" s="777" t="s">
        <v>318</v>
      </c>
      <c r="I644" s="726" t="s">
        <v>209</v>
      </c>
    </row>
    <row r="645" spans="1:9">
      <c r="A645" s="422"/>
      <c r="B645" s="786" t="s">
        <v>11</v>
      </c>
      <c r="C645" s="1744">
        <v>0.6</v>
      </c>
      <c r="D645" s="722">
        <v>46.2</v>
      </c>
      <c r="E645" s="723">
        <v>47.4</v>
      </c>
      <c r="F645" s="724">
        <v>201</v>
      </c>
      <c r="G645" s="725">
        <v>1410</v>
      </c>
      <c r="H645" s="731">
        <f>G645-G644</f>
        <v>1.0069999999996071</v>
      </c>
      <c r="I645" s="721" t="s">
        <v>467</v>
      </c>
    </row>
    <row r="646" spans="1:9" ht="15.75" thickBot="1">
      <c r="A646" s="231"/>
      <c r="B646" s="894" t="s">
        <v>476</v>
      </c>
      <c r="C646" s="1725"/>
      <c r="D646" s="2838">
        <f>(D644*100/D668)-60</f>
        <v>4.5584415584415723</v>
      </c>
      <c r="E646" s="487">
        <f>(E644*100/E668)-60</f>
        <v>-0.78860759493671395</v>
      </c>
      <c r="F646" s="487">
        <f>(F644*100/F668)-60</f>
        <v>-1.4880597014925385</v>
      </c>
      <c r="G646" s="2839">
        <f>(G644*100/G668)-60</f>
        <v>-4.2851063829765224E-2</v>
      </c>
      <c r="H646" s="1732"/>
      <c r="I646" s="896"/>
    </row>
    <row r="648" spans="1:9" ht="15.75" thickBot="1"/>
    <row r="649" spans="1:9">
      <c r="A649" s="728"/>
      <c r="B649" s="36" t="s">
        <v>316</v>
      </c>
      <c r="C649" s="37"/>
      <c r="D649" s="148">
        <f>D631+D639</f>
        <v>38.814000000000007</v>
      </c>
      <c r="E649" s="237">
        <f>E631+E639</f>
        <v>36.803000000000004</v>
      </c>
      <c r="F649" s="237">
        <f>F631+F639</f>
        <v>142.09200000000001</v>
      </c>
      <c r="G649" s="730">
        <f>G631+G639</f>
        <v>1059.1350000000002</v>
      </c>
      <c r="H649" s="777" t="s">
        <v>318</v>
      </c>
      <c r="I649" s="726" t="s">
        <v>209</v>
      </c>
    </row>
    <row r="650" spans="1:9">
      <c r="A650" s="422"/>
      <c r="B650" s="786" t="s">
        <v>11</v>
      </c>
      <c r="C650" s="1744">
        <v>0.45</v>
      </c>
      <c r="D650" s="781">
        <v>34.65</v>
      </c>
      <c r="E650" s="782">
        <v>35.549999999999997</v>
      </c>
      <c r="F650" s="783">
        <v>150.75</v>
      </c>
      <c r="G650" s="784">
        <v>1057.5</v>
      </c>
      <c r="H650" s="776">
        <f>G650-G649</f>
        <v>-1.6350000000002183</v>
      </c>
      <c r="I650" s="721" t="s">
        <v>467</v>
      </c>
    </row>
    <row r="651" spans="1:9" ht="15.75" thickBot="1">
      <c r="A651" s="231"/>
      <c r="B651" s="894" t="s">
        <v>476</v>
      </c>
      <c r="C651" s="1725"/>
      <c r="D651" s="2838">
        <f>(D649*100/D668)-45</f>
        <v>5.4077922077922125</v>
      </c>
      <c r="E651" s="487">
        <f>(E649*100/E668)-45</f>
        <v>1.5860759493670997</v>
      </c>
      <c r="F651" s="487">
        <f>(F649*100/F668)-45</f>
        <v>-2.5844776119402937</v>
      </c>
      <c r="G651" s="2839">
        <f>(G649*100/G668)-45</f>
        <v>6.9574468085122021E-2</v>
      </c>
      <c r="H651" s="1732"/>
      <c r="I651" s="896"/>
    </row>
    <row r="653" spans="1:9" ht="13.5" customHeight="1" thickBot="1"/>
    <row r="654" spans="1:9" ht="12" customHeight="1">
      <c r="A654" s="728"/>
      <c r="B654" s="36" t="s">
        <v>259</v>
      </c>
      <c r="C654" s="37"/>
      <c r="D654" s="153">
        <f>D619+D631+D639</f>
        <v>60.230000000000004</v>
      </c>
      <c r="E654" s="95">
        <f>E619+E631+E639</f>
        <v>56.053000000000004</v>
      </c>
      <c r="F654" s="95">
        <f>F619+F631+F639</f>
        <v>223.29000000000002</v>
      </c>
      <c r="G654" s="238">
        <f>G619+G631+G639</f>
        <v>1644.0570000000005</v>
      </c>
      <c r="H654" s="777" t="s">
        <v>318</v>
      </c>
      <c r="I654" s="726" t="s">
        <v>209</v>
      </c>
    </row>
    <row r="655" spans="1:9" ht="11.25" customHeight="1">
      <c r="A655" s="899"/>
      <c r="B655" s="900" t="s">
        <v>11</v>
      </c>
      <c r="C655" s="1731">
        <v>0.7</v>
      </c>
      <c r="D655" s="1041">
        <v>53.9</v>
      </c>
      <c r="E655" s="1039">
        <v>55.3</v>
      </c>
      <c r="F655" s="1040">
        <v>234.5</v>
      </c>
      <c r="G655" s="1745">
        <v>1645</v>
      </c>
      <c r="H655" s="776">
        <f>G655-G654</f>
        <v>0.94299999999952888</v>
      </c>
      <c r="I655" s="721" t="s">
        <v>467</v>
      </c>
    </row>
    <row r="656" spans="1:9" ht="13.5" customHeight="1" thickBot="1">
      <c r="A656" s="231"/>
      <c r="B656" s="894" t="s">
        <v>476</v>
      </c>
      <c r="C656" s="1725"/>
      <c r="D656" s="2838">
        <f>(D654*100/D668)-70</f>
        <v>8.220779220779221</v>
      </c>
      <c r="E656" s="487">
        <f>(E654*100/E668)-70</f>
        <v>0.9531645569620224</v>
      </c>
      <c r="F656" s="487">
        <f>(F654*100/F668)-70</f>
        <v>-3.3462686567164042</v>
      </c>
      <c r="G656" s="2839">
        <f>(G654*100/G668)-70</f>
        <v>-4.0127659574451968E-2</v>
      </c>
      <c r="H656" s="1732"/>
      <c r="I656" s="896"/>
    </row>
    <row r="657" spans="1:9" ht="13.5" customHeight="1"/>
    <row r="658" spans="1:9" ht="13.5" customHeight="1"/>
    <row r="660" spans="1:9" ht="13.5" customHeight="1">
      <c r="C660" s="10" t="s">
        <v>214</v>
      </c>
    </row>
    <row r="661" spans="1:9" s="62" customFormat="1" ht="12" customHeight="1">
      <c r="A661" s="797" t="s">
        <v>473</v>
      </c>
      <c r="E661" s="312"/>
      <c r="F661" s="312"/>
      <c r="G661" s="312"/>
    </row>
    <row r="662" spans="1:9">
      <c r="B662" s="19" t="s">
        <v>210</v>
      </c>
      <c r="D662"/>
      <c r="E662"/>
      <c r="F662" s="19"/>
      <c r="G662" s="19"/>
      <c r="H662" s="20"/>
      <c r="I662" s="20"/>
    </row>
    <row r="663" spans="1:9" ht="15.75">
      <c r="A663" s="22" t="s">
        <v>211</v>
      </c>
      <c r="B663" s="20"/>
      <c r="C663"/>
      <c r="D663" s="22" t="s">
        <v>0</v>
      </c>
      <c r="E663"/>
      <c r="F663" s="2" t="s">
        <v>474</v>
      </c>
      <c r="G663" s="20"/>
      <c r="H663" s="20"/>
      <c r="I663" s="26"/>
    </row>
    <row r="664" spans="1:9" ht="19.5" thickBot="1">
      <c r="B664" s="1"/>
      <c r="C664" s="1736" t="s">
        <v>378</v>
      </c>
    </row>
    <row r="665" spans="1:9" ht="12" customHeight="1" thickBot="1">
      <c r="A665" s="505" t="s">
        <v>158</v>
      </c>
      <c r="B665" s="58"/>
      <c r="C665" s="506"/>
      <c r="D665" s="360" t="s">
        <v>183</v>
      </c>
      <c r="E665" s="360"/>
      <c r="F665" s="360"/>
      <c r="G665" s="427" t="s">
        <v>184</v>
      </c>
      <c r="H665" s="507" t="s">
        <v>207</v>
      </c>
      <c r="I665" s="508"/>
    </row>
    <row r="666" spans="1:9" ht="11.25" customHeight="1">
      <c r="A666" s="61"/>
      <c r="B666" s="594" t="s">
        <v>309</v>
      </c>
      <c r="C666" s="509"/>
      <c r="D666" s="510" t="s">
        <v>190</v>
      </c>
      <c r="E666" s="432" t="s">
        <v>56</v>
      </c>
      <c r="F666" s="432" t="s">
        <v>57</v>
      </c>
      <c r="G666" s="429" t="s">
        <v>191</v>
      </c>
      <c r="H666" s="511" t="s">
        <v>37</v>
      </c>
      <c r="I666" s="512" t="s">
        <v>938</v>
      </c>
    </row>
    <row r="667" spans="1:9" ht="15.75" thickBot="1">
      <c r="A667" s="57"/>
      <c r="B667" s="526" t="s">
        <v>320</v>
      </c>
      <c r="C667" s="478"/>
      <c r="D667" s="513" t="s">
        <v>6</v>
      </c>
      <c r="E667" s="438" t="s">
        <v>7</v>
      </c>
      <c r="F667" s="438" t="s">
        <v>8</v>
      </c>
      <c r="G667" s="514" t="s">
        <v>193</v>
      </c>
      <c r="H667" s="468"/>
      <c r="I667" s="515" t="s">
        <v>209</v>
      </c>
    </row>
    <row r="668" spans="1:9">
      <c r="A668" s="85"/>
      <c r="B668" s="1739" t="s">
        <v>475</v>
      </c>
      <c r="C668" s="1760">
        <v>1</v>
      </c>
      <c r="D668" s="2460">
        <v>77</v>
      </c>
      <c r="E668" s="59">
        <v>79</v>
      </c>
      <c r="F668" s="60">
        <v>335</v>
      </c>
      <c r="G668" s="516">
        <v>2350</v>
      </c>
      <c r="H668" s="717" t="s">
        <v>190</v>
      </c>
      <c r="I668" s="1883">
        <f>(D670-D671)*5</f>
        <v>0</v>
      </c>
    </row>
    <row r="669" spans="1:9" ht="12.75" customHeight="1">
      <c r="A669" s="175"/>
      <c r="B669" s="589" t="s">
        <v>118</v>
      </c>
      <c r="C669" s="509"/>
      <c r="D669" s="1031"/>
      <c r="E669" s="386"/>
      <c r="F669" s="386"/>
      <c r="G669" s="608"/>
      <c r="H669" s="718" t="s">
        <v>56</v>
      </c>
      <c r="I669" s="1884">
        <f>(E670-E671)*5</f>
        <v>9.9999999999766942E-4</v>
      </c>
    </row>
    <row r="670" spans="1:9" ht="14.25" customHeight="1">
      <c r="A670" s="596" t="s">
        <v>245</v>
      </c>
      <c r="B670" s="520" t="s">
        <v>307</v>
      </c>
      <c r="C670" s="1761">
        <v>0.25</v>
      </c>
      <c r="D670" s="2437">
        <f>(D668/100)*25</f>
        <v>19.25</v>
      </c>
      <c r="E670" s="1026">
        <f>(E668/100)*25</f>
        <v>19.75</v>
      </c>
      <c r="F670" s="1026">
        <f>(F668/100)*25</f>
        <v>83.75</v>
      </c>
      <c r="G670" s="1026">
        <f>(G668/100)*25</f>
        <v>587.5</v>
      </c>
      <c r="H670" s="718" t="s">
        <v>57</v>
      </c>
      <c r="I670" s="1884">
        <f>(F670-F671)*5</f>
        <v>0</v>
      </c>
    </row>
    <row r="671" spans="1:9">
      <c r="A671" s="952"/>
      <c r="B671" s="953" t="s">
        <v>262</v>
      </c>
      <c r="C671" s="2461"/>
      <c r="D671" s="2462">
        <f>(D400+D454+D511+D566+D619)/5</f>
        <v>19.25</v>
      </c>
      <c r="E671" s="946">
        <f>(E400+E454+E511+E566+E619)/5</f>
        <v>19.7498</v>
      </c>
      <c r="F671" s="946">
        <f>(F400+F454+F511+F566+F619)/5</f>
        <v>83.75</v>
      </c>
      <c r="G671" s="2463">
        <f>(G400+G454+G511+G566+G619)/5</f>
        <v>587.49959999999999</v>
      </c>
      <c r="H671" s="719" t="s">
        <v>937</v>
      </c>
      <c r="I671" s="2704"/>
    </row>
    <row r="672" spans="1:9" ht="14.25" customHeight="1" thickBot="1">
      <c r="A672" s="231"/>
      <c r="B672" s="2467" t="s">
        <v>939</v>
      </c>
      <c r="C672" s="895" t="s">
        <v>40</v>
      </c>
      <c r="D672" s="1726">
        <f>(D671*100/D668)-25</f>
        <v>0</v>
      </c>
      <c r="E672" s="995">
        <f>(E670*100/E695)-25</f>
        <v>0</v>
      </c>
      <c r="F672" s="995">
        <f>(F670*100/F695)-25</f>
        <v>0</v>
      </c>
      <c r="G672" s="1728">
        <f>(G670*100/G695)-25</f>
        <v>0</v>
      </c>
      <c r="H672" s="1637" t="s">
        <v>467</v>
      </c>
      <c r="I672" s="1885">
        <f>(G670-G671)*5</f>
        <v>2.0000000000663931E-3</v>
      </c>
    </row>
    <row r="673" spans="1:9" ht="15.75" thickBot="1"/>
    <row r="674" spans="1:9" ht="12.75" customHeight="1" thickBot="1">
      <c r="A674" s="505" t="s">
        <v>158</v>
      </c>
      <c r="B674" s="58"/>
      <c r="C674" s="506"/>
      <c r="D674" s="360" t="s">
        <v>183</v>
      </c>
      <c r="E674" s="360"/>
      <c r="F674" s="360"/>
      <c r="G674" s="427" t="s">
        <v>184</v>
      </c>
      <c r="H674" s="507" t="s">
        <v>207</v>
      </c>
      <c r="I674" s="508"/>
    </row>
    <row r="675" spans="1:9" ht="10.5" customHeight="1">
      <c r="A675" s="61"/>
      <c r="B675" s="594" t="s">
        <v>310</v>
      </c>
      <c r="C675" s="509"/>
      <c r="D675" s="510" t="s">
        <v>190</v>
      </c>
      <c r="E675" s="432" t="s">
        <v>56</v>
      </c>
      <c r="F675" s="432" t="s">
        <v>57</v>
      </c>
      <c r="G675" s="429" t="s">
        <v>191</v>
      </c>
      <c r="H675" s="511" t="s">
        <v>37</v>
      </c>
      <c r="I675" s="512" t="s">
        <v>938</v>
      </c>
    </row>
    <row r="676" spans="1:9" ht="15.75" thickBot="1">
      <c r="A676" s="57"/>
      <c r="B676" s="526" t="s">
        <v>320</v>
      </c>
      <c r="C676" s="478"/>
      <c r="D676" s="513" t="s">
        <v>6</v>
      </c>
      <c r="E676" s="438" t="s">
        <v>7</v>
      </c>
      <c r="F676" s="438" t="s">
        <v>8</v>
      </c>
      <c r="G676" s="514" t="s">
        <v>193</v>
      </c>
      <c r="H676" s="468"/>
      <c r="I676" s="515" t="s">
        <v>209</v>
      </c>
    </row>
    <row r="677" spans="1:9">
      <c r="A677" s="85"/>
      <c r="B677" s="1739" t="s">
        <v>475</v>
      </c>
      <c r="C677" s="1760">
        <v>1</v>
      </c>
      <c r="D677" s="385">
        <v>77</v>
      </c>
      <c r="E677" s="59">
        <v>79</v>
      </c>
      <c r="F677" s="60">
        <v>335</v>
      </c>
      <c r="G677" s="516">
        <v>2350</v>
      </c>
      <c r="H677" s="517" t="s">
        <v>190</v>
      </c>
      <c r="I677" s="1883">
        <f>(D679-D680)*5</f>
        <v>0</v>
      </c>
    </row>
    <row r="678" spans="1:9" ht="12.75" customHeight="1">
      <c r="A678" s="175"/>
      <c r="B678" s="589" t="s">
        <v>118</v>
      </c>
      <c r="C678" s="509"/>
      <c r="D678" s="607"/>
      <c r="E678" s="386"/>
      <c r="F678" s="386"/>
      <c r="G678" s="608"/>
      <c r="H678" s="519" t="s">
        <v>56</v>
      </c>
      <c r="I678" s="1884">
        <f>(E679-E680)*5</f>
        <v>1.7763568394002505E-14</v>
      </c>
    </row>
    <row r="679" spans="1:9" ht="14.25" customHeight="1">
      <c r="A679" s="596" t="s">
        <v>245</v>
      </c>
      <c r="B679" s="520" t="s">
        <v>308</v>
      </c>
      <c r="C679" s="1761">
        <v>0.35</v>
      </c>
      <c r="D679" s="2816">
        <f>(D677/100)*35</f>
        <v>26.95</v>
      </c>
      <c r="E679" s="2819">
        <f t="shared" ref="E679:G679" si="12">(E677/100)*35</f>
        <v>27.650000000000002</v>
      </c>
      <c r="F679" s="2819">
        <f t="shared" si="12"/>
        <v>117.25</v>
      </c>
      <c r="G679" s="2821">
        <f t="shared" si="12"/>
        <v>822.5</v>
      </c>
      <c r="H679" s="519" t="s">
        <v>57</v>
      </c>
      <c r="I679" s="1884">
        <f>(F679-F680)*5</f>
        <v>0</v>
      </c>
    </row>
    <row r="680" spans="1:9">
      <c r="A680" s="952"/>
      <c r="B680" s="953" t="s">
        <v>262</v>
      </c>
      <c r="C680" s="2461"/>
      <c r="D680" s="945">
        <f>(D411+D466+D522+D578+D631)/5</f>
        <v>26.95</v>
      </c>
      <c r="E680" s="946">
        <f>(E411+E466+E522+E578+E631)/5</f>
        <v>27.65</v>
      </c>
      <c r="F680" s="946">
        <f>(F411+F466+F522+F578+F631)/5</f>
        <v>117.25</v>
      </c>
      <c r="G680" s="947">
        <f>(G411+G466+G522+G578+G631)/5</f>
        <v>822.5</v>
      </c>
      <c r="H680" s="522" t="s">
        <v>937</v>
      </c>
      <c r="I680" s="721"/>
    </row>
    <row r="681" spans="1:9" ht="15.75" thickBot="1">
      <c r="A681" s="231"/>
      <c r="B681" s="2467" t="s">
        <v>939</v>
      </c>
      <c r="C681" s="895" t="s">
        <v>40</v>
      </c>
      <c r="D681" s="1726">
        <f>(D680*100/D677)-35</f>
        <v>0</v>
      </c>
      <c r="E681" s="995">
        <f t="shared" ref="E681:G681" si="13">(E680*100/E677)-35</f>
        <v>0</v>
      </c>
      <c r="F681" s="995">
        <f t="shared" si="13"/>
        <v>0</v>
      </c>
      <c r="G681" s="1728">
        <f t="shared" si="13"/>
        <v>0</v>
      </c>
      <c r="H681" s="526" t="s">
        <v>467</v>
      </c>
      <c r="I681" s="1885">
        <f>(G679-G680)*5</f>
        <v>0</v>
      </c>
    </row>
    <row r="682" spans="1:9" ht="15.75" thickBot="1"/>
    <row r="683" spans="1:9" ht="15.75" thickBot="1">
      <c r="A683" s="505" t="s">
        <v>158</v>
      </c>
      <c r="B683" s="58"/>
      <c r="C683" s="506"/>
      <c r="D683" s="360" t="s">
        <v>183</v>
      </c>
      <c r="E683" s="360"/>
      <c r="F683" s="360"/>
      <c r="G683" s="427" t="s">
        <v>184</v>
      </c>
      <c r="H683" s="507" t="s">
        <v>207</v>
      </c>
      <c r="I683" s="508"/>
    </row>
    <row r="684" spans="1:9" ht="12" customHeight="1">
      <c r="A684" s="61"/>
      <c r="B684" s="594" t="s">
        <v>311</v>
      </c>
      <c r="C684" s="509"/>
      <c r="D684" s="510" t="s">
        <v>190</v>
      </c>
      <c r="E684" s="432" t="s">
        <v>56</v>
      </c>
      <c r="F684" s="432" t="s">
        <v>57</v>
      </c>
      <c r="G684" s="429" t="s">
        <v>191</v>
      </c>
      <c r="H684" s="511" t="s">
        <v>37</v>
      </c>
      <c r="I684" s="512" t="s">
        <v>938</v>
      </c>
    </row>
    <row r="685" spans="1:9" ht="15.75" thickBot="1">
      <c r="A685" s="57"/>
      <c r="B685" s="526" t="s">
        <v>320</v>
      </c>
      <c r="C685" s="478"/>
      <c r="D685" s="513" t="s">
        <v>6</v>
      </c>
      <c r="E685" s="438" t="s">
        <v>7</v>
      </c>
      <c r="F685" s="438" t="s">
        <v>8</v>
      </c>
      <c r="G685" s="514" t="s">
        <v>193</v>
      </c>
      <c r="H685" s="468"/>
      <c r="I685" s="515" t="s">
        <v>209</v>
      </c>
    </row>
    <row r="686" spans="1:9">
      <c r="A686" s="61"/>
      <c r="B686" s="1739" t="s">
        <v>475</v>
      </c>
      <c r="C686" s="592">
        <v>1</v>
      </c>
      <c r="D686" s="385">
        <v>77</v>
      </c>
      <c r="E686" s="59">
        <v>79</v>
      </c>
      <c r="F686" s="60">
        <v>335</v>
      </c>
      <c r="G686" s="516">
        <v>2350</v>
      </c>
      <c r="H686" s="517" t="s">
        <v>190</v>
      </c>
      <c r="I686" s="1883">
        <f>(D688-D689)*5</f>
        <v>0</v>
      </c>
    </row>
    <row r="687" spans="1:9" ht="12.75" customHeight="1">
      <c r="A687" s="175"/>
      <c r="B687" s="154" t="s">
        <v>118</v>
      </c>
      <c r="C687" s="518"/>
      <c r="D687" s="607"/>
      <c r="E687" s="386"/>
      <c r="F687" s="386"/>
      <c r="G687" s="608"/>
      <c r="H687" s="519" t="s">
        <v>56</v>
      </c>
      <c r="I687" s="1884">
        <f>(E688-E689)*5</f>
        <v>-4.4408920985006262E-15</v>
      </c>
    </row>
    <row r="688" spans="1:9" ht="12.75" customHeight="1">
      <c r="A688" s="596" t="s">
        <v>245</v>
      </c>
      <c r="B688" s="520" t="s">
        <v>303</v>
      </c>
      <c r="C688" s="357">
        <v>0.1</v>
      </c>
      <c r="D688" s="2816">
        <f>(D686/100)*10</f>
        <v>7.7</v>
      </c>
      <c r="E688" s="2819">
        <f t="shared" ref="E688:G688" si="14">(E686/100)*10</f>
        <v>7.9</v>
      </c>
      <c r="F688" s="2819">
        <f t="shared" si="14"/>
        <v>33.5</v>
      </c>
      <c r="G688" s="2821">
        <f t="shared" si="14"/>
        <v>235</v>
      </c>
      <c r="H688" s="519" t="s">
        <v>57</v>
      </c>
      <c r="I688" s="1884">
        <f>(F688-F689)*5</f>
        <v>0</v>
      </c>
    </row>
    <row r="689" spans="1:9">
      <c r="A689" s="952"/>
      <c r="B689" s="953" t="s">
        <v>262</v>
      </c>
      <c r="C689" s="954"/>
      <c r="D689" s="945">
        <f>(D418+D474+D529+D585+D639)/5</f>
        <v>7.7</v>
      </c>
      <c r="E689" s="946">
        <f>(E418+E474+E529+E585+E639)/5</f>
        <v>7.9000000000000012</v>
      </c>
      <c r="F689" s="946">
        <f>(F418+F474+F529+F585+F639)/5</f>
        <v>33.5</v>
      </c>
      <c r="G689" s="947">
        <f>(G418+G474+G529+G585+G639)/5</f>
        <v>235.00000000000006</v>
      </c>
      <c r="H689" s="522" t="s">
        <v>937</v>
      </c>
      <c r="I689" s="721"/>
    </row>
    <row r="690" spans="1:9" ht="14.25" customHeight="1" thickBot="1">
      <c r="A690" s="231"/>
      <c r="B690" s="2467" t="s">
        <v>939</v>
      </c>
      <c r="C690" s="895" t="s">
        <v>40</v>
      </c>
      <c r="D690" s="1726">
        <f>(D689*100/D686)-10</f>
        <v>0</v>
      </c>
      <c r="E690" s="995">
        <f t="shared" ref="E690:G690" si="15">(E689*100/E686)-10</f>
        <v>0</v>
      </c>
      <c r="F690" s="995">
        <f t="shared" si="15"/>
        <v>0</v>
      </c>
      <c r="G690" s="1728">
        <f t="shared" si="15"/>
        <v>0</v>
      </c>
      <c r="H690" s="526" t="s">
        <v>467</v>
      </c>
      <c r="I690" s="1885">
        <f>(G688-G689)*5</f>
        <v>-2.8421709430404007E-13</v>
      </c>
    </row>
    <row r="691" spans="1:9" ht="15.75" thickBot="1"/>
    <row r="692" spans="1:9" ht="13.5" customHeight="1" thickBot="1">
      <c r="A692" s="505" t="s">
        <v>158</v>
      </c>
      <c r="B692" s="58"/>
      <c r="C692" s="506"/>
      <c r="D692" s="360" t="s">
        <v>183</v>
      </c>
      <c r="E692" s="360"/>
      <c r="F692" s="360"/>
      <c r="G692" s="427" t="s">
        <v>184</v>
      </c>
      <c r="H692" s="507" t="s">
        <v>207</v>
      </c>
      <c r="I692" s="508"/>
    </row>
    <row r="693" spans="1:9">
      <c r="A693" s="61"/>
      <c r="B693" s="594" t="s">
        <v>312</v>
      </c>
      <c r="C693" s="509"/>
      <c r="D693" s="510" t="s">
        <v>190</v>
      </c>
      <c r="E693" s="432" t="s">
        <v>56</v>
      </c>
      <c r="F693" s="432" t="s">
        <v>57</v>
      </c>
      <c r="G693" s="429" t="s">
        <v>191</v>
      </c>
      <c r="H693" s="511" t="s">
        <v>37</v>
      </c>
      <c r="I693" s="512" t="s">
        <v>938</v>
      </c>
    </row>
    <row r="694" spans="1:9" ht="15.75" thickBot="1">
      <c r="A694" s="57"/>
      <c r="B694" s="526" t="s">
        <v>320</v>
      </c>
      <c r="C694" s="478"/>
      <c r="D694" s="513" t="s">
        <v>6</v>
      </c>
      <c r="E694" s="438" t="s">
        <v>7</v>
      </c>
      <c r="F694" s="438" t="s">
        <v>8</v>
      </c>
      <c r="G694" s="514" t="s">
        <v>193</v>
      </c>
      <c r="H694" s="468"/>
      <c r="I694" s="515" t="s">
        <v>209</v>
      </c>
    </row>
    <row r="695" spans="1:9" ht="14.25" customHeight="1">
      <c r="A695" s="61"/>
      <c r="B695" s="1739" t="s">
        <v>475</v>
      </c>
      <c r="C695" s="592">
        <v>1</v>
      </c>
      <c r="D695" s="385">
        <v>77</v>
      </c>
      <c r="E695" s="59">
        <v>79</v>
      </c>
      <c r="F695" s="60">
        <v>335</v>
      </c>
      <c r="G695" s="516">
        <v>2350</v>
      </c>
      <c r="H695" s="517" t="s">
        <v>190</v>
      </c>
      <c r="I695" s="1883">
        <f>(D697-D698)*5</f>
        <v>0</v>
      </c>
    </row>
    <row r="696" spans="1:9" ht="12" customHeight="1">
      <c r="A696" s="175"/>
      <c r="B696" s="154" t="s">
        <v>118</v>
      </c>
      <c r="C696" s="518"/>
      <c r="D696" s="607"/>
      <c r="E696" s="386"/>
      <c r="F696" s="386"/>
      <c r="G696" s="608"/>
      <c r="H696" s="519" t="s">
        <v>56</v>
      </c>
      <c r="I696" s="1884">
        <f>(E697-E698)*5</f>
        <v>9.9999999999766942E-4</v>
      </c>
    </row>
    <row r="697" spans="1:9" ht="13.5" customHeight="1">
      <c r="A697" s="596" t="s">
        <v>245</v>
      </c>
      <c r="B697" s="520" t="s">
        <v>213</v>
      </c>
      <c r="C697" s="357">
        <v>0.6</v>
      </c>
      <c r="D697" s="2816">
        <f>(D695/100)*60</f>
        <v>46.2</v>
      </c>
      <c r="E697" s="2819">
        <f t="shared" ref="E697:G697" si="16">(E695/100)*60</f>
        <v>47.400000000000006</v>
      </c>
      <c r="F697" s="2819">
        <f t="shared" si="16"/>
        <v>201</v>
      </c>
      <c r="G697" s="2821">
        <f t="shared" si="16"/>
        <v>1410</v>
      </c>
      <c r="H697" s="519" t="s">
        <v>57</v>
      </c>
      <c r="I697" s="1884">
        <f>(F697-F698)*5</f>
        <v>-1.4210854715202004E-13</v>
      </c>
    </row>
    <row r="698" spans="1:9">
      <c r="A698" s="952"/>
      <c r="B698" s="953" t="s">
        <v>262</v>
      </c>
      <c r="C698" s="954"/>
      <c r="D698" s="945">
        <f>(D423+D479+D534+D590+D644)/5</f>
        <v>46.2</v>
      </c>
      <c r="E698" s="946">
        <f>(E423+E479+E534+E590+E644)/5</f>
        <v>47.399800000000006</v>
      </c>
      <c r="F698" s="946">
        <f>(F423+F479+F534+F590+F644)/5</f>
        <v>201.00000000000003</v>
      </c>
      <c r="G698" s="947">
        <f>(G423+G479+G534+G590+G644)/5</f>
        <v>1409.9996000000003</v>
      </c>
      <c r="H698" s="522" t="s">
        <v>937</v>
      </c>
      <c r="I698" s="721"/>
    </row>
    <row r="699" spans="1:9" ht="13.5" customHeight="1" thickBot="1">
      <c r="A699" s="231"/>
      <c r="B699" s="2467" t="s">
        <v>939</v>
      </c>
      <c r="C699" s="895" t="s">
        <v>40</v>
      </c>
      <c r="D699" s="1726">
        <f>(D698*100/D695)-60</f>
        <v>0</v>
      </c>
      <c r="E699" s="995">
        <f t="shared" ref="E699:G699" si="17">(E698*100/E695)-60</f>
        <v>-2.5316455695900686E-4</v>
      </c>
      <c r="F699" s="995">
        <f t="shared" si="17"/>
        <v>0</v>
      </c>
      <c r="G699" s="1728">
        <f t="shared" si="17"/>
        <v>-1.7021276583761846E-5</v>
      </c>
      <c r="H699" s="526" t="s">
        <v>467</v>
      </c>
      <c r="I699" s="1885">
        <f>(G697-G698)*5</f>
        <v>1.9999999983610905E-3</v>
      </c>
    </row>
    <row r="700" spans="1:9" ht="15.75" thickBot="1">
      <c r="A700" s="31"/>
      <c r="B700" s="31"/>
      <c r="C700" s="803"/>
    </row>
    <row r="701" spans="1:9" ht="12" customHeight="1" thickBot="1">
      <c r="A701" s="505" t="s">
        <v>158</v>
      </c>
      <c r="B701" s="58"/>
      <c r="C701" s="506"/>
      <c r="D701" s="360" t="s">
        <v>183</v>
      </c>
      <c r="E701" s="360"/>
      <c r="F701" s="360"/>
      <c r="G701" s="427" t="s">
        <v>184</v>
      </c>
      <c r="H701" s="507" t="s">
        <v>207</v>
      </c>
      <c r="I701" s="508"/>
    </row>
    <row r="702" spans="1:9">
      <c r="A702" s="61"/>
      <c r="B702" s="594" t="s">
        <v>313</v>
      </c>
      <c r="C702" s="509"/>
      <c r="D702" s="510" t="s">
        <v>190</v>
      </c>
      <c r="E702" s="432" t="s">
        <v>56</v>
      </c>
      <c r="F702" s="432" t="s">
        <v>57</v>
      </c>
      <c r="G702" s="429" t="s">
        <v>191</v>
      </c>
      <c r="H702" s="511" t="s">
        <v>37</v>
      </c>
      <c r="I702" s="512" t="s">
        <v>938</v>
      </c>
    </row>
    <row r="703" spans="1:9" ht="15.75" thickBot="1">
      <c r="A703" s="57"/>
      <c r="B703" s="526" t="s">
        <v>320</v>
      </c>
      <c r="C703" s="478"/>
      <c r="D703" s="513" t="s">
        <v>6</v>
      </c>
      <c r="E703" s="438" t="s">
        <v>7</v>
      </c>
      <c r="F703" s="438" t="s">
        <v>8</v>
      </c>
      <c r="G703" s="514" t="s">
        <v>193</v>
      </c>
      <c r="H703" s="468"/>
      <c r="I703" s="515" t="s">
        <v>209</v>
      </c>
    </row>
    <row r="704" spans="1:9">
      <c r="A704" s="61"/>
      <c r="B704" s="1739" t="s">
        <v>475</v>
      </c>
      <c r="C704" s="592">
        <v>1</v>
      </c>
      <c r="D704" s="385">
        <v>77</v>
      </c>
      <c r="E704" s="59">
        <v>79</v>
      </c>
      <c r="F704" s="60">
        <v>335</v>
      </c>
      <c r="G704" s="516">
        <v>2350</v>
      </c>
      <c r="H704" s="517" t="s">
        <v>190</v>
      </c>
      <c r="I704" s="1883">
        <f>(D706-D707)*5</f>
        <v>0</v>
      </c>
    </row>
    <row r="705" spans="1:9" ht="10.5" customHeight="1">
      <c r="A705" s="175"/>
      <c r="B705" s="154" t="s">
        <v>118</v>
      </c>
      <c r="C705" s="518"/>
      <c r="D705" s="607"/>
      <c r="E705" s="386"/>
      <c r="F705" s="386"/>
      <c r="G705" s="608"/>
      <c r="H705" s="519" t="s">
        <v>56</v>
      </c>
      <c r="I705" s="1884">
        <f>(E706-E707)*5</f>
        <v>3.5527136788005009E-14</v>
      </c>
    </row>
    <row r="706" spans="1:9" ht="12.75" customHeight="1">
      <c r="A706" s="596" t="s">
        <v>245</v>
      </c>
      <c r="B706" s="520" t="s">
        <v>304</v>
      </c>
      <c r="C706" s="357">
        <v>0.45</v>
      </c>
      <c r="D706" s="2816">
        <f>(D704/100)*45</f>
        <v>34.65</v>
      </c>
      <c r="E706" s="2819">
        <f t="shared" ref="E706:G706" si="18">(E704/100)*45</f>
        <v>35.550000000000004</v>
      </c>
      <c r="F706" s="2819">
        <f t="shared" si="18"/>
        <v>150.75</v>
      </c>
      <c r="G706" s="2821">
        <f t="shared" si="18"/>
        <v>1057.5</v>
      </c>
      <c r="H706" s="519" t="s">
        <v>57</v>
      </c>
      <c r="I706" s="1884">
        <f>(F706-F707)*5</f>
        <v>0</v>
      </c>
    </row>
    <row r="707" spans="1:9">
      <c r="A707" s="952"/>
      <c r="B707" s="953" t="s">
        <v>262</v>
      </c>
      <c r="C707" s="954"/>
      <c r="D707" s="945">
        <f>(D428+D484+D539+D595+D649)/5</f>
        <v>34.65</v>
      </c>
      <c r="E707" s="946">
        <f>(E428+E484+E539+E595+E649)/5</f>
        <v>35.549999999999997</v>
      </c>
      <c r="F707" s="946">
        <f>(F428+F484+F539+F595+F649)/5</f>
        <v>150.75</v>
      </c>
      <c r="G707" s="947">
        <f>(G428+G484+G539+G595+G649)/5</f>
        <v>1057.5000000000002</v>
      </c>
      <c r="H707" s="522" t="s">
        <v>937</v>
      </c>
      <c r="I707" s="721"/>
    </row>
    <row r="708" spans="1:9" ht="15.75" thickBot="1">
      <c r="A708" s="231"/>
      <c r="B708" s="2467" t="s">
        <v>939</v>
      </c>
      <c r="C708" s="895" t="s">
        <v>40</v>
      </c>
      <c r="D708" s="1726">
        <f>(D707*100/D704)-45</f>
        <v>0</v>
      </c>
      <c r="E708" s="995">
        <f t="shared" ref="E708:G708" si="19">(E707*100/E704)-45</f>
        <v>0</v>
      </c>
      <c r="F708" s="995">
        <f t="shared" si="19"/>
        <v>0</v>
      </c>
      <c r="G708" s="1728">
        <f t="shared" si="19"/>
        <v>0</v>
      </c>
      <c r="H708" s="526" t="s">
        <v>467</v>
      </c>
      <c r="I708" s="1885">
        <f>(G706-G707)*5</f>
        <v>-1.1368683772161603E-12</v>
      </c>
    </row>
    <row r="709" spans="1:9" ht="15.75" thickBot="1"/>
    <row r="710" spans="1:9" ht="13.5" customHeight="1" thickBot="1">
      <c r="A710" s="505" t="s">
        <v>158</v>
      </c>
      <c r="B710" s="58"/>
      <c r="C710" s="720" t="s">
        <v>315</v>
      </c>
      <c r="D710" s="360" t="s">
        <v>183</v>
      </c>
      <c r="E710" s="360"/>
      <c r="F710" s="360"/>
      <c r="G710" s="427" t="s">
        <v>184</v>
      </c>
      <c r="H710" s="507" t="s">
        <v>207</v>
      </c>
      <c r="I710" s="508"/>
    </row>
    <row r="711" spans="1:9" ht="12.75" customHeight="1">
      <c r="A711" s="636" t="s">
        <v>263</v>
      </c>
      <c r="B711" s="9"/>
      <c r="C711" s="509"/>
      <c r="D711" s="510" t="s">
        <v>190</v>
      </c>
      <c r="E711" s="432" t="s">
        <v>56</v>
      </c>
      <c r="F711" s="432" t="s">
        <v>57</v>
      </c>
      <c r="G711" s="429" t="s">
        <v>191</v>
      </c>
      <c r="H711" s="511" t="s">
        <v>37</v>
      </c>
      <c r="I711" s="512" t="s">
        <v>938</v>
      </c>
    </row>
    <row r="712" spans="1:9" ht="15.75" thickBot="1">
      <c r="A712" s="57"/>
      <c r="B712" s="526" t="s">
        <v>320</v>
      </c>
      <c r="C712" s="478"/>
      <c r="D712" s="734" t="s">
        <v>6</v>
      </c>
      <c r="E712" s="735" t="s">
        <v>7</v>
      </c>
      <c r="F712" s="735" t="s">
        <v>8</v>
      </c>
      <c r="G712" s="736" t="s">
        <v>193</v>
      </c>
      <c r="H712" s="468"/>
      <c r="I712" s="515" t="s">
        <v>209</v>
      </c>
    </row>
    <row r="713" spans="1:9" ht="14.25" customHeight="1">
      <c r="A713" s="85"/>
      <c r="B713" s="1739" t="s">
        <v>475</v>
      </c>
      <c r="C713" s="715">
        <v>1</v>
      </c>
      <c r="D713" s="385">
        <v>77</v>
      </c>
      <c r="E713" s="59">
        <v>79</v>
      </c>
      <c r="F713" s="60">
        <v>335</v>
      </c>
      <c r="G713" s="516">
        <v>2350</v>
      </c>
      <c r="H713" s="713" t="s">
        <v>190</v>
      </c>
      <c r="I713" s="1883">
        <f>(D715-D716)*5</f>
        <v>0</v>
      </c>
    </row>
    <row r="714" spans="1:9">
      <c r="A714" s="175"/>
      <c r="B714" s="589" t="s">
        <v>118</v>
      </c>
      <c r="C714" s="716"/>
      <c r="D714" s="607"/>
      <c r="E714" s="386"/>
      <c r="F714" s="386"/>
      <c r="G714" s="608"/>
      <c r="H714" s="519" t="s">
        <v>56</v>
      </c>
      <c r="I714" s="1884">
        <f>(E715-E716)*5</f>
        <v>9.9999999999766942E-4</v>
      </c>
    </row>
    <row r="715" spans="1:9" ht="12" customHeight="1">
      <c r="A715" s="596" t="s">
        <v>245</v>
      </c>
      <c r="B715" s="520" t="s">
        <v>305</v>
      </c>
      <c r="C715" s="357">
        <v>0.7</v>
      </c>
      <c r="D715" s="2816">
        <f>(D713/100)*70</f>
        <v>53.9</v>
      </c>
      <c r="E715" s="2819">
        <f t="shared" ref="E715:G715" si="20">(E713/100)*70</f>
        <v>55.300000000000004</v>
      </c>
      <c r="F715" s="2819">
        <f t="shared" si="20"/>
        <v>234.5</v>
      </c>
      <c r="G715" s="2821">
        <f t="shared" si="20"/>
        <v>1645</v>
      </c>
      <c r="H715" s="519" t="s">
        <v>57</v>
      </c>
      <c r="I715" s="1884">
        <f>(F715-F716)*5</f>
        <v>0</v>
      </c>
    </row>
    <row r="716" spans="1:9">
      <c r="A716" s="2449"/>
      <c r="B716" s="2450" t="s">
        <v>306</v>
      </c>
      <c r="C716" s="2451"/>
      <c r="D716" s="2464">
        <f>(D433+D489+D544+D600+D654)/5</f>
        <v>53.9</v>
      </c>
      <c r="E716" s="2465">
        <f>(E433+E489+E544+E600+E654)/5</f>
        <v>55.299800000000005</v>
      </c>
      <c r="F716" s="2465">
        <f>(F433+F489+F544+F600+F654)/5</f>
        <v>234.5</v>
      </c>
      <c r="G716" s="2466">
        <f>(G433+G489+G544+G600+G654)/5</f>
        <v>1644.9996000000003</v>
      </c>
      <c r="H716" s="522" t="s">
        <v>937</v>
      </c>
      <c r="I716" s="721"/>
    </row>
    <row r="717" spans="1:9" ht="15.75" thickBot="1">
      <c r="A717" s="231"/>
      <c r="B717" s="2467" t="s">
        <v>939</v>
      </c>
      <c r="C717" s="895" t="s">
        <v>40</v>
      </c>
      <c r="D717" s="1726">
        <f>(D716*100/D713)-70</f>
        <v>0</v>
      </c>
      <c r="E717" s="995">
        <f t="shared" ref="E717:G717" si="21">(E716*100/E713)-70</f>
        <v>-2.5316455695190143E-4</v>
      </c>
      <c r="F717" s="995">
        <f t="shared" si="21"/>
        <v>0</v>
      </c>
      <c r="G717" s="1728">
        <f t="shared" si="21"/>
        <v>-1.7021276590867274E-5</v>
      </c>
      <c r="H717" s="526" t="s">
        <v>467</v>
      </c>
      <c r="I717" s="1885">
        <f>(G715-G716)*5</f>
        <v>1.9999999983610905E-3</v>
      </c>
    </row>
    <row r="718" spans="1:9" ht="12" customHeight="1">
      <c r="B718" s="733" t="s">
        <v>319</v>
      </c>
      <c r="C718" s="10" t="s">
        <v>214</v>
      </c>
    </row>
    <row r="719" spans="1:9" ht="12.75" customHeight="1">
      <c r="B719" s="177" t="s">
        <v>261</v>
      </c>
    </row>
    <row r="720" spans="1:9">
      <c r="B720" s="1" t="s">
        <v>260</v>
      </c>
      <c r="C720"/>
      <c r="D720"/>
      <c r="E720"/>
      <c r="H720"/>
      <c r="I720"/>
    </row>
    <row r="721" spans="1:9" ht="14.25" customHeight="1">
      <c r="B721" s="19" t="s">
        <v>210</v>
      </c>
      <c r="D721"/>
      <c r="E721"/>
      <c r="F721" s="19"/>
      <c r="G721" s="19"/>
      <c r="H721" s="20"/>
      <c r="I721" s="20"/>
    </row>
    <row r="722" spans="1:9" ht="13.5" customHeight="1" thickBot="1">
      <c r="A722" s="737" t="s">
        <v>211</v>
      </c>
      <c r="D722" s="23" t="s">
        <v>0</v>
      </c>
      <c r="E722"/>
      <c r="F722" s="2" t="s">
        <v>240</v>
      </c>
      <c r="G722" s="20"/>
      <c r="H722" s="20"/>
    </row>
    <row r="723" spans="1:9" ht="13.5" customHeight="1" thickBot="1">
      <c r="A723" s="505" t="s">
        <v>158</v>
      </c>
      <c r="B723" s="58"/>
      <c r="C723" s="506"/>
      <c r="D723" s="360" t="s">
        <v>183</v>
      </c>
      <c r="E723" s="360"/>
      <c r="F723" s="360"/>
      <c r="G723" s="427" t="s">
        <v>184</v>
      </c>
      <c r="H723" s="507" t="s">
        <v>207</v>
      </c>
      <c r="I723" s="508"/>
    </row>
    <row r="724" spans="1:9">
      <c r="A724" s="61"/>
      <c r="B724" s="594" t="s">
        <v>309</v>
      </c>
      <c r="C724" s="509"/>
      <c r="D724" s="510" t="s">
        <v>190</v>
      </c>
      <c r="E724" s="432" t="s">
        <v>56</v>
      </c>
      <c r="F724" s="432" t="s">
        <v>57</v>
      </c>
      <c r="G724" s="429" t="s">
        <v>191</v>
      </c>
      <c r="H724" s="511" t="s">
        <v>37</v>
      </c>
      <c r="I724" s="512" t="s">
        <v>938</v>
      </c>
    </row>
    <row r="725" spans="1:9" ht="16.5" thickBot="1">
      <c r="A725" s="57"/>
      <c r="B725" s="635"/>
      <c r="C725" s="478"/>
      <c r="D725" s="513" t="s">
        <v>6</v>
      </c>
      <c r="E725" s="438" t="s">
        <v>7</v>
      </c>
      <c r="F725" s="438" t="s">
        <v>8</v>
      </c>
      <c r="G725" s="514" t="s">
        <v>193</v>
      </c>
      <c r="H725" s="468"/>
      <c r="I725" s="515" t="s">
        <v>209</v>
      </c>
    </row>
    <row r="726" spans="1:9">
      <c r="A726" s="61"/>
      <c r="B726" s="1739" t="s">
        <v>475</v>
      </c>
      <c r="C726" s="592">
        <v>1</v>
      </c>
      <c r="D726" s="385">
        <v>77</v>
      </c>
      <c r="E726" s="59">
        <v>79</v>
      </c>
      <c r="F726" s="60">
        <v>335</v>
      </c>
      <c r="G726" s="516">
        <v>2350</v>
      </c>
      <c r="H726" s="517" t="s">
        <v>190</v>
      </c>
      <c r="I726" s="1883">
        <f>(D728-D729)*10</f>
        <v>0</v>
      </c>
    </row>
    <row r="727" spans="1:9" ht="13.5" customHeight="1">
      <c r="A727" s="175"/>
      <c r="B727" s="589" t="s">
        <v>118</v>
      </c>
      <c r="C727" s="716"/>
      <c r="D727" s="607"/>
      <c r="E727" s="386"/>
      <c r="F727" s="386"/>
      <c r="G727" s="608"/>
      <c r="H727" s="519" t="s">
        <v>56</v>
      </c>
      <c r="I727" s="1884">
        <f>(E728-E729)*10</f>
        <v>9.9999999999766942E-4</v>
      </c>
    </row>
    <row r="728" spans="1:9" ht="14.25" customHeight="1">
      <c r="A728" s="596" t="s">
        <v>245</v>
      </c>
      <c r="B728" s="520" t="s">
        <v>307</v>
      </c>
      <c r="C728" s="357">
        <v>0.25</v>
      </c>
      <c r="D728" s="2437">
        <f>(D726/100)*25</f>
        <v>19.25</v>
      </c>
      <c r="E728" s="1026">
        <f t="shared" ref="E728:G728" si="22">(E726/100)*25</f>
        <v>19.75</v>
      </c>
      <c r="F728" s="1026">
        <f t="shared" si="22"/>
        <v>83.75</v>
      </c>
      <c r="G728" s="2822">
        <f t="shared" si="22"/>
        <v>587.5</v>
      </c>
      <c r="H728" s="519" t="s">
        <v>57</v>
      </c>
      <c r="I728" s="1884">
        <f>(F728-F729)*10</f>
        <v>1.4210854715202004E-13</v>
      </c>
    </row>
    <row r="729" spans="1:9">
      <c r="A729" s="952"/>
      <c r="B729" s="953" t="s">
        <v>147</v>
      </c>
      <c r="C729" s="954"/>
      <c r="D729" s="945">
        <f>(D72+D123+D180+D232+D287+D400+D454+D511+D566+D619)/10</f>
        <v>19.25</v>
      </c>
      <c r="E729" s="946">
        <f>(E72+E123+E180+E232+E287+E400+E454+E511+E566+E619)/10</f>
        <v>19.7499</v>
      </c>
      <c r="F729" s="946">
        <f>(F72+F123+F180+F232+F287+F400+F454+F511+F566+F619)/10</f>
        <v>83.749999999999986</v>
      </c>
      <c r="G729" s="947">
        <f>(G72+G123+G180+G232+G287+G400+G454+G511+G566+G619)/10</f>
        <v>587.50020000000006</v>
      </c>
      <c r="H729" s="522" t="s">
        <v>937</v>
      </c>
      <c r="I729" s="721"/>
    </row>
    <row r="730" spans="1:9" ht="12.75" customHeight="1" thickBot="1">
      <c r="A730" s="231"/>
      <c r="B730" s="2467" t="s">
        <v>939</v>
      </c>
      <c r="C730" s="895" t="s">
        <v>40</v>
      </c>
      <c r="D730" s="1726">
        <f>(D729*100/D726)-25</f>
        <v>0</v>
      </c>
      <c r="E730" s="995">
        <f t="shared" ref="E730:G730" si="23">(E729*100/E726)-25</f>
        <v>-1.2658227847950343E-4</v>
      </c>
      <c r="F730" s="995">
        <f t="shared" si="23"/>
        <v>0</v>
      </c>
      <c r="G730" s="1728">
        <f t="shared" si="23"/>
        <v>8.5106382989863505E-6</v>
      </c>
      <c r="H730" s="526" t="s">
        <v>467</v>
      </c>
      <c r="I730" s="1885">
        <f>(G728-G729)*10</f>
        <v>-2.0000000006348273E-3</v>
      </c>
    </row>
    <row r="731" spans="1:9" ht="15.75" thickBot="1"/>
    <row r="732" spans="1:9" ht="12.75" customHeight="1" thickBot="1">
      <c r="A732" s="505" t="s">
        <v>158</v>
      </c>
      <c r="B732" s="58"/>
      <c r="C732" s="506"/>
      <c r="D732" s="360" t="s">
        <v>183</v>
      </c>
      <c r="E732" s="360"/>
      <c r="F732" s="360"/>
      <c r="G732" s="427" t="s">
        <v>184</v>
      </c>
      <c r="H732" s="507" t="s">
        <v>207</v>
      </c>
      <c r="I732" s="508"/>
    </row>
    <row r="733" spans="1:9">
      <c r="A733" s="61"/>
      <c r="B733" s="594" t="s">
        <v>310</v>
      </c>
      <c r="C733" s="509"/>
      <c r="D733" s="510" t="s">
        <v>190</v>
      </c>
      <c r="E733" s="432" t="s">
        <v>56</v>
      </c>
      <c r="F733" s="432" t="s">
        <v>57</v>
      </c>
      <c r="G733" s="429" t="s">
        <v>191</v>
      </c>
      <c r="H733" s="511" t="s">
        <v>37</v>
      </c>
      <c r="I733" s="512" t="s">
        <v>938</v>
      </c>
    </row>
    <row r="734" spans="1:9" ht="11.25" customHeight="1" thickBot="1">
      <c r="A734" s="57"/>
      <c r="B734" s="635"/>
      <c r="C734" s="478"/>
      <c r="D734" s="513" t="s">
        <v>6</v>
      </c>
      <c r="E734" s="438" t="s">
        <v>7</v>
      </c>
      <c r="F734" s="438" t="s">
        <v>8</v>
      </c>
      <c r="G734" s="514" t="s">
        <v>193</v>
      </c>
      <c r="H734" s="468"/>
      <c r="I734" s="515" t="s">
        <v>209</v>
      </c>
    </row>
    <row r="735" spans="1:9">
      <c r="A735" s="61"/>
      <c r="B735" s="1739" t="s">
        <v>475</v>
      </c>
      <c r="C735" s="592">
        <v>1</v>
      </c>
      <c r="D735" s="385">
        <v>77</v>
      </c>
      <c r="E735" s="59">
        <v>79</v>
      </c>
      <c r="F735" s="60">
        <v>335</v>
      </c>
      <c r="G735" s="516">
        <v>2350</v>
      </c>
      <c r="H735" s="517" t="s">
        <v>190</v>
      </c>
      <c r="I735" s="1883">
        <f>(D737-D738)*10</f>
        <v>-7.1054273576010019E-14</v>
      </c>
    </row>
    <row r="736" spans="1:9" ht="12.75" customHeight="1">
      <c r="A736" s="175"/>
      <c r="B736" s="589" t="s">
        <v>118</v>
      </c>
      <c r="C736" s="716"/>
      <c r="D736" s="607"/>
      <c r="E736" s="386"/>
      <c r="F736" s="386"/>
      <c r="G736" s="608"/>
      <c r="H736" s="519" t="s">
        <v>56</v>
      </c>
      <c r="I736" s="1884">
        <f>(E737-E738)*10</f>
        <v>7.1054273576010019E-14</v>
      </c>
    </row>
    <row r="737" spans="1:9" ht="15" customHeight="1">
      <c r="A737" s="596" t="s">
        <v>245</v>
      </c>
      <c r="B737" s="520" t="s">
        <v>308</v>
      </c>
      <c r="C737" s="357">
        <v>0.35</v>
      </c>
      <c r="D737" s="2816">
        <f>(D735/100)*35</f>
        <v>26.95</v>
      </c>
      <c r="E737" s="2819">
        <f t="shared" ref="E737:G737" si="24">(E735/100)*35</f>
        <v>27.650000000000002</v>
      </c>
      <c r="F737" s="2819">
        <f t="shared" si="24"/>
        <v>117.25</v>
      </c>
      <c r="G737" s="2821">
        <f t="shared" si="24"/>
        <v>822.5</v>
      </c>
      <c r="H737" s="519" t="s">
        <v>57</v>
      </c>
      <c r="I737" s="1884">
        <f>(F737-F738)*10</f>
        <v>0</v>
      </c>
    </row>
    <row r="738" spans="1:9">
      <c r="A738" s="952"/>
      <c r="B738" s="953" t="s">
        <v>147</v>
      </c>
      <c r="C738" s="954"/>
      <c r="D738" s="945">
        <f>(D83+D134+D192+D244+D299+D411+D466+D522+D578+D631)/10</f>
        <v>26.950000000000006</v>
      </c>
      <c r="E738" s="946">
        <f>(E83+E134+E192+E244+E299+E411+E466+E522+E578+E631)/10</f>
        <v>27.649999999999995</v>
      </c>
      <c r="F738" s="946">
        <f>(F83+F134+F192+F244+F299+F411+F466+F522+F578+F631)/10</f>
        <v>117.25</v>
      </c>
      <c r="G738" s="947">
        <f>(G83+G134+G192+G244+G299+G411+G466+G522+G578+G631)/10</f>
        <v>822.5</v>
      </c>
      <c r="H738" s="522" t="s">
        <v>937</v>
      </c>
      <c r="I738" s="721"/>
    </row>
    <row r="739" spans="1:9" ht="15.75" thickBot="1">
      <c r="A739" s="231"/>
      <c r="B739" s="2467" t="s">
        <v>939</v>
      </c>
      <c r="C739" s="895" t="s">
        <v>40</v>
      </c>
      <c r="D739" s="1726">
        <f>(D738*100/D735)-35</f>
        <v>0</v>
      </c>
      <c r="E739" s="995">
        <f t="shared" ref="E739:G739" si="25">(E738*100/E735)-35</f>
        <v>0</v>
      </c>
      <c r="F739" s="995">
        <f t="shared" si="25"/>
        <v>0</v>
      </c>
      <c r="G739" s="1728">
        <f t="shared" si="25"/>
        <v>0</v>
      </c>
      <c r="H739" s="526" t="s">
        <v>467</v>
      </c>
      <c r="I739" s="1885">
        <f>(G737-G738)*10</f>
        <v>0</v>
      </c>
    </row>
    <row r="740" spans="1:9" ht="15.75" thickBot="1"/>
    <row r="741" spans="1:9" ht="12.75" customHeight="1" thickBot="1">
      <c r="A741" s="505" t="s">
        <v>158</v>
      </c>
      <c r="B741" s="58"/>
      <c r="C741" s="506"/>
      <c r="D741" s="360" t="s">
        <v>183</v>
      </c>
      <c r="E741" s="360"/>
      <c r="F741" s="360"/>
      <c r="G741" s="427" t="s">
        <v>184</v>
      </c>
      <c r="H741" s="507" t="s">
        <v>207</v>
      </c>
      <c r="I741" s="508"/>
    </row>
    <row r="742" spans="1:9">
      <c r="A742" s="61"/>
      <c r="B742" s="594" t="s">
        <v>311</v>
      </c>
      <c r="C742" s="509"/>
      <c r="D742" s="510" t="s">
        <v>190</v>
      </c>
      <c r="E742" s="432" t="s">
        <v>56</v>
      </c>
      <c r="F742" s="432" t="s">
        <v>57</v>
      </c>
      <c r="G742" s="429" t="s">
        <v>191</v>
      </c>
      <c r="H742" s="511" t="s">
        <v>37</v>
      </c>
      <c r="I742" s="512" t="s">
        <v>938</v>
      </c>
    </row>
    <row r="743" spans="1:9" ht="10.5" customHeight="1" thickBot="1">
      <c r="A743" s="57"/>
      <c r="B743" s="635"/>
      <c r="C743" s="478"/>
      <c r="D743" s="513" t="s">
        <v>6</v>
      </c>
      <c r="E743" s="438" t="s">
        <v>7</v>
      </c>
      <c r="F743" s="438" t="s">
        <v>8</v>
      </c>
      <c r="G743" s="514" t="s">
        <v>193</v>
      </c>
      <c r="H743" s="468"/>
      <c r="I743" s="515" t="s">
        <v>209</v>
      </c>
    </row>
    <row r="744" spans="1:9">
      <c r="A744" s="61"/>
      <c r="B744" s="1739" t="s">
        <v>475</v>
      </c>
      <c r="C744" s="592">
        <v>1</v>
      </c>
      <c r="D744" s="385">
        <v>77</v>
      </c>
      <c r="E744" s="59">
        <v>79</v>
      </c>
      <c r="F744" s="60">
        <v>335</v>
      </c>
      <c r="G744" s="516">
        <v>2350</v>
      </c>
      <c r="H744" s="517" t="s">
        <v>190</v>
      </c>
      <c r="I744" s="1883">
        <f>(D746-D747)*10</f>
        <v>-9.9999999998878764E-4</v>
      </c>
    </row>
    <row r="745" spans="1:9" ht="14.25" customHeight="1">
      <c r="A745" s="175"/>
      <c r="B745" s="589" t="s">
        <v>118</v>
      </c>
      <c r="C745" s="716"/>
      <c r="D745" s="607"/>
      <c r="E745" s="386"/>
      <c r="F745" s="386"/>
      <c r="G745" s="608"/>
      <c r="H745" s="519" t="s">
        <v>56</v>
      </c>
      <c r="I745" s="1884">
        <f>(E746-E747)*10</f>
        <v>0</v>
      </c>
    </row>
    <row r="746" spans="1:9" ht="15.75">
      <c r="A746" s="596" t="s">
        <v>245</v>
      </c>
      <c r="B746" s="520" t="s">
        <v>303</v>
      </c>
      <c r="C746" s="357">
        <v>0.1</v>
      </c>
      <c r="D746" s="2816">
        <f>(D744/100)*10</f>
        <v>7.7</v>
      </c>
      <c r="E746" s="2819">
        <f t="shared" ref="E746:G746" si="26">(E744/100)*10</f>
        <v>7.9</v>
      </c>
      <c r="F746" s="2819">
        <f t="shared" si="26"/>
        <v>33.5</v>
      </c>
      <c r="G746" s="2821">
        <f t="shared" si="26"/>
        <v>235</v>
      </c>
      <c r="H746" s="519" t="s">
        <v>57</v>
      </c>
      <c r="I746" s="1884">
        <f>(F746-F747)*10</f>
        <v>1.9999999999953388E-3</v>
      </c>
    </row>
    <row r="747" spans="1:9">
      <c r="A747" s="952"/>
      <c r="B747" s="953" t="s">
        <v>147</v>
      </c>
      <c r="C747" s="954"/>
      <c r="D747" s="945">
        <f>(D90+D142+D200+D252+D306+D418+D474+D529+D585+D639)/10</f>
        <v>7.7000999999999991</v>
      </c>
      <c r="E747" s="946">
        <f>(E90+E142+E200+E252+E306+E418+E474+E529+E585+E639)/10</f>
        <v>7.9</v>
      </c>
      <c r="F747" s="946">
        <f>(F90+F142+F200+F252+F306+F418+F474+F529+F585+F639)/10</f>
        <v>33.4998</v>
      </c>
      <c r="G747" s="947">
        <f>(G90+G142+G200+G252+G306+G418+G474+G529+G585+G639)/10</f>
        <v>235</v>
      </c>
      <c r="H747" s="522" t="s">
        <v>937</v>
      </c>
      <c r="I747" s="721"/>
    </row>
    <row r="748" spans="1:9" ht="15.75" thickBot="1">
      <c r="A748" s="231"/>
      <c r="B748" s="2467" t="s">
        <v>939</v>
      </c>
      <c r="C748" s="895" t="s">
        <v>40</v>
      </c>
      <c r="D748" s="1726">
        <f>(D747*100/D744)-10</f>
        <v>1.2987012986798163E-4</v>
      </c>
      <c r="E748" s="995">
        <f t="shared" ref="E748:G748" si="27">(E747*100/E744)-10</f>
        <v>0</v>
      </c>
      <c r="F748" s="995">
        <f t="shared" si="27"/>
        <v>-5.9701492537200807E-5</v>
      </c>
      <c r="G748" s="1728">
        <f t="shared" si="27"/>
        <v>0</v>
      </c>
      <c r="H748" s="526" t="s">
        <v>467</v>
      </c>
      <c r="I748" s="1885">
        <f>(G746-G747)*10</f>
        <v>0</v>
      </c>
    </row>
    <row r="749" spans="1:9" ht="15.75" thickBot="1"/>
    <row r="750" spans="1:9" ht="13.5" customHeight="1" thickBot="1">
      <c r="A750" s="505" t="s">
        <v>158</v>
      </c>
      <c r="B750" s="58"/>
      <c r="C750" s="506"/>
      <c r="D750" s="360" t="s">
        <v>183</v>
      </c>
      <c r="E750" s="360"/>
      <c r="F750" s="360"/>
      <c r="G750" s="427" t="s">
        <v>184</v>
      </c>
      <c r="H750" s="507" t="s">
        <v>207</v>
      </c>
      <c r="I750" s="508"/>
    </row>
    <row r="751" spans="1:9">
      <c r="A751" s="61"/>
      <c r="B751" s="594" t="s">
        <v>312</v>
      </c>
      <c r="C751" s="509"/>
      <c r="D751" s="510" t="s">
        <v>190</v>
      </c>
      <c r="E751" s="432" t="s">
        <v>56</v>
      </c>
      <c r="F751" s="432" t="s">
        <v>57</v>
      </c>
      <c r="G751" s="429" t="s">
        <v>191</v>
      </c>
      <c r="H751" s="511" t="s">
        <v>37</v>
      </c>
      <c r="I751" s="512" t="s">
        <v>938</v>
      </c>
    </row>
    <row r="752" spans="1:9" ht="10.5" customHeight="1" thickBot="1">
      <c r="A752" s="57"/>
      <c r="B752" s="635"/>
      <c r="C752" s="478"/>
      <c r="D752" s="513" t="s">
        <v>6</v>
      </c>
      <c r="E752" s="438" t="s">
        <v>7</v>
      </c>
      <c r="F752" s="438" t="s">
        <v>8</v>
      </c>
      <c r="G752" s="514" t="s">
        <v>193</v>
      </c>
      <c r="H752" s="468"/>
      <c r="I752" s="515" t="s">
        <v>209</v>
      </c>
    </row>
    <row r="753" spans="1:9">
      <c r="A753" s="61"/>
      <c r="B753" s="1739" t="s">
        <v>475</v>
      </c>
      <c r="C753" s="592">
        <v>1</v>
      </c>
      <c r="D753" s="385">
        <v>77</v>
      </c>
      <c r="E753" s="59">
        <v>79</v>
      </c>
      <c r="F753" s="60">
        <v>335</v>
      </c>
      <c r="G753" s="516">
        <v>2350</v>
      </c>
      <c r="H753" s="517" t="s">
        <v>190</v>
      </c>
      <c r="I753" s="1883">
        <f>(D755-D756)*10</f>
        <v>0</v>
      </c>
    </row>
    <row r="754" spans="1:9">
      <c r="A754" s="175"/>
      <c r="B754" s="589" t="s">
        <v>118</v>
      </c>
      <c r="C754" s="716"/>
      <c r="D754" s="607"/>
      <c r="E754" s="386"/>
      <c r="F754" s="386"/>
      <c r="G754" s="608"/>
      <c r="H754" s="519" t="s">
        <v>56</v>
      </c>
      <c r="I754" s="1884">
        <f>(E755-E756)*10</f>
        <v>1.0000000001042508E-3</v>
      </c>
    </row>
    <row r="755" spans="1:9" ht="13.5" customHeight="1">
      <c r="A755" s="596" t="s">
        <v>245</v>
      </c>
      <c r="B755" s="520" t="s">
        <v>213</v>
      </c>
      <c r="C755" s="357">
        <v>0.6</v>
      </c>
      <c r="D755" s="2816">
        <f>(D753/100)*60</f>
        <v>46.2</v>
      </c>
      <c r="E755" s="2819">
        <f t="shared" ref="E755:G755" si="28">(E753/100)*60</f>
        <v>47.400000000000006</v>
      </c>
      <c r="F755" s="2819">
        <f t="shared" si="28"/>
        <v>201</v>
      </c>
      <c r="G755" s="2821">
        <f t="shared" si="28"/>
        <v>1410</v>
      </c>
      <c r="H755" s="519" t="s">
        <v>57</v>
      </c>
      <c r="I755" s="1884">
        <f>(F755-F756)*10</f>
        <v>-2.8421709430404007E-13</v>
      </c>
    </row>
    <row r="756" spans="1:9" ht="14.25" customHeight="1">
      <c r="A756" s="952"/>
      <c r="B756" s="953" t="s">
        <v>147</v>
      </c>
      <c r="C756" s="954"/>
      <c r="D756" s="945">
        <f>(D95+D147+D205+D257+D311+D423+D479+D534+D590+D644)/10</f>
        <v>46.2</v>
      </c>
      <c r="E756" s="946">
        <f>(E95+E147+E205+E257+E311+E423+E479+E534+E590+E644)/10</f>
        <v>47.399899999999995</v>
      </c>
      <c r="F756" s="946">
        <f>(F95+F147+F205+F257+F311+F423+F479+F534+F590+F644)/10</f>
        <v>201.00000000000003</v>
      </c>
      <c r="G756" s="947">
        <f>(G95+G147+G205+G257+G311+G423+G479+G534+G590+G644)/10</f>
        <v>1410.0001999999999</v>
      </c>
      <c r="H756" s="522" t="s">
        <v>937</v>
      </c>
      <c r="I756" s="721"/>
    </row>
    <row r="757" spans="1:9" ht="12.75" customHeight="1" thickBot="1">
      <c r="A757" s="231"/>
      <c r="B757" s="894" t="s">
        <v>476</v>
      </c>
      <c r="C757" s="1725"/>
      <c r="D757" s="1726">
        <f>(D756*100/D753)-60</f>
        <v>0</v>
      </c>
      <c r="E757" s="995">
        <f t="shared" ref="E757:G757" si="29">(E756*100/E753)-60</f>
        <v>-1.2658227848305614E-4</v>
      </c>
      <c r="F757" s="995">
        <f t="shared" si="29"/>
        <v>0</v>
      </c>
      <c r="G757" s="1728">
        <f t="shared" si="29"/>
        <v>8.5106382954336368E-6</v>
      </c>
      <c r="H757" s="526" t="s">
        <v>467</v>
      </c>
      <c r="I757" s="1885">
        <f>(G755-G756)*10</f>
        <v>-1.9999999994979589E-3</v>
      </c>
    </row>
    <row r="758" spans="1:9" ht="15.75" thickBot="1"/>
    <row r="759" spans="1:9" ht="15.75" thickBot="1">
      <c r="A759" s="505" t="s">
        <v>158</v>
      </c>
      <c r="B759" s="58"/>
      <c r="C759" s="506"/>
      <c r="D759" s="360" t="s">
        <v>183</v>
      </c>
      <c r="E759" s="360"/>
      <c r="F759" s="360"/>
      <c r="G759" s="427" t="s">
        <v>184</v>
      </c>
      <c r="H759" s="507" t="s">
        <v>207</v>
      </c>
      <c r="I759" s="508"/>
    </row>
    <row r="760" spans="1:9">
      <c r="A760" s="61"/>
      <c r="B760" s="594" t="s">
        <v>313</v>
      </c>
      <c r="C760" s="509"/>
      <c r="D760" s="510" t="s">
        <v>190</v>
      </c>
      <c r="E760" s="432" t="s">
        <v>56</v>
      </c>
      <c r="F760" s="432" t="s">
        <v>57</v>
      </c>
      <c r="G760" s="429" t="s">
        <v>191</v>
      </c>
      <c r="H760" s="511" t="s">
        <v>37</v>
      </c>
      <c r="I760" s="512" t="s">
        <v>938</v>
      </c>
    </row>
    <row r="761" spans="1:9" ht="10.5" customHeight="1" thickBot="1">
      <c r="A761" s="57"/>
      <c r="B761" s="635"/>
      <c r="C761" s="478"/>
      <c r="D761" s="513" t="s">
        <v>6</v>
      </c>
      <c r="E761" s="438" t="s">
        <v>7</v>
      </c>
      <c r="F761" s="438" t="s">
        <v>8</v>
      </c>
      <c r="G761" s="514" t="s">
        <v>193</v>
      </c>
      <c r="H761" s="468"/>
      <c r="I761" s="515" t="s">
        <v>209</v>
      </c>
    </row>
    <row r="762" spans="1:9">
      <c r="A762" s="61"/>
      <c r="B762" s="1739" t="s">
        <v>475</v>
      </c>
      <c r="C762" s="592">
        <v>1</v>
      </c>
      <c r="D762" s="385">
        <v>77</v>
      </c>
      <c r="E762" s="59">
        <v>79</v>
      </c>
      <c r="F762" s="60">
        <v>335</v>
      </c>
      <c r="G762" s="516">
        <v>2350</v>
      </c>
      <c r="H762" s="517" t="s">
        <v>190</v>
      </c>
      <c r="I762" s="1883">
        <f>(D764-D765)*10</f>
        <v>-1.0000000000331966E-3</v>
      </c>
    </row>
    <row r="763" spans="1:9" ht="12.75" customHeight="1">
      <c r="A763" s="175"/>
      <c r="B763" s="589" t="s">
        <v>118</v>
      </c>
      <c r="C763" s="716"/>
      <c r="D763" s="607"/>
      <c r="E763" s="386"/>
      <c r="F763" s="386"/>
      <c r="G763" s="608"/>
      <c r="H763" s="519" t="s">
        <v>56</v>
      </c>
      <c r="I763" s="1884">
        <f>(E764-E765)*10</f>
        <v>7.1054273576010019E-14</v>
      </c>
    </row>
    <row r="764" spans="1:9" ht="12.75" customHeight="1">
      <c r="A764" s="596" t="s">
        <v>245</v>
      </c>
      <c r="B764" s="520" t="s">
        <v>304</v>
      </c>
      <c r="C764" s="357">
        <v>0.45</v>
      </c>
      <c r="D764" s="2816">
        <f>(D762/100)*45</f>
        <v>34.65</v>
      </c>
      <c r="E764" s="2819">
        <f t="shared" ref="E764:G764" si="30">(E762/100)*45</f>
        <v>35.550000000000004</v>
      </c>
      <c r="F764" s="2819">
        <f t="shared" si="30"/>
        <v>150.75</v>
      </c>
      <c r="G764" s="2821">
        <f t="shared" si="30"/>
        <v>1057.5</v>
      </c>
      <c r="H764" s="519" t="s">
        <v>57</v>
      </c>
      <c r="I764" s="1884">
        <f>(F764-F765)*10</f>
        <v>2.0000000000663931E-3</v>
      </c>
    </row>
    <row r="765" spans="1:9">
      <c r="A765" s="952"/>
      <c r="B765" s="953" t="s">
        <v>147</v>
      </c>
      <c r="C765" s="954"/>
      <c r="D765" s="945">
        <f>(D100+D152+D210+D262+D316+D428+D484+D539+D595+D649)/10</f>
        <v>34.650100000000002</v>
      </c>
      <c r="E765" s="946">
        <f>(E100+E152+E210+E262+E316+E428+E484+E539+E595+E649)/10</f>
        <v>35.549999999999997</v>
      </c>
      <c r="F765" s="946">
        <f>(F100+F152+F210+F262+F316+F428+F484+F539+F595+F649)/10</f>
        <v>150.74979999999999</v>
      </c>
      <c r="G765" s="947">
        <f>(G100+G152+G210+G262+G316+G428+G484+G539+G595+G649)/10</f>
        <v>1057.5</v>
      </c>
      <c r="H765" s="522" t="s">
        <v>937</v>
      </c>
      <c r="I765" s="721"/>
    </row>
    <row r="766" spans="1:9" ht="12.75" customHeight="1" thickBot="1">
      <c r="A766" s="231"/>
      <c r="B766" s="2467" t="s">
        <v>939</v>
      </c>
      <c r="C766" s="895" t="s">
        <v>40</v>
      </c>
      <c r="D766" s="1726">
        <f>(D765*100/D762)-45</f>
        <v>1.2987012987508706E-4</v>
      </c>
      <c r="E766" s="995">
        <f t="shared" ref="E766:G766" si="31">(E765*100/E762)-45</f>
        <v>0</v>
      </c>
      <c r="F766" s="995">
        <f t="shared" si="31"/>
        <v>-5.9701492538977163E-5</v>
      </c>
      <c r="G766" s="1728">
        <f t="shared" si="31"/>
        <v>0</v>
      </c>
      <c r="H766" s="526" t="s">
        <v>467</v>
      </c>
      <c r="I766" s="1885">
        <f>(G764-G765)*10</f>
        <v>0</v>
      </c>
    </row>
    <row r="767" spans="1:9" ht="13.5" customHeight="1" thickBot="1">
      <c r="A767" s="1746"/>
      <c r="B767" s="1746"/>
    </row>
    <row r="768" spans="1:9" ht="11.25" customHeight="1" thickBot="1">
      <c r="A768" s="1747" t="s">
        <v>158</v>
      </c>
      <c r="B768" s="1748"/>
      <c r="C768" s="506"/>
      <c r="D768" s="360" t="s">
        <v>183</v>
      </c>
      <c r="E768" s="360"/>
      <c r="F768" s="360"/>
      <c r="G768" s="427" t="s">
        <v>184</v>
      </c>
      <c r="H768" s="507" t="s">
        <v>207</v>
      </c>
      <c r="I768" s="508"/>
    </row>
    <row r="769" spans="1:9" ht="13.5" customHeight="1">
      <c r="A769" s="636" t="s">
        <v>266</v>
      </c>
      <c r="B769" s="594"/>
      <c r="C769" s="509"/>
      <c r="D769" s="510" t="s">
        <v>190</v>
      </c>
      <c r="E769" s="432" t="s">
        <v>56</v>
      </c>
      <c r="F769" s="432" t="s">
        <v>57</v>
      </c>
      <c r="G769" s="429" t="s">
        <v>191</v>
      </c>
      <c r="H769" s="511" t="s">
        <v>37</v>
      </c>
      <c r="I769" s="512" t="s">
        <v>938</v>
      </c>
    </row>
    <row r="770" spans="1:9" ht="15.75" thickBot="1">
      <c r="A770" s="57"/>
      <c r="B770" s="595" t="s">
        <v>240</v>
      </c>
      <c r="C770" s="478"/>
      <c r="D770" s="513" t="s">
        <v>6</v>
      </c>
      <c r="E770" s="438" t="s">
        <v>7</v>
      </c>
      <c r="F770" s="438" t="s">
        <v>8</v>
      </c>
      <c r="G770" s="514" t="s">
        <v>193</v>
      </c>
      <c r="H770" s="468"/>
      <c r="I770" s="515" t="s">
        <v>209</v>
      </c>
    </row>
    <row r="771" spans="1:9">
      <c r="A771" s="61"/>
      <c r="B771" s="1739" t="s">
        <v>475</v>
      </c>
      <c r="C771" s="592">
        <v>1</v>
      </c>
      <c r="D771" s="385">
        <v>77</v>
      </c>
      <c r="E771" s="59">
        <v>79</v>
      </c>
      <c r="F771" s="60">
        <v>335</v>
      </c>
      <c r="G771" s="516">
        <v>2350</v>
      </c>
      <c r="H771" s="517" t="s">
        <v>190</v>
      </c>
      <c r="I771" s="1883">
        <f>(D773-D774)*10</f>
        <v>-9.9999999989108801E-4</v>
      </c>
    </row>
    <row r="772" spans="1:9" ht="13.5" customHeight="1">
      <c r="A772" s="175"/>
      <c r="B772" s="589" t="s">
        <v>118</v>
      </c>
      <c r="C772" s="716"/>
      <c r="D772" s="607"/>
      <c r="E772" s="386"/>
      <c r="F772" s="386"/>
      <c r="G772" s="608"/>
      <c r="H772" s="519" t="s">
        <v>56</v>
      </c>
      <c r="I772" s="1884">
        <f>(E773-E774)*10</f>
        <v>1.0000000000331966E-3</v>
      </c>
    </row>
    <row r="773" spans="1:9" ht="15.75">
      <c r="A773" s="596" t="s">
        <v>245</v>
      </c>
      <c r="B773" s="520" t="s">
        <v>213</v>
      </c>
      <c r="C773" s="357">
        <v>0.7</v>
      </c>
      <c r="D773" s="2816">
        <f>(D771/100)*70</f>
        <v>53.9</v>
      </c>
      <c r="E773" s="2819">
        <f t="shared" ref="E773:G773" si="32">(E771/100)*70</f>
        <v>55.300000000000004</v>
      </c>
      <c r="F773" s="2819">
        <f t="shared" si="32"/>
        <v>234.5</v>
      </c>
      <c r="G773" s="2821">
        <f t="shared" si="32"/>
        <v>1645</v>
      </c>
      <c r="H773" s="519" t="s">
        <v>57</v>
      </c>
      <c r="I773" s="1884">
        <f>(F773-F774)*10</f>
        <v>2.0000000000663931E-3</v>
      </c>
    </row>
    <row r="774" spans="1:9" ht="12.75" customHeight="1">
      <c r="A774" s="2449"/>
      <c r="B774" s="2450" t="s">
        <v>147</v>
      </c>
      <c r="C774" s="2451"/>
      <c r="D774" s="2464">
        <f>(D105+D157+D215+D267+D321+D433+D489+D544+D600+D654)/10</f>
        <v>53.900099999999988</v>
      </c>
      <c r="E774" s="2465">
        <f>(E105+E157+E215+E267+E321+E433+E489+E544+E600+E654)/10</f>
        <v>55.299900000000001</v>
      </c>
      <c r="F774" s="2465">
        <f>(F105+F157+F215+F267+F321+F433+F489+F544+F600+F654)/10</f>
        <v>234.49979999999999</v>
      </c>
      <c r="G774" s="2466">
        <f>(G105+G157+G215+G267+G321+G433+G489+G544+G600+G654)/10</f>
        <v>1645.0001999999999</v>
      </c>
      <c r="H774" s="522" t="s">
        <v>937</v>
      </c>
      <c r="I774" s="721"/>
    </row>
    <row r="775" spans="1:9" ht="15.75" thickBot="1">
      <c r="A775" s="231"/>
      <c r="B775" s="2467" t="s">
        <v>939</v>
      </c>
      <c r="C775" s="895" t="s">
        <v>40</v>
      </c>
      <c r="D775" s="1726">
        <f>(D774*100/D771)-70</f>
        <v>1.2987012985377078E-4</v>
      </c>
      <c r="E775" s="995">
        <f t="shared" ref="E775:G775" si="33">(E774*100/E771)-70</f>
        <v>-1.2658227848305614E-4</v>
      </c>
      <c r="F775" s="995">
        <f t="shared" si="33"/>
        <v>-5.9701492531871736E-5</v>
      </c>
      <c r="G775" s="1728">
        <f t="shared" si="33"/>
        <v>8.5106382954336368E-6</v>
      </c>
      <c r="H775" s="526" t="s">
        <v>467</v>
      </c>
      <c r="I775" s="1885">
        <f>(G773-G774)*10</f>
        <v>-1.9999999994979589E-3</v>
      </c>
    </row>
    <row r="776" spans="1:9">
      <c r="C776" s="616"/>
      <c r="D776" s="616"/>
      <c r="E776" s="616"/>
      <c r="F776" s="616"/>
      <c r="G776" s="616"/>
      <c r="H776" s="616"/>
    </row>
    <row r="777" spans="1:9">
      <c r="C777" s="616"/>
      <c r="D777" s="744"/>
      <c r="E777" s="744"/>
      <c r="F777" s="744"/>
      <c r="G777" s="744"/>
      <c r="H777" s="122"/>
      <c r="I777" s="5"/>
    </row>
    <row r="778" spans="1:9">
      <c r="C778" s="616"/>
      <c r="D778" s="616"/>
      <c r="E778" s="616"/>
      <c r="F778" s="616"/>
      <c r="G778" s="616"/>
      <c r="H778" s="616"/>
    </row>
    <row r="779" spans="1:9">
      <c r="C779" s="616"/>
      <c r="D779" s="616"/>
      <c r="E779" s="616"/>
      <c r="F779" s="616"/>
      <c r="G779" s="616"/>
      <c r="H779" s="616"/>
    </row>
    <row r="781" spans="1:9">
      <c r="A781" s="2" t="s">
        <v>110</v>
      </c>
      <c r="C781"/>
      <c r="D781"/>
      <c r="E781"/>
      <c r="F781"/>
      <c r="G781" t="s">
        <v>111</v>
      </c>
    </row>
    <row r="783" spans="1:9">
      <c r="B783" t="s">
        <v>15</v>
      </c>
      <c r="C783"/>
      <c r="D783" s="6"/>
      <c r="E783"/>
      <c r="F783"/>
      <c r="G783"/>
    </row>
    <row r="784" spans="1:9">
      <c r="A784" s="63">
        <v>1</v>
      </c>
      <c r="B784" s="62" t="s">
        <v>16</v>
      </c>
      <c r="C784" s="62"/>
      <c r="D784" s="66"/>
      <c r="E784" s="62" t="s">
        <v>17</v>
      </c>
      <c r="F784" s="62"/>
      <c r="G784" s="62"/>
    </row>
    <row r="785" spans="1:9">
      <c r="A785" s="63"/>
      <c r="B785" s="62" t="s">
        <v>18</v>
      </c>
      <c r="C785" s="62"/>
      <c r="D785" s="66"/>
      <c r="E785" s="62"/>
      <c r="F785" s="65"/>
      <c r="G785" s="62"/>
    </row>
    <row r="786" spans="1:9">
      <c r="A786">
        <v>2</v>
      </c>
      <c r="B786" s="591" t="s">
        <v>888</v>
      </c>
      <c r="C786" s="62"/>
      <c r="D786" s="66"/>
      <c r="E786" s="62"/>
      <c r="F786" s="62"/>
      <c r="G786" s="62"/>
    </row>
    <row r="787" spans="1:9">
      <c r="B787" s="591" t="s">
        <v>889</v>
      </c>
      <c r="C787" s="62"/>
      <c r="D787" s="66"/>
      <c r="E787" s="62"/>
      <c r="F787" s="65"/>
      <c r="G787" s="62"/>
    </row>
    <row r="788" spans="1:9">
      <c r="A788">
        <v>3</v>
      </c>
      <c r="B788" s="591" t="s">
        <v>479</v>
      </c>
      <c r="C788" s="591"/>
      <c r="D788" s="591"/>
      <c r="E788" s="591"/>
      <c r="F788" s="591"/>
      <c r="G788" s="591"/>
      <c r="I788" s="591"/>
    </row>
    <row r="789" spans="1:9">
      <c r="B789" s="591" t="s">
        <v>480</v>
      </c>
      <c r="C789" s="591"/>
      <c r="D789" s="591"/>
      <c r="E789" s="591"/>
      <c r="F789" s="591"/>
      <c r="G789" s="591"/>
      <c r="H789" s="591"/>
      <c r="I789" s="2"/>
    </row>
    <row r="790" spans="1:9">
      <c r="B790" s="591" t="s">
        <v>481</v>
      </c>
      <c r="C790" s="591"/>
      <c r="D790" s="591"/>
      <c r="E790" s="591"/>
      <c r="F790" s="591"/>
      <c r="G790" s="591"/>
      <c r="H790" s="591"/>
      <c r="I790" s="591"/>
    </row>
    <row r="791" spans="1:9">
      <c r="A791">
        <v>4</v>
      </c>
      <c r="B791" s="591" t="s">
        <v>482</v>
      </c>
      <c r="C791" s="591"/>
      <c r="D791" s="591"/>
      <c r="E791" s="591"/>
      <c r="F791" s="591"/>
      <c r="G791" s="591"/>
      <c r="H791" s="591"/>
    </row>
    <row r="792" spans="1:9">
      <c r="B792" s="591" t="s">
        <v>483</v>
      </c>
      <c r="C792" s="591"/>
      <c r="D792" s="591"/>
      <c r="E792" s="591"/>
      <c r="F792" s="591"/>
      <c r="G792" s="591"/>
    </row>
    <row r="793" spans="1:9">
      <c r="B793" s="62"/>
      <c r="C793" s="62"/>
      <c r="D793" s="66"/>
      <c r="E793" s="62"/>
      <c r="F793" s="65"/>
      <c r="G793" s="62"/>
    </row>
    <row r="794" spans="1:9">
      <c r="B794" s="62"/>
      <c r="C794" s="62"/>
      <c r="D794" s="66"/>
      <c r="E794" s="62"/>
      <c r="F794" s="62"/>
      <c r="G794" s="62"/>
    </row>
    <row r="795" spans="1:9">
      <c r="B795" s="62"/>
      <c r="C795" s="62"/>
      <c r="D795" s="66"/>
      <c r="E795" s="62"/>
      <c r="F795" s="65"/>
      <c r="G795" s="62"/>
    </row>
  </sheetData>
  <phoneticPr fontId="50" type="noConversion"/>
  <pageMargins left="0" right="0" top="0" bottom="0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626"/>
  <sheetViews>
    <sheetView view="pageBreakPreview" topLeftCell="A13" zoomScaleNormal="106" zoomScaleSheetLayoutView="100" workbookViewId="0">
      <selection activeCell="E462" sqref="E462"/>
    </sheetView>
  </sheetViews>
  <sheetFormatPr defaultRowHeight="15"/>
  <cols>
    <col min="1" max="1" width="6.140625" customWidth="1"/>
    <col min="2" max="2" width="20" style="77" customWidth="1"/>
    <col min="3" max="3" width="6.28515625" customWidth="1"/>
    <col min="4" max="4" width="10.5703125" customWidth="1"/>
    <col min="5" max="5" width="6" customWidth="1"/>
    <col min="6" max="6" width="5.85546875" customWidth="1"/>
    <col min="7" max="7" width="9.85546875" customWidth="1"/>
    <col min="8" max="8" width="6.140625" customWidth="1"/>
    <col min="9" max="9" width="6.28515625" customWidth="1"/>
    <col min="10" max="10" width="9.5703125" customWidth="1"/>
    <col min="11" max="11" width="6.28515625" customWidth="1"/>
    <col min="12" max="12" width="6" customWidth="1"/>
    <col min="13" max="13" width="2" customWidth="1"/>
    <col min="14" max="14" width="13.5703125" customWidth="1"/>
    <col min="15" max="15" width="7.28515625" customWidth="1"/>
    <col min="16" max="16" width="8.140625" customWidth="1"/>
    <col min="17" max="17" width="7" customWidth="1"/>
    <col min="18" max="18" width="10.140625" customWidth="1"/>
    <col min="19" max="19" width="8.140625" customWidth="1"/>
    <col min="20" max="20" width="8" customWidth="1"/>
    <col min="21" max="21" width="9.42578125" customWidth="1"/>
    <col min="22" max="22" width="8.28515625" customWidth="1"/>
    <col min="23" max="23" width="8" customWidth="1"/>
    <col min="24" max="24" width="7.28515625" customWidth="1"/>
    <col min="25" max="25" width="2.28515625" customWidth="1"/>
    <col min="26" max="26" width="12.42578125" customWidth="1"/>
    <col min="27" max="27" width="10.140625" customWidth="1"/>
    <col min="28" max="28" width="9.140625" customWidth="1"/>
    <col min="29" max="29" width="7.42578125" customWidth="1"/>
    <col min="30" max="30" width="9.5703125" customWidth="1"/>
    <col min="31" max="31" width="7.85546875" customWidth="1"/>
    <col min="32" max="32" width="8.42578125" customWidth="1"/>
    <col min="33" max="33" width="6.5703125" customWidth="1"/>
    <col min="34" max="34" width="8.7109375" customWidth="1"/>
    <col min="35" max="35" width="6.28515625" customWidth="1"/>
    <col min="36" max="36" width="8.85546875" customWidth="1"/>
    <col min="37" max="37" width="2" customWidth="1"/>
    <col min="38" max="38" width="13.42578125" customWidth="1"/>
    <col min="39" max="39" width="10.140625" customWidth="1"/>
    <col min="40" max="40" width="12.140625" customWidth="1"/>
    <col min="41" max="41" width="12.42578125" customWidth="1"/>
    <col min="42" max="42" width="10.85546875" customWidth="1"/>
    <col min="43" max="43" width="12.140625" customWidth="1"/>
  </cols>
  <sheetData>
    <row r="1" spans="1:46" ht="12" customHeight="1">
      <c r="AS1" s="9"/>
      <c r="AT1" s="9"/>
    </row>
    <row r="2" spans="1:46" ht="14.25" customHeight="1">
      <c r="B2" s="177" t="s">
        <v>242</v>
      </c>
      <c r="F2" s="2"/>
      <c r="G2" s="2"/>
      <c r="H2" s="2"/>
      <c r="K2" s="2"/>
      <c r="Z2" t="s">
        <v>401</v>
      </c>
    </row>
    <row r="3" spans="1:46">
      <c r="B3"/>
      <c r="C3" s="101" t="s">
        <v>580</v>
      </c>
      <c r="E3" s="78"/>
      <c r="J3" s="2885" t="s">
        <v>118</v>
      </c>
      <c r="K3" s="2885"/>
      <c r="L3" s="2885"/>
      <c r="Z3" s="101" t="s">
        <v>119</v>
      </c>
      <c r="AA3" s="308" t="s">
        <v>449</v>
      </c>
      <c r="AF3" s="134" t="s">
        <v>144</v>
      </c>
      <c r="AH3" s="311" t="s">
        <v>402</v>
      </c>
      <c r="AI3" s="64"/>
      <c r="AS3" s="47"/>
      <c r="AT3" s="643"/>
    </row>
    <row r="4" spans="1:46" ht="13.5" customHeight="1" thickBot="1">
      <c r="A4" s="2" t="s">
        <v>237</v>
      </c>
      <c r="B4" s="2"/>
      <c r="C4" s="80"/>
      <c r="E4" s="134" t="s">
        <v>144</v>
      </c>
      <c r="H4" s="81"/>
      <c r="I4" s="1896" t="s">
        <v>579</v>
      </c>
      <c r="J4" s="588"/>
      <c r="N4" t="s">
        <v>401</v>
      </c>
      <c r="AL4" s="88" t="s">
        <v>411</v>
      </c>
      <c r="AN4" s="9"/>
      <c r="AO4" s="9"/>
      <c r="AP4" s="9"/>
      <c r="AQ4" s="9"/>
      <c r="AS4" s="345"/>
      <c r="AT4" s="345"/>
    </row>
    <row r="5" spans="1:46" ht="13.5" customHeight="1" thickBot="1">
      <c r="A5" s="27" t="s">
        <v>452</v>
      </c>
      <c r="B5" s="82" t="s">
        <v>3</v>
      </c>
      <c r="C5" s="83" t="s">
        <v>4</v>
      </c>
      <c r="D5" s="249" t="s">
        <v>61</v>
      </c>
      <c r="E5" s="68"/>
      <c r="F5" s="68"/>
      <c r="G5" s="68"/>
      <c r="H5" s="68"/>
      <c r="I5" s="68"/>
      <c r="J5" s="68"/>
      <c r="K5" s="68"/>
      <c r="L5" s="54"/>
      <c r="N5" s="101" t="s">
        <v>119</v>
      </c>
      <c r="O5" s="308" t="s">
        <v>449</v>
      </c>
      <c r="T5" s="134" t="s">
        <v>144</v>
      </c>
      <c r="V5" s="311" t="s">
        <v>402</v>
      </c>
      <c r="W5" s="64"/>
      <c r="X5" s="1335"/>
      <c r="Z5" s="1124" t="s">
        <v>322</v>
      </c>
      <c r="AA5" s="1125" t="s">
        <v>403</v>
      </c>
      <c r="AB5" s="1126"/>
      <c r="AC5" s="1125" t="s">
        <v>404</v>
      </c>
      <c r="AD5" s="1126"/>
      <c r="AE5" s="1125" t="s">
        <v>405</v>
      </c>
      <c r="AF5" s="1126"/>
      <c r="AG5" s="1125" t="s">
        <v>409</v>
      </c>
      <c r="AH5" s="1126"/>
      <c r="AI5" s="1170" t="s">
        <v>410</v>
      </c>
      <c r="AJ5" s="1126"/>
      <c r="AO5" s="1124" t="s">
        <v>322</v>
      </c>
      <c r="AP5" s="1197" t="s">
        <v>412</v>
      </c>
      <c r="AQ5" s="1198"/>
      <c r="AS5" s="345"/>
      <c r="AT5" s="345"/>
    </row>
    <row r="6" spans="1:46" ht="13.5" customHeight="1" thickBot="1">
      <c r="A6" s="263" t="s">
        <v>453</v>
      </c>
      <c r="B6" s="9"/>
      <c r="C6" s="264" t="s">
        <v>62</v>
      </c>
      <c r="D6" s="61"/>
      <c r="E6" s="9"/>
      <c r="F6" s="9"/>
      <c r="G6" s="31"/>
      <c r="H6" s="31"/>
      <c r="I6" s="31"/>
      <c r="J6" s="9"/>
      <c r="K6" s="9"/>
      <c r="L6" s="71"/>
      <c r="M6" s="94"/>
      <c r="Z6" s="1401" t="s">
        <v>436</v>
      </c>
      <c r="AA6" s="1127" t="s">
        <v>101</v>
      </c>
      <c r="AB6" s="1129" t="s">
        <v>102</v>
      </c>
      <c r="AC6" s="1171" t="s">
        <v>101</v>
      </c>
      <c r="AD6" s="1172" t="s">
        <v>102</v>
      </c>
      <c r="AE6" s="1171" t="s">
        <v>101</v>
      </c>
      <c r="AF6" s="1172" t="s">
        <v>102</v>
      </c>
      <c r="AG6" s="1127" t="s">
        <v>101</v>
      </c>
      <c r="AH6" s="1128" t="s">
        <v>102</v>
      </c>
      <c r="AI6" s="1173" t="s">
        <v>101</v>
      </c>
      <c r="AJ6" s="1128" t="s">
        <v>102</v>
      </c>
      <c r="AO6" s="57"/>
      <c r="AP6" s="1405" t="s">
        <v>101</v>
      </c>
      <c r="AQ6" s="1406" t="s">
        <v>102</v>
      </c>
      <c r="AS6" s="12"/>
      <c r="AT6" s="12"/>
    </row>
    <row r="7" spans="1:46" ht="15.75" thickBot="1">
      <c r="A7" s="1818" t="s">
        <v>119</v>
      </c>
      <c r="B7" s="1819"/>
      <c r="C7" s="1820"/>
      <c r="D7" s="602" t="s">
        <v>700</v>
      </c>
      <c r="E7" s="1815"/>
      <c r="F7" s="1814"/>
      <c r="G7" s="1821" t="s">
        <v>120</v>
      </c>
      <c r="H7" s="114"/>
      <c r="I7" s="114"/>
      <c r="J7" s="1585" t="s">
        <v>386</v>
      </c>
      <c r="K7" s="68"/>
      <c r="L7" s="54"/>
      <c r="M7" s="94"/>
      <c r="N7" s="1420" t="s">
        <v>440</v>
      </c>
      <c r="O7" s="189"/>
      <c r="P7" s="189"/>
      <c r="Q7" s="189"/>
      <c r="R7" s="189"/>
      <c r="S7" s="189"/>
      <c r="T7" s="189"/>
      <c r="U7" s="189"/>
      <c r="V7" s="189"/>
      <c r="W7" s="189"/>
      <c r="X7" s="1122"/>
      <c r="Z7" s="1228" t="s">
        <v>69</v>
      </c>
      <c r="AA7" s="1270"/>
      <c r="AB7" s="1302"/>
      <c r="AC7" s="1270"/>
      <c r="AD7" s="1303"/>
      <c r="AE7" s="1270"/>
      <c r="AF7" s="1304"/>
      <c r="AG7" s="1166">
        <f t="shared" ref="AG7:AG15" si="0">AA7+AC7</f>
        <v>0</v>
      </c>
      <c r="AH7" s="1305">
        <f t="shared" ref="AH7:AH15" si="1">AB7+AD7</f>
        <v>0</v>
      </c>
      <c r="AI7" s="1166">
        <f t="shared" ref="AI7:AI16" si="2">AC7+AE7</f>
        <v>0</v>
      </c>
      <c r="AJ7" s="1306">
        <f t="shared" ref="AJ7:AJ15" si="3">AD7+AF7</f>
        <v>0</v>
      </c>
      <c r="AO7" s="1228" t="s">
        <v>69</v>
      </c>
      <c r="AP7" s="1204">
        <f t="shared" ref="AP7:AP15" si="4">AA7+AC7+AE7</f>
        <v>0</v>
      </c>
      <c r="AQ7" s="1217">
        <f t="shared" ref="AQ7:AQ15" si="5">AB7+AD7+AF7</f>
        <v>0</v>
      </c>
      <c r="AS7" s="12"/>
      <c r="AT7" s="12"/>
    </row>
    <row r="8" spans="1:46" ht="15.75" thickBot="1">
      <c r="A8" s="236"/>
      <c r="B8" s="363" t="s">
        <v>159</v>
      </c>
      <c r="C8" s="114"/>
      <c r="D8" s="1997" t="s">
        <v>699</v>
      </c>
      <c r="E8" s="1816"/>
      <c r="F8" s="1817"/>
      <c r="G8" s="1814" t="s">
        <v>100</v>
      </c>
      <c r="H8" s="760" t="s">
        <v>101</v>
      </c>
      <c r="I8" s="761" t="s">
        <v>102</v>
      </c>
      <c r="J8" s="1566" t="s">
        <v>387</v>
      </c>
      <c r="K8" s="31"/>
      <c r="L8" s="73"/>
      <c r="M8" s="94"/>
      <c r="N8" s="771"/>
      <c r="O8" s="14" t="s">
        <v>441</v>
      </c>
      <c r="P8" s="14"/>
      <c r="Q8" s="14"/>
      <c r="R8" s="14"/>
      <c r="S8" s="14"/>
      <c r="T8" s="14"/>
      <c r="U8" s="14"/>
      <c r="V8" s="14"/>
      <c r="W8" s="14"/>
      <c r="X8" s="1123"/>
      <c r="Z8" s="1228" t="s">
        <v>71</v>
      </c>
      <c r="AA8" s="1832"/>
      <c r="AB8" s="1367"/>
      <c r="AC8" s="1248"/>
      <c r="AD8" s="1308"/>
      <c r="AE8" s="1248"/>
      <c r="AF8" s="1309"/>
      <c r="AG8" s="1167">
        <f t="shared" si="0"/>
        <v>0</v>
      </c>
      <c r="AH8" s="1310">
        <f t="shared" si="1"/>
        <v>0</v>
      </c>
      <c r="AI8" s="1167">
        <f t="shared" si="2"/>
        <v>0</v>
      </c>
      <c r="AJ8" s="1239">
        <f t="shared" si="3"/>
        <v>0</v>
      </c>
      <c r="AO8" s="1228" t="s">
        <v>71</v>
      </c>
      <c r="AP8" s="1183">
        <f t="shared" si="4"/>
        <v>0</v>
      </c>
      <c r="AQ8" s="1208">
        <f t="shared" si="5"/>
        <v>0</v>
      </c>
      <c r="AS8" s="9"/>
      <c r="AT8" s="9"/>
    </row>
    <row r="9" spans="1:46" ht="15.75" customHeight="1" thickBot="1">
      <c r="A9" s="362" t="s">
        <v>458</v>
      </c>
      <c r="B9" s="273" t="s">
        <v>459</v>
      </c>
      <c r="C9" s="259">
        <v>205</v>
      </c>
      <c r="D9" s="376" t="s">
        <v>100</v>
      </c>
      <c r="E9" s="164" t="s">
        <v>101</v>
      </c>
      <c r="F9" s="199" t="s">
        <v>102</v>
      </c>
      <c r="G9" s="131" t="s">
        <v>92</v>
      </c>
      <c r="H9" s="130">
        <v>1</v>
      </c>
      <c r="I9" s="1823">
        <v>1</v>
      </c>
      <c r="J9" s="1444" t="s">
        <v>100</v>
      </c>
      <c r="K9" s="1445" t="s">
        <v>101</v>
      </c>
      <c r="L9" s="1446" t="s">
        <v>102</v>
      </c>
      <c r="M9" s="94"/>
      <c r="Z9" s="1228" t="s">
        <v>72</v>
      </c>
      <c r="AA9" s="1311"/>
      <c r="AB9" s="1367"/>
      <c r="AC9" s="1311"/>
      <c r="AD9" s="1313"/>
      <c r="AE9" s="1311"/>
      <c r="AF9" s="1314"/>
      <c r="AG9" s="1167">
        <f t="shared" si="0"/>
        <v>0</v>
      </c>
      <c r="AH9" s="1310">
        <f t="shared" si="1"/>
        <v>0</v>
      </c>
      <c r="AI9" s="1167">
        <f t="shared" si="2"/>
        <v>0</v>
      </c>
      <c r="AJ9" s="1239">
        <f t="shared" si="3"/>
        <v>0</v>
      </c>
      <c r="AO9" s="1228" t="s">
        <v>72</v>
      </c>
      <c r="AP9" s="1183">
        <f t="shared" si="4"/>
        <v>0</v>
      </c>
      <c r="AQ9" s="1208">
        <f t="shared" si="5"/>
        <v>0</v>
      </c>
      <c r="AS9" s="9"/>
      <c r="AT9" s="9"/>
    </row>
    <row r="10" spans="1:46" ht="13.5" customHeight="1" thickBot="1">
      <c r="A10" s="175"/>
      <c r="B10" s="174" t="s">
        <v>544</v>
      </c>
      <c r="C10" s="14"/>
      <c r="D10" s="133" t="s">
        <v>674</v>
      </c>
      <c r="E10" s="1529">
        <v>30.8</v>
      </c>
      <c r="F10" s="1530">
        <v>30.8</v>
      </c>
      <c r="G10" s="244" t="s">
        <v>81</v>
      </c>
      <c r="H10" s="245">
        <v>66</v>
      </c>
      <c r="I10" s="255">
        <v>66</v>
      </c>
      <c r="J10" s="1582" t="s">
        <v>388</v>
      </c>
      <c r="K10" s="1466">
        <v>20.8</v>
      </c>
      <c r="L10" s="1516">
        <v>20</v>
      </c>
      <c r="M10" s="94"/>
      <c r="Z10" s="1228" t="s">
        <v>73</v>
      </c>
      <c r="AA10" s="1248"/>
      <c r="AB10" s="1312"/>
      <c r="AC10" s="1248"/>
      <c r="AD10" s="1313"/>
      <c r="AE10" s="1248"/>
      <c r="AF10" s="1314"/>
      <c r="AG10" s="1167">
        <f t="shared" si="0"/>
        <v>0</v>
      </c>
      <c r="AH10" s="1310">
        <f t="shared" si="1"/>
        <v>0</v>
      </c>
      <c r="AI10" s="1167">
        <f t="shared" si="2"/>
        <v>0</v>
      </c>
      <c r="AJ10" s="1239">
        <f t="shared" si="3"/>
        <v>0</v>
      </c>
      <c r="AO10" s="1228" t="s">
        <v>73</v>
      </c>
      <c r="AP10" s="1183">
        <f t="shared" si="4"/>
        <v>0</v>
      </c>
      <c r="AQ10" s="1208">
        <f t="shared" si="5"/>
        <v>0</v>
      </c>
      <c r="AS10" s="9"/>
      <c r="AT10" s="9"/>
    </row>
    <row r="11" spans="1:46" ht="13.5" customHeight="1" thickBot="1">
      <c r="A11" s="1477" t="s">
        <v>385</v>
      </c>
      <c r="B11" s="2795" t="s">
        <v>384</v>
      </c>
      <c r="C11" s="2188">
        <v>20</v>
      </c>
      <c r="D11" s="243" t="s">
        <v>80</v>
      </c>
      <c r="E11" s="1061">
        <v>104</v>
      </c>
      <c r="F11" s="1450">
        <v>104</v>
      </c>
      <c r="G11" s="191" t="s">
        <v>50</v>
      </c>
      <c r="H11" s="759">
        <v>7</v>
      </c>
      <c r="I11" s="1825">
        <v>7</v>
      </c>
      <c r="J11" s="1812"/>
      <c r="K11" s="1812"/>
      <c r="L11" s="1813"/>
      <c r="M11" s="94"/>
      <c r="N11" s="1124" t="s">
        <v>322</v>
      </c>
      <c r="O11" s="1125" t="s">
        <v>403</v>
      </c>
      <c r="P11" s="1126"/>
      <c r="Q11" s="1125" t="s">
        <v>404</v>
      </c>
      <c r="R11" s="1126"/>
      <c r="S11" s="1125" t="s">
        <v>405</v>
      </c>
      <c r="T11" s="1126"/>
      <c r="U11" s="1125" t="s">
        <v>406</v>
      </c>
      <c r="V11" s="1126"/>
      <c r="W11" s="1125" t="s">
        <v>407</v>
      </c>
      <c r="X11" s="1126"/>
      <c r="Z11" s="1228" t="s">
        <v>75</v>
      </c>
      <c r="AA11" s="1248"/>
      <c r="AB11" s="1307"/>
      <c r="AC11" s="1248"/>
      <c r="AD11" s="1308"/>
      <c r="AE11" s="1248"/>
      <c r="AF11" s="1309"/>
      <c r="AG11" s="1167">
        <f t="shared" si="0"/>
        <v>0</v>
      </c>
      <c r="AH11" s="1310">
        <f t="shared" si="1"/>
        <v>0</v>
      </c>
      <c r="AI11" s="1167">
        <f t="shared" si="2"/>
        <v>0</v>
      </c>
      <c r="AJ11" s="1239">
        <f t="shared" si="3"/>
        <v>0</v>
      </c>
      <c r="AL11" s="1124" t="s">
        <v>322</v>
      </c>
      <c r="AM11" s="1175" t="s">
        <v>412</v>
      </c>
      <c r="AN11" s="1176"/>
      <c r="AO11" s="1228" t="s">
        <v>75</v>
      </c>
      <c r="AP11" s="1183">
        <f t="shared" si="4"/>
        <v>0</v>
      </c>
      <c r="AQ11" s="1208">
        <f t="shared" si="5"/>
        <v>0</v>
      </c>
      <c r="AS11" s="9"/>
      <c r="AT11" s="9"/>
    </row>
    <row r="12" spans="1:46" ht="15.75" thickBot="1">
      <c r="A12" s="1000" t="s">
        <v>389</v>
      </c>
      <c r="B12" s="248" t="s">
        <v>90</v>
      </c>
      <c r="C12" s="745">
        <v>200</v>
      </c>
      <c r="D12" s="1454" t="s">
        <v>50</v>
      </c>
      <c r="E12" s="1455">
        <v>5</v>
      </c>
      <c r="F12" s="1456">
        <v>5</v>
      </c>
      <c r="G12" s="190" t="s">
        <v>81</v>
      </c>
      <c r="H12" s="228">
        <v>150</v>
      </c>
      <c r="I12" s="230">
        <v>150</v>
      </c>
      <c r="J12" s="2047" t="s">
        <v>633</v>
      </c>
      <c r="K12" s="114"/>
      <c r="L12" s="226"/>
      <c r="M12" s="94"/>
      <c r="N12" s="789"/>
      <c r="O12" s="1127" t="s">
        <v>101</v>
      </c>
      <c r="P12" s="1128" t="s">
        <v>102</v>
      </c>
      <c r="Q12" s="1127" t="s">
        <v>101</v>
      </c>
      <c r="R12" s="1128" t="s">
        <v>102</v>
      </c>
      <c r="S12" s="1127" t="s">
        <v>101</v>
      </c>
      <c r="T12" s="1128" t="s">
        <v>102</v>
      </c>
      <c r="U12" s="1127" t="s">
        <v>101</v>
      </c>
      <c r="V12" s="1128" t="s">
        <v>102</v>
      </c>
      <c r="W12" s="1127" t="s">
        <v>101</v>
      </c>
      <c r="X12" s="1129" t="s">
        <v>102</v>
      </c>
      <c r="Z12" s="1228" t="s">
        <v>76</v>
      </c>
      <c r="AA12" s="1248"/>
      <c r="AB12" s="1315"/>
      <c r="AC12" s="1248"/>
      <c r="AD12" s="1308"/>
      <c r="AE12" s="1248"/>
      <c r="AF12" s="1309"/>
      <c r="AG12" s="1167">
        <f t="shared" si="0"/>
        <v>0</v>
      </c>
      <c r="AH12" s="1310">
        <f t="shared" si="1"/>
        <v>0</v>
      </c>
      <c r="AI12" s="1167">
        <f t="shared" si="2"/>
        <v>0</v>
      </c>
      <c r="AJ12" s="1239">
        <f t="shared" si="3"/>
        <v>0</v>
      </c>
      <c r="AL12" s="789"/>
      <c r="AM12" s="1177" t="s">
        <v>101</v>
      </c>
      <c r="AN12" s="1178" t="s">
        <v>102</v>
      </c>
      <c r="AO12" s="1228" t="s">
        <v>76</v>
      </c>
      <c r="AP12" s="1183">
        <f t="shared" si="4"/>
        <v>0</v>
      </c>
      <c r="AQ12" s="1208">
        <f t="shared" si="5"/>
        <v>0</v>
      </c>
    </row>
    <row r="13" spans="1:46" ht="15.75" thickBot="1">
      <c r="A13" s="1894" t="s">
        <v>9</v>
      </c>
      <c r="B13" s="1806" t="s">
        <v>513</v>
      </c>
      <c r="C13" s="2189">
        <v>25</v>
      </c>
      <c r="D13" s="191" t="s">
        <v>82</v>
      </c>
      <c r="E13" s="1061">
        <v>5</v>
      </c>
      <c r="F13" s="1450">
        <v>5</v>
      </c>
      <c r="G13" s="105"/>
      <c r="H13" s="108"/>
      <c r="I13" s="104"/>
      <c r="J13" s="1822" t="s">
        <v>100</v>
      </c>
      <c r="K13" s="162" t="s">
        <v>101</v>
      </c>
      <c r="L13" s="163" t="s">
        <v>102</v>
      </c>
      <c r="M13" s="94"/>
      <c r="N13" s="1421" t="s">
        <v>134</v>
      </c>
      <c r="O13" s="1142">
        <f>C15</f>
        <v>20</v>
      </c>
      <c r="P13" s="1336">
        <f>C15</f>
        <v>20</v>
      </c>
      <c r="Q13" s="1156">
        <f>C27</f>
        <v>30</v>
      </c>
      <c r="R13" s="1328">
        <f>C27</f>
        <v>30</v>
      </c>
      <c r="S13" s="1156"/>
      <c r="T13" s="1337"/>
      <c r="U13" s="1156">
        <f>O13+Q13</f>
        <v>50</v>
      </c>
      <c r="V13" s="1327">
        <f>P13+R13</f>
        <v>50</v>
      </c>
      <c r="W13" s="1156">
        <f>Q13+S13</f>
        <v>30</v>
      </c>
      <c r="X13" s="1328">
        <f>R13+T13</f>
        <v>30</v>
      </c>
      <c r="Z13" s="1229" t="s">
        <v>438</v>
      </c>
      <c r="AA13" s="1832">
        <f>E10</f>
        <v>30.8</v>
      </c>
      <c r="AB13" s="1367">
        <f>F10</f>
        <v>30.8</v>
      </c>
      <c r="AC13" s="1248"/>
      <c r="AD13" s="1308"/>
      <c r="AE13" s="1248"/>
      <c r="AF13" s="1309"/>
      <c r="AG13" s="1167">
        <f t="shared" si="0"/>
        <v>30.8</v>
      </c>
      <c r="AH13" s="1310">
        <f t="shared" si="1"/>
        <v>30.8</v>
      </c>
      <c r="AI13" s="1167">
        <f t="shared" si="2"/>
        <v>0</v>
      </c>
      <c r="AJ13" s="1239">
        <f t="shared" si="3"/>
        <v>0</v>
      </c>
      <c r="AL13" s="1421" t="s">
        <v>134</v>
      </c>
      <c r="AM13" s="1180">
        <f t="shared" ref="AM13:AM18" si="6">O13+Q13+S13</f>
        <v>50</v>
      </c>
      <c r="AN13" s="1181">
        <f>P13+R13+T13</f>
        <v>50</v>
      </c>
      <c r="AO13" s="1229" t="s">
        <v>438</v>
      </c>
      <c r="AP13" s="1183">
        <f t="shared" si="4"/>
        <v>30.8</v>
      </c>
      <c r="AQ13" s="1208">
        <f t="shared" si="5"/>
        <v>30.8</v>
      </c>
    </row>
    <row r="14" spans="1:46" ht="14.25" customHeight="1" thickBot="1">
      <c r="A14" s="1895" t="s">
        <v>9</v>
      </c>
      <c r="B14" s="248" t="s">
        <v>10</v>
      </c>
      <c r="C14" s="261">
        <v>35</v>
      </c>
      <c r="D14" s="243" t="s">
        <v>595</v>
      </c>
      <c r="E14" s="764">
        <v>0.3</v>
      </c>
      <c r="F14" s="769">
        <v>0.3</v>
      </c>
      <c r="G14" s="1824" t="s">
        <v>530</v>
      </c>
      <c r="H14" s="1489"/>
      <c r="I14" s="1489"/>
      <c r="J14" s="131" t="s">
        <v>326</v>
      </c>
      <c r="K14" s="1949">
        <v>157.5</v>
      </c>
      <c r="L14" s="1823">
        <v>105</v>
      </c>
      <c r="M14" s="94"/>
      <c r="N14" s="1182" t="s">
        <v>133</v>
      </c>
      <c r="O14" s="1143">
        <f>C14</f>
        <v>35</v>
      </c>
      <c r="P14" s="1338">
        <f>C14</f>
        <v>35</v>
      </c>
      <c r="Q14" s="1143">
        <f>C26</f>
        <v>50</v>
      </c>
      <c r="R14" s="1339">
        <f>C26</f>
        <v>50</v>
      </c>
      <c r="S14" s="1143">
        <f>H38</f>
        <v>30</v>
      </c>
      <c r="T14" s="1338">
        <f>I38</f>
        <v>30</v>
      </c>
      <c r="U14" s="1143">
        <f t="shared" ref="U14:U19" si="7">O14+Q14</f>
        <v>85</v>
      </c>
      <c r="V14" s="1330">
        <f t="shared" ref="V14:V19" si="8">P14+R14</f>
        <v>85</v>
      </c>
      <c r="W14" s="1143">
        <f t="shared" ref="W14:W19" si="9">Q14+S14</f>
        <v>80</v>
      </c>
      <c r="X14" s="1239">
        <f t="shared" ref="X14:X19" si="10">R14+T14</f>
        <v>80</v>
      </c>
      <c r="Z14" s="1402" t="s">
        <v>437</v>
      </c>
      <c r="AA14" s="1255"/>
      <c r="AB14" s="1316"/>
      <c r="AC14" s="1255"/>
      <c r="AD14" s="1317"/>
      <c r="AE14" s="1255"/>
      <c r="AF14" s="1318"/>
      <c r="AG14" s="1168">
        <f t="shared" si="0"/>
        <v>0</v>
      </c>
      <c r="AH14" s="1319">
        <f t="shared" si="1"/>
        <v>0</v>
      </c>
      <c r="AI14" s="1168">
        <f t="shared" si="2"/>
        <v>0</v>
      </c>
      <c r="AJ14" s="1134">
        <f t="shared" si="3"/>
        <v>0</v>
      </c>
      <c r="AL14" s="1182" t="s">
        <v>133</v>
      </c>
      <c r="AM14" s="1183">
        <f t="shared" si="6"/>
        <v>115</v>
      </c>
      <c r="AN14" s="1184">
        <f t="shared" ref="AN14:AN18" si="11">P14+R14+T14</f>
        <v>115</v>
      </c>
      <c r="AO14" s="1402" t="s">
        <v>437</v>
      </c>
      <c r="AP14" s="1192">
        <f t="shared" si="4"/>
        <v>0</v>
      </c>
      <c r="AQ14" s="1212">
        <f t="shared" si="5"/>
        <v>0</v>
      </c>
    </row>
    <row r="15" spans="1:46" ht="15" customHeight="1" thickBot="1">
      <c r="A15" s="1895" t="s">
        <v>9</v>
      </c>
      <c r="B15" s="248" t="s">
        <v>427</v>
      </c>
      <c r="C15" s="261">
        <v>20</v>
      </c>
      <c r="D15" s="190" t="s">
        <v>81</v>
      </c>
      <c r="E15" s="242">
        <v>72</v>
      </c>
      <c r="F15" s="1458">
        <v>72</v>
      </c>
      <c r="G15" s="2151" t="s">
        <v>100</v>
      </c>
      <c r="H15" s="760" t="s">
        <v>101</v>
      </c>
      <c r="I15" s="761" t="s">
        <v>102</v>
      </c>
      <c r="J15" s="61"/>
      <c r="K15" s="9"/>
      <c r="L15" s="71"/>
      <c r="M15" s="94"/>
      <c r="N15" s="1182" t="s">
        <v>79</v>
      </c>
      <c r="O15" s="1143"/>
      <c r="P15" s="1340"/>
      <c r="Q15" s="1143">
        <f>H30</f>
        <v>3.38</v>
      </c>
      <c r="R15" s="1330">
        <f>I30</f>
        <v>3.38</v>
      </c>
      <c r="S15" s="1143"/>
      <c r="T15" s="1341"/>
      <c r="U15" s="1143">
        <f t="shared" si="7"/>
        <v>3.38</v>
      </c>
      <c r="V15" s="1330">
        <f t="shared" si="8"/>
        <v>3.38</v>
      </c>
      <c r="W15" s="1143">
        <f t="shared" si="9"/>
        <v>3.38</v>
      </c>
      <c r="X15" s="1239">
        <f t="shared" si="10"/>
        <v>3.38</v>
      </c>
      <c r="Z15" s="1230" t="s">
        <v>422</v>
      </c>
      <c r="AA15" s="1320">
        <f t="shared" ref="AA15:AF15" si="12">SUM(AA7:AA14)</f>
        <v>30.8</v>
      </c>
      <c r="AB15" s="1321">
        <f t="shared" si="12"/>
        <v>30.8</v>
      </c>
      <c r="AC15" s="1322">
        <f t="shared" si="12"/>
        <v>0</v>
      </c>
      <c r="AD15" s="1232">
        <f t="shared" si="12"/>
        <v>0</v>
      </c>
      <c r="AE15" s="1320">
        <f t="shared" si="12"/>
        <v>0</v>
      </c>
      <c r="AF15" s="1323">
        <f t="shared" si="12"/>
        <v>0</v>
      </c>
      <c r="AG15" s="1231">
        <f t="shared" si="0"/>
        <v>30.8</v>
      </c>
      <c r="AH15" s="1324">
        <f t="shared" si="1"/>
        <v>30.8</v>
      </c>
      <c r="AI15" s="1231">
        <f t="shared" si="2"/>
        <v>0</v>
      </c>
      <c r="AJ15" s="1325">
        <f t="shared" si="3"/>
        <v>0</v>
      </c>
      <c r="AL15" s="1182" t="s">
        <v>79</v>
      </c>
      <c r="AM15" s="1183">
        <f t="shared" si="6"/>
        <v>3.38</v>
      </c>
      <c r="AN15" s="1184">
        <f t="shared" si="11"/>
        <v>3.38</v>
      </c>
      <c r="AO15" s="1230" t="s">
        <v>422</v>
      </c>
      <c r="AP15" s="1231">
        <f t="shared" si="4"/>
        <v>30.8</v>
      </c>
      <c r="AQ15" s="1232">
        <f t="shared" si="5"/>
        <v>30.8</v>
      </c>
    </row>
    <row r="16" spans="1:46">
      <c r="A16" s="1477" t="s">
        <v>484</v>
      </c>
      <c r="B16" s="248" t="s">
        <v>744</v>
      </c>
      <c r="C16" s="261">
        <v>105</v>
      </c>
      <c r="D16" s="61"/>
      <c r="E16" s="9"/>
      <c r="F16" s="71"/>
      <c r="G16" s="190" t="s">
        <v>529</v>
      </c>
      <c r="H16" s="228">
        <v>25</v>
      </c>
      <c r="I16" s="2120">
        <v>25</v>
      </c>
      <c r="J16" s="61"/>
      <c r="K16" s="9"/>
      <c r="L16" s="71"/>
      <c r="M16" s="94"/>
      <c r="N16" s="1185" t="s">
        <v>413</v>
      </c>
      <c r="O16" s="1144">
        <f t="shared" ref="O16:T16" si="13">AA15</f>
        <v>30.8</v>
      </c>
      <c r="P16" s="1368">
        <f t="shared" si="13"/>
        <v>30.8</v>
      </c>
      <c r="Q16" s="1144">
        <f t="shared" si="13"/>
        <v>0</v>
      </c>
      <c r="R16" s="1342">
        <f t="shared" si="13"/>
        <v>0</v>
      </c>
      <c r="S16" s="1144">
        <f t="shared" si="13"/>
        <v>0</v>
      </c>
      <c r="T16" s="1343">
        <f t="shared" si="13"/>
        <v>0</v>
      </c>
      <c r="U16" s="1144">
        <f t="shared" si="7"/>
        <v>30.8</v>
      </c>
      <c r="V16" s="1187">
        <f t="shared" si="8"/>
        <v>30.8</v>
      </c>
      <c r="W16" s="1144">
        <f t="shared" si="9"/>
        <v>0</v>
      </c>
      <c r="X16" s="1342">
        <f t="shared" si="10"/>
        <v>0</v>
      </c>
      <c r="Z16" s="2502" t="s">
        <v>940</v>
      </c>
      <c r="AA16" s="2498"/>
      <c r="AB16" s="2503"/>
      <c r="AC16" s="2504"/>
      <c r="AD16" s="2505"/>
      <c r="AE16" s="2507"/>
      <c r="AF16" s="2508"/>
      <c r="AG16" s="1169">
        <f>AA16+AC16</f>
        <v>0</v>
      </c>
      <c r="AH16" s="1327">
        <f>AB16+AD16</f>
        <v>0</v>
      </c>
      <c r="AI16" s="1169">
        <f t="shared" si="2"/>
        <v>0</v>
      </c>
      <c r="AJ16" s="1328">
        <f>AD16+AF16</f>
        <v>0</v>
      </c>
      <c r="AL16" s="1185" t="s">
        <v>413</v>
      </c>
      <c r="AM16" s="1186">
        <f t="shared" si="6"/>
        <v>30.8</v>
      </c>
      <c r="AN16" s="1187">
        <f t="shared" si="11"/>
        <v>30.8</v>
      </c>
      <c r="AO16" s="2502" t="s">
        <v>940</v>
      </c>
      <c r="AP16" s="1403"/>
      <c r="AQ16" s="1418"/>
    </row>
    <row r="17" spans="1:49" ht="15.75" thickBot="1">
      <c r="A17" s="1887" t="s">
        <v>398</v>
      </c>
      <c r="B17" s="41"/>
      <c r="C17" s="1888">
        <f>SUM(C9:C16)</f>
        <v>610</v>
      </c>
      <c r="D17" s="57"/>
      <c r="E17" s="31"/>
      <c r="F17" s="73"/>
      <c r="G17" s="57"/>
      <c r="H17" s="31"/>
      <c r="I17" s="31"/>
      <c r="J17" s="57"/>
      <c r="K17" s="31"/>
      <c r="L17" s="73"/>
      <c r="M17" s="94"/>
      <c r="N17" s="1182" t="s">
        <v>105</v>
      </c>
      <c r="O17" s="1143"/>
      <c r="P17" s="1138"/>
      <c r="Q17" s="1143"/>
      <c r="R17" s="1239"/>
      <c r="S17" s="1143"/>
      <c r="T17" s="1344"/>
      <c r="U17" s="1143">
        <f t="shared" si="7"/>
        <v>0</v>
      </c>
      <c r="V17" s="1330">
        <f t="shared" si="8"/>
        <v>0</v>
      </c>
      <c r="W17" s="1143">
        <f t="shared" si="9"/>
        <v>0</v>
      </c>
      <c r="X17" s="1239">
        <f t="shared" si="10"/>
        <v>0</v>
      </c>
      <c r="Z17" s="1200" t="s">
        <v>435</v>
      </c>
      <c r="AA17" s="936"/>
      <c r="AB17" s="2481"/>
      <c r="AC17" s="2060">
        <f>E21</f>
        <v>46.5</v>
      </c>
      <c r="AD17" s="1929">
        <f>F21</f>
        <v>30</v>
      </c>
      <c r="AE17" s="1167"/>
      <c r="AF17" s="2484"/>
      <c r="AG17" s="1167">
        <f t="shared" ref="AG17:AJ20" si="14">AA17+AC17</f>
        <v>46.5</v>
      </c>
      <c r="AH17" s="1330">
        <f t="shared" si="14"/>
        <v>30</v>
      </c>
      <c r="AI17" s="1167">
        <f t="shared" si="14"/>
        <v>46.5</v>
      </c>
      <c r="AJ17" s="1239">
        <f t="shared" si="14"/>
        <v>30</v>
      </c>
      <c r="AL17" s="1182" t="s">
        <v>105</v>
      </c>
      <c r="AM17" s="1183">
        <f t="shared" si="6"/>
        <v>0</v>
      </c>
      <c r="AN17" s="1184">
        <f t="shared" si="11"/>
        <v>0</v>
      </c>
      <c r="AO17" s="1200" t="s">
        <v>435</v>
      </c>
      <c r="AP17" s="1403">
        <f t="shared" ref="AP17:AP30" si="15">AA17+AC17+AE17</f>
        <v>46.5</v>
      </c>
      <c r="AQ17" s="1418">
        <f t="shared" ref="AQ17:AQ30" si="16">AB17+AD17+AF17</f>
        <v>30</v>
      </c>
    </row>
    <row r="18" spans="1:49" ht="15.75" thickBot="1">
      <c r="A18" s="364"/>
      <c r="B18" s="170" t="s">
        <v>123</v>
      </c>
      <c r="C18" s="54"/>
      <c r="D18" s="2003" t="s">
        <v>597</v>
      </c>
      <c r="E18" s="1174"/>
      <c r="F18" s="1174"/>
      <c r="G18" s="1920" t="s">
        <v>594</v>
      </c>
      <c r="H18" s="1921"/>
      <c r="I18" s="1922"/>
      <c r="J18" s="1570" t="s">
        <v>588</v>
      </c>
      <c r="K18" s="1538"/>
      <c r="L18" s="1459"/>
      <c r="M18" s="94"/>
      <c r="N18" s="455" t="s">
        <v>45</v>
      </c>
      <c r="O18" s="1143"/>
      <c r="P18" s="1138"/>
      <c r="Q18" s="1696">
        <f>E20+H20</f>
        <v>117.9</v>
      </c>
      <c r="R18" s="1353">
        <f>F20+I20</f>
        <v>88</v>
      </c>
      <c r="S18" s="1143"/>
      <c r="T18" s="1344"/>
      <c r="U18" s="1143">
        <f t="shared" si="7"/>
        <v>117.9</v>
      </c>
      <c r="V18" s="1330">
        <f t="shared" si="8"/>
        <v>88</v>
      </c>
      <c r="W18" s="1143">
        <f t="shared" si="9"/>
        <v>117.9</v>
      </c>
      <c r="X18" s="1239">
        <f t="shared" si="10"/>
        <v>88</v>
      </c>
      <c r="Z18" s="1199" t="s">
        <v>300</v>
      </c>
      <c r="AA18" s="936"/>
      <c r="AB18" s="1684"/>
      <c r="AC18" s="1167"/>
      <c r="AD18" s="1329"/>
      <c r="AE18" s="1167"/>
      <c r="AF18" s="2484"/>
      <c r="AG18" s="1167">
        <f t="shared" si="14"/>
        <v>0</v>
      </c>
      <c r="AH18" s="1330">
        <f t="shared" si="14"/>
        <v>0</v>
      </c>
      <c r="AI18" s="1167">
        <f t="shared" si="14"/>
        <v>0</v>
      </c>
      <c r="AJ18" s="1239">
        <f t="shared" si="14"/>
        <v>0</v>
      </c>
      <c r="AL18" s="455" t="s">
        <v>45</v>
      </c>
      <c r="AM18" s="1183">
        <f t="shared" si="6"/>
        <v>117.9</v>
      </c>
      <c r="AN18" s="1184">
        <f t="shared" si="11"/>
        <v>88</v>
      </c>
      <c r="AO18" s="1199" t="s">
        <v>300</v>
      </c>
      <c r="AP18" s="1403">
        <f t="shared" si="15"/>
        <v>0</v>
      </c>
      <c r="AQ18" s="1418">
        <f t="shared" si="16"/>
        <v>0</v>
      </c>
    </row>
    <row r="19" spans="1:49" ht="14.25" customHeight="1" thickBot="1">
      <c r="A19" s="239" t="s">
        <v>454</v>
      </c>
      <c r="B19" s="273" t="s">
        <v>537</v>
      </c>
      <c r="C19" s="382">
        <v>60</v>
      </c>
      <c r="D19" s="1488" t="s">
        <v>100</v>
      </c>
      <c r="E19" s="1445" t="s">
        <v>101</v>
      </c>
      <c r="F19" s="1551" t="s">
        <v>102</v>
      </c>
      <c r="G19" s="1444" t="s">
        <v>100</v>
      </c>
      <c r="H19" s="1445" t="s">
        <v>101</v>
      </c>
      <c r="I19" s="1446" t="s">
        <v>102</v>
      </c>
      <c r="J19" s="1444" t="s">
        <v>100</v>
      </c>
      <c r="K19" s="1445" t="s">
        <v>101</v>
      </c>
      <c r="L19" s="1446" t="s">
        <v>102</v>
      </c>
      <c r="M19" s="94"/>
      <c r="N19" s="2622" t="s">
        <v>959</v>
      </c>
      <c r="O19" s="1145">
        <f t="shared" ref="O19:T19" si="17">AA30</f>
        <v>0</v>
      </c>
      <c r="P19" s="1345">
        <f t="shared" si="17"/>
        <v>0</v>
      </c>
      <c r="Q19" s="2624">
        <f t="shared" si="17"/>
        <v>205.64999999999998</v>
      </c>
      <c r="R19" s="2625">
        <f t="shared" si="17"/>
        <v>143.22</v>
      </c>
      <c r="S19" s="1145">
        <f t="shared" si="17"/>
        <v>0</v>
      </c>
      <c r="T19" s="1347">
        <f t="shared" si="17"/>
        <v>0</v>
      </c>
      <c r="U19" s="1145">
        <f t="shared" si="7"/>
        <v>205.64999999999998</v>
      </c>
      <c r="V19" s="1189">
        <f t="shared" si="8"/>
        <v>143.22</v>
      </c>
      <c r="W19" s="1145">
        <f t="shared" si="9"/>
        <v>205.64999999999998</v>
      </c>
      <c r="X19" s="1346">
        <f t="shared" si="10"/>
        <v>143.22</v>
      </c>
      <c r="Z19" s="1201" t="s">
        <v>495</v>
      </c>
      <c r="AA19" s="936"/>
      <c r="AB19" s="1685"/>
      <c r="AC19" s="1167"/>
      <c r="AD19" s="1329"/>
      <c r="AE19" s="1168"/>
      <c r="AF19" s="2485"/>
      <c r="AG19" s="1168">
        <f t="shared" si="14"/>
        <v>0</v>
      </c>
      <c r="AH19" s="1332">
        <f t="shared" si="14"/>
        <v>0</v>
      </c>
      <c r="AI19" s="1168">
        <f t="shared" si="14"/>
        <v>0</v>
      </c>
      <c r="AJ19" s="1134">
        <f t="shared" si="14"/>
        <v>0</v>
      </c>
      <c r="AL19" s="2873" t="s">
        <v>959</v>
      </c>
      <c r="AM19" s="1188">
        <f t="shared" ref="AM19:AM47" si="18">O19+Q19+S19</f>
        <v>205.64999999999998</v>
      </c>
      <c r="AN19" s="1189">
        <f t="shared" ref="AN19:AN47" si="19">P19+R19+T19</f>
        <v>143.22</v>
      </c>
      <c r="AO19" s="1201" t="s">
        <v>495</v>
      </c>
      <c r="AP19" s="1403">
        <f t="shared" si="15"/>
        <v>0</v>
      </c>
      <c r="AQ19" s="1418">
        <f t="shared" si="16"/>
        <v>0</v>
      </c>
    </row>
    <row r="20" spans="1:49" ht="15" customHeight="1">
      <c r="A20" s="365"/>
      <c r="B20" s="174" t="s">
        <v>586</v>
      </c>
      <c r="C20" s="71"/>
      <c r="D20" s="421" t="s">
        <v>45</v>
      </c>
      <c r="E20" s="2058">
        <v>53.4</v>
      </c>
      <c r="F20" s="2059">
        <v>40</v>
      </c>
      <c r="G20" s="1053" t="s">
        <v>173</v>
      </c>
      <c r="H20" s="1493">
        <v>64.5</v>
      </c>
      <c r="I20" s="1494">
        <v>48</v>
      </c>
      <c r="J20" s="1053" t="s">
        <v>239</v>
      </c>
      <c r="K20" s="1493">
        <v>64.22</v>
      </c>
      <c r="L20" s="1771">
        <v>36</v>
      </c>
      <c r="M20" s="94"/>
      <c r="N20" s="2623" t="s">
        <v>960</v>
      </c>
      <c r="O20" s="1145">
        <f t="shared" ref="O20:T20" si="20">AA37</f>
        <v>0</v>
      </c>
      <c r="P20" s="1345">
        <f t="shared" si="20"/>
        <v>0</v>
      </c>
      <c r="Q20" s="1145">
        <f t="shared" si="20"/>
        <v>66</v>
      </c>
      <c r="R20" s="1346">
        <f t="shared" si="20"/>
        <v>60</v>
      </c>
      <c r="S20" s="1145">
        <f t="shared" si="20"/>
        <v>0</v>
      </c>
      <c r="T20" s="1347">
        <f t="shared" si="20"/>
        <v>0</v>
      </c>
      <c r="U20" s="1145">
        <f t="shared" ref="U20:X21" si="21">O20+Q20</f>
        <v>66</v>
      </c>
      <c r="V20" s="1189">
        <f t="shared" si="21"/>
        <v>60</v>
      </c>
      <c r="W20" s="1145">
        <f t="shared" si="21"/>
        <v>66</v>
      </c>
      <c r="X20" s="1346">
        <f t="shared" si="21"/>
        <v>60</v>
      </c>
      <c r="Z20" s="1201" t="s">
        <v>391</v>
      </c>
      <c r="AA20" s="1164"/>
      <c r="AB20" s="2482"/>
      <c r="AC20" s="1166">
        <f>H22</f>
        <v>31.5</v>
      </c>
      <c r="AD20" s="1326">
        <f>I22</f>
        <v>24</v>
      </c>
      <c r="AE20" s="1167"/>
      <c r="AF20" s="2484"/>
      <c r="AG20" s="1167">
        <f t="shared" si="14"/>
        <v>31.5</v>
      </c>
      <c r="AH20" s="1330">
        <f t="shared" si="14"/>
        <v>24</v>
      </c>
      <c r="AI20" s="1167">
        <f t="shared" si="14"/>
        <v>31.5</v>
      </c>
      <c r="AJ20" s="1239">
        <f t="shared" si="14"/>
        <v>24</v>
      </c>
      <c r="AL20" s="2874" t="s">
        <v>960</v>
      </c>
      <c r="AM20" s="1188">
        <f t="shared" si="18"/>
        <v>66</v>
      </c>
      <c r="AN20" s="1189">
        <f t="shared" si="19"/>
        <v>60</v>
      </c>
      <c r="AO20" s="1201" t="s">
        <v>391</v>
      </c>
      <c r="AP20" s="1403">
        <f t="shared" si="15"/>
        <v>31.5</v>
      </c>
      <c r="AQ20" s="1418">
        <f t="shared" si="16"/>
        <v>24</v>
      </c>
    </row>
    <row r="21" spans="1:49" ht="13.5" customHeight="1">
      <c r="A21" s="239" t="s">
        <v>582</v>
      </c>
      <c r="B21" s="2774" t="s">
        <v>581</v>
      </c>
      <c r="C21" s="372">
        <v>200</v>
      </c>
      <c r="D21" s="246" t="s">
        <v>392</v>
      </c>
      <c r="E21" s="1574">
        <v>46.5</v>
      </c>
      <c r="F21" s="1976">
        <v>30</v>
      </c>
      <c r="G21" s="243" t="s">
        <v>141</v>
      </c>
      <c r="H21" s="242">
        <v>37.5</v>
      </c>
      <c r="I21" s="1056">
        <v>30</v>
      </c>
      <c r="J21" s="1614" t="s">
        <v>121</v>
      </c>
      <c r="K21" s="242">
        <v>49</v>
      </c>
      <c r="L21" s="1458">
        <v>35</v>
      </c>
      <c r="M21" s="94"/>
      <c r="N21" s="1182" t="s">
        <v>70</v>
      </c>
      <c r="O21" s="1146">
        <f t="shared" ref="O21:T21" si="22">AA45</f>
        <v>157.5</v>
      </c>
      <c r="P21" s="1348">
        <f t="shared" si="22"/>
        <v>105</v>
      </c>
      <c r="Q21" s="1146">
        <f t="shared" si="22"/>
        <v>0</v>
      </c>
      <c r="R21" s="1239">
        <f t="shared" si="22"/>
        <v>0</v>
      </c>
      <c r="S21" s="1146">
        <f t="shared" si="22"/>
        <v>200.2</v>
      </c>
      <c r="T21" s="1344">
        <f t="shared" si="22"/>
        <v>140</v>
      </c>
      <c r="U21" s="1146">
        <f t="shared" si="21"/>
        <v>157.5</v>
      </c>
      <c r="V21" s="1330">
        <f t="shared" si="21"/>
        <v>105</v>
      </c>
      <c r="W21" s="1146">
        <f t="shared" si="21"/>
        <v>200.2</v>
      </c>
      <c r="X21" s="1239">
        <f t="shared" si="21"/>
        <v>140</v>
      </c>
      <c r="Z21" s="1930" t="s">
        <v>598</v>
      </c>
      <c r="AA21" s="936"/>
      <c r="AB21" s="2481"/>
      <c r="AC21" s="1167">
        <f>E26</f>
        <v>2.6</v>
      </c>
      <c r="AD21" s="1329">
        <f>F26</f>
        <v>1.94</v>
      </c>
      <c r="AE21" s="1167"/>
      <c r="AF21" s="2484"/>
      <c r="AG21" s="1167">
        <f t="shared" ref="AG21:AG22" si="23">AA21+AC21</f>
        <v>2.6</v>
      </c>
      <c r="AH21" s="1330">
        <f t="shared" ref="AH21:AH22" si="24">AB21+AD21</f>
        <v>1.94</v>
      </c>
      <c r="AI21" s="1167">
        <f t="shared" ref="AI21:AI22" si="25">AC21+AE21</f>
        <v>2.6</v>
      </c>
      <c r="AJ21" s="1239">
        <f t="shared" ref="AJ21:AJ22" si="26">AD21+AF21</f>
        <v>1.94</v>
      </c>
      <c r="AL21" s="1182" t="s">
        <v>70</v>
      </c>
      <c r="AM21" s="1207">
        <f t="shared" si="18"/>
        <v>357.7</v>
      </c>
      <c r="AN21" s="1184">
        <f t="shared" si="19"/>
        <v>245</v>
      </c>
      <c r="AO21" s="1930" t="s">
        <v>598</v>
      </c>
      <c r="AP21" s="1403">
        <f t="shared" si="15"/>
        <v>2.6</v>
      </c>
      <c r="AQ21" s="1418">
        <f t="shared" si="16"/>
        <v>1.94</v>
      </c>
    </row>
    <row r="22" spans="1:49">
      <c r="A22" s="175"/>
      <c r="B22" s="2765" t="s">
        <v>585</v>
      </c>
      <c r="C22" s="280"/>
      <c r="D22" s="246" t="s">
        <v>68</v>
      </c>
      <c r="E22" s="242">
        <v>10</v>
      </c>
      <c r="F22" s="1448">
        <v>7.2</v>
      </c>
      <c r="G22" s="243" t="s">
        <v>391</v>
      </c>
      <c r="H22" s="242">
        <v>31.5</v>
      </c>
      <c r="I22" s="1056">
        <v>24</v>
      </c>
      <c r="J22" s="1614" t="s">
        <v>164</v>
      </c>
      <c r="K22" s="242">
        <v>21.6</v>
      </c>
      <c r="L22" s="1458">
        <v>9</v>
      </c>
      <c r="M22" s="94"/>
      <c r="N22" s="1190" t="s">
        <v>104</v>
      </c>
      <c r="O22" s="1146">
        <f t="shared" ref="O22:T22" si="27">AA49</f>
        <v>0</v>
      </c>
      <c r="P22" s="1138">
        <f t="shared" si="27"/>
        <v>0</v>
      </c>
      <c r="Q22" s="1146">
        <f t="shared" si="27"/>
        <v>0</v>
      </c>
      <c r="R22" s="1330">
        <f t="shared" si="27"/>
        <v>0</v>
      </c>
      <c r="S22" s="1146">
        <f t="shared" si="27"/>
        <v>0</v>
      </c>
      <c r="T22" s="1344">
        <f t="shared" si="27"/>
        <v>0</v>
      </c>
      <c r="U22" s="1143">
        <f t="shared" ref="U22:U44" si="28">O22+Q22</f>
        <v>0</v>
      </c>
      <c r="V22" s="1330">
        <f t="shared" ref="V22:V49" si="29">P22+R22</f>
        <v>0</v>
      </c>
      <c r="W22" s="1143">
        <f t="shared" ref="W22:W47" si="30">Q22+S22</f>
        <v>0</v>
      </c>
      <c r="X22" s="1239">
        <f t="shared" ref="X22:X49" si="31">R22+T22</f>
        <v>0</v>
      </c>
      <c r="Z22" s="1200" t="s">
        <v>599</v>
      </c>
      <c r="AA22" s="936"/>
      <c r="AB22" s="1684"/>
      <c r="AC22" s="1167">
        <f>K29</f>
        <v>1.35</v>
      </c>
      <c r="AD22" s="1329">
        <f>L29</f>
        <v>1.08</v>
      </c>
      <c r="AE22" s="1167"/>
      <c r="AF22" s="2484"/>
      <c r="AG22" s="1167">
        <f t="shared" si="23"/>
        <v>1.35</v>
      </c>
      <c r="AH22" s="1330">
        <f t="shared" si="24"/>
        <v>1.08</v>
      </c>
      <c r="AI22" s="1167">
        <f t="shared" si="25"/>
        <v>1.35</v>
      </c>
      <c r="AJ22" s="1239">
        <f t="shared" si="26"/>
        <v>1.08</v>
      </c>
      <c r="AL22" s="1190" t="s">
        <v>104</v>
      </c>
      <c r="AM22" s="1183">
        <f t="shared" si="18"/>
        <v>0</v>
      </c>
      <c r="AN22" s="1184">
        <f t="shared" si="19"/>
        <v>0</v>
      </c>
      <c r="AO22" s="1200" t="s">
        <v>599</v>
      </c>
      <c r="AP22" s="1403">
        <f t="shared" si="15"/>
        <v>1.35</v>
      </c>
      <c r="AQ22" s="1418">
        <f t="shared" si="16"/>
        <v>1.08</v>
      </c>
    </row>
    <row r="23" spans="1:49" ht="14.25" customHeight="1">
      <c r="A23" s="371" t="s">
        <v>587</v>
      </c>
      <c r="B23" s="985" t="s">
        <v>588</v>
      </c>
      <c r="C23" s="276">
        <v>90</v>
      </c>
      <c r="D23" s="246" t="s">
        <v>164</v>
      </c>
      <c r="E23" s="242">
        <v>9.6</v>
      </c>
      <c r="F23" s="1448">
        <v>4</v>
      </c>
      <c r="G23" s="243" t="s">
        <v>94</v>
      </c>
      <c r="H23" s="242">
        <v>30</v>
      </c>
      <c r="I23" s="1056">
        <v>24</v>
      </c>
      <c r="J23" s="1496" t="s">
        <v>446</v>
      </c>
      <c r="K23" s="1574">
        <v>12.97</v>
      </c>
      <c r="L23" s="1836">
        <v>12.4</v>
      </c>
      <c r="M23" s="94"/>
      <c r="N23" s="234" t="s">
        <v>982</v>
      </c>
      <c r="O23" s="1143"/>
      <c r="P23" s="1138"/>
      <c r="Q23" s="1143">
        <f>C25</f>
        <v>200</v>
      </c>
      <c r="R23" s="1239">
        <f>C25</f>
        <v>200</v>
      </c>
      <c r="S23" s="1143"/>
      <c r="T23" s="1344"/>
      <c r="U23" s="1143">
        <f t="shared" si="28"/>
        <v>200</v>
      </c>
      <c r="V23" s="1330">
        <f t="shared" si="29"/>
        <v>200</v>
      </c>
      <c r="W23" s="1143">
        <f t="shared" si="30"/>
        <v>200</v>
      </c>
      <c r="X23" s="1239">
        <f t="shared" si="31"/>
        <v>200</v>
      </c>
      <c r="Z23" s="1201" t="s">
        <v>125</v>
      </c>
      <c r="AA23" s="936"/>
      <c r="AB23" s="1684"/>
      <c r="AC23" s="1167">
        <f>H21</f>
        <v>37.5</v>
      </c>
      <c r="AD23" s="1329">
        <f>I21</f>
        <v>30</v>
      </c>
      <c r="AE23" s="1167"/>
      <c r="AF23" s="2484"/>
      <c r="AG23" s="1167">
        <f t="shared" ref="AG23:AJ30" si="32">AA23+AC23</f>
        <v>37.5</v>
      </c>
      <c r="AH23" s="1330">
        <f t="shared" si="32"/>
        <v>30</v>
      </c>
      <c r="AI23" s="1167">
        <f t="shared" si="32"/>
        <v>37.5</v>
      </c>
      <c r="AJ23" s="1239">
        <f t="shared" si="32"/>
        <v>30</v>
      </c>
      <c r="AL23" s="1182" t="s">
        <v>132</v>
      </c>
      <c r="AM23" s="1183">
        <f t="shared" si="18"/>
        <v>200</v>
      </c>
      <c r="AN23" s="1184">
        <f t="shared" si="19"/>
        <v>200</v>
      </c>
      <c r="AO23" s="1201" t="s">
        <v>125</v>
      </c>
      <c r="AP23" s="1403">
        <f t="shared" si="15"/>
        <v>37.5</v>
      </c>
      <c r="AQ23" s="1418">
        <f t="shared" si="16"/>
        <v>30</v>
      </c>
    </row>
    <row r="24" spans="1:49" ht="15" customHeight="1">
      <c r="A24" s="239" t="s">
        <v>715</v>
      </c>
      <c r="B24" s="2729" t="s">
        <v>594</v>
      </c>
      <c r="C24" s="259">
        <v>150</v>
      </c>
      <c r="D24" s="246" t="s">
        <v>82</v>
      </c>
      <c r="E24" s="1061">
        <v>3</v>
      </c>
      <c r="F24" s="1451">
        <v>3</v>
      </c>
      <c r="G24" s="243" t="s">
        <v>164</v>
      </c>
      <c r="H24" s="242">
        <v>15</v>
      </c>
      <c r="I24" s="1056">
        <v>12</v>
      </c>
      <c r="J24" s="1496" t="s">
        <v>589</v>
      </c>
      <c r="K24" s="242">
        <v>7.2</v>
      </c>
      <c r="L24" s="1458">
        <v>7.2</v>
      </c>
      <c r="M24" s="94"/>
      <c r="N24" s="455" t="s">
        <v>425</v>
      </c>
      <c r="O24" s="1143">
        <f t="shared" ref="O24:T24" si="33">AA52</f>
        <v>0</v>
      </c>
      <c r="P24" s="1138">
        <f t="shared" si="33"/>
        <v>0</v>
      </c>
      <c r="Q24" s="1143">
        <f t="shared" si="33"/>
        <v>0</v>
      </c>
      <c r="R24" s="1239">
        <f t="shared" si="33"/>
        <v>0</v>
      </c>
      <c r="S24" s="1143">
        <f t="shared" si="33"/>
        <v>0</v>
      </c>
      <c r="T24" s="1344">
        <f t="shared" si="33"/>
        <v>0</v>
      </c>
      <c r="U24" s="1143">
        <f t="shared" si="28"/>
        <v>0</v>
      </c>
      <c r="V24" s="1330">
        <f t="shared" si="29"/>
        <v>0</v>
      </c>
      <c r="W24" s="1143">
        <f t="shared" si="30"/>
        <v>0</v>
      </c>
      <c r="X24" s="1239">
        <f t="shared" si="31"/>
        <v>0</v>
      </c>
      <c r="Z24" s="1201" t="s">
        <v>87</v>
      </c>
      <c r="AA24" s="936"/>
      <c r="AB24" s="1687"/>
      <c r="AC24" s="1167">
        <f>E23+H24+K22</f>
        <v>46.2</v>
      </c>
      <c r="AD24" s="1329">
        <f>F23+I24+L22</f>
        <v>25</v>
      </c>
      <c r="AE24" s="1167"/>
      <c r="AF24" s="2484"/>
      <c r="AG24" s="1167">
        <f t="shared" si="32"/>
        <v>46.2</v>
      </c>
      <c r="AH24" s="1330">
        <f t="shared" si="32"/>
        <v>25</v>
      </c>
      <c r="AI24" s="1167">
        <f t="shared" si="32"/>
        <v>46.2</v>
      </c>
      <c r="AJ24" s="1239">
        <f t="shared" si="32"/>
        <v>25</v>
      </c>
      <c r="AL24" s="455" t="s">
        <v>85</v>
      </c>
      <c r="AM24" s="1183">
        <f t="shared" si="18"/>
        <v>0</v>
      </c>
      <c r="AN24" s="1184">
        <f t="shared" si="19"/>
        <v>0</v>
      </c>
      <c r="AO24" s="1201" t="s">
        <v>87</v>
      </c>
      <c r="AP24" s="1403">
        <f t="shared" si="15"/>
        <v>46.2</v>
      </c>
      <c r="AQ24" s="1418">
        <f t="shared" si="16"/>
        <v>25</v>
      </c>
    </row>
    <row r="25" spans="1:49" ht="14.25" customHeight="1">
      <c r="A25" s="241" t="s">
        <v>463</v>
      </c>
      <c r="B25" s="248" t="s">
        <v>324</v>
      </c>
      <c r="C25" s="257">
        <v>200</v>
      </c>
      <c r="D25" s="246" t="s">
        <v>82</v>
      </c>
      <c r="E25" s="1061">
        <v>1</v>
      </c>
      <c r="F25" s="1451">
        <v>1</v>
      </c>
      <c r="G25" s="243" t="s">
        <v>82</v>
      </c>
      <c r="H25" s="242">
        <v>6</v>
      </c>
      <c r="I25" s="1056">
        <v>6</v>
      </c>
      <c r="J25" s="1496" t="s">
        <v>590</v>
      </c>
      <c r="K25" s="242" t="s">
        <v>819</v>
      </c>
      <c r="L25" s="1458">
        <v>5.2240000000000002</v>
      </c>
      <c r="M25" s="418"/>
      <c r="N25" s="1182" t="s">
        <v>426</v>
      </c>
      <c r="O25" s="1143">
        <f t="shared" ref="O25:T25" si="34">AA56</f>
        <v>0</v>
      </c>
      <c r="P25" s="1348">
        <f t="shared" si="34"/>
        <v>0</v>
      </c>
      <c r="Q25" s="1143">
        <f t="shared" si="34"/>
        <v>64.22</v>
      </c>
      <c r="R25" s="1330">
        <f t="shared" si="34"/>
        <v>36</v>
      </c>
      <c r="S25" s="1143">
        <f t="shared" si="34"/>
        <v>0</v>
      </c>
      <c r="T25" s="1349">
        <f t="shared" si="34"/>
        <v>0</v>
      </c>
      <c r="U25" s="1143">
        <f t="shared" si="28"/>
        <v>64.22</v>
      </c>
      <c r="V25" s="1330">
        <f t="shared" si="29"/>
        <v>36</v>
      </c>
      <c r="W25" s="1143">
        <f t="shared" si="30"/>
        <v>64.22</v>
      </c>
      <c r="X25" s="1239">
        <f t="shared" si="31"/>
        <v>36</v>
      </c>
      <c r="Z25" s="1201" t="s">
        <v>68</v>
      </c>
      <c r="AA25" s="936"/>
      <c r="AB25" s="1687"/>
      <c r="AC25" s="1167">
        <f>E22+H23</f>
        <v>40</v>
      </c>
      <c r="AD25" s="1329">
        <f>F22+I23</f>
        <v>31.2</v>
      </c>
      <c r="AE25" s="1167"/>
      <c r="AF25" s="2484"/>
      <c r="AG25" s="1167">
        <f t="shared" si="32"/>
        <v>40</v>
      </c>
      <c r="AH25" s="1330">
        <f t="shared" si="32"/>
        <v>31.2</v>
      </c>
      <c r="AI25" s="1167">
        <f t="shared" si="32"/>
        <v>40</v>
      </c>
      <c r="AJ25" s="1239">
        <f t="shared" si="32"/>
        <v>31.2</v>
      </c>
      <c r="AL25" s="455" t="s">
        <v>439</v>
      </c>
      <c r="AM25" s="1183">
        <f t="shared" si="18"/>
        <v>64.22</v>
      </c>
      <c r="AN25" s="1184">
        <f t="shared" si="19"/>
        <v>36</v>
      </c>
      <c r="AO25" s="1201" t="s">
        <v>68</v>
      </c>
      <c r="AP25" s="1403">
        <f t="shared" si="15"/>
        <v>40</v>
      </c>
      <c r="AQ25" s="1418">
        <f t="shared" si="16"/>
        <v>31.2</v>
      </c>
    </row>
    <row r="26" spans="1:49" ht="14.25" customHeight="1">
      <c r="A26" s="271" t="s">
        <v>9</v>
      </c>
      <c r="B26" s="174" t="s">
        <v>10</v>
      </c>
      <c r="C26" s="257">
        <v>50</v>
      </c>
      <c r="D26" s="246" t="s">
        <v>583</v>
      </c>
      <c r="E26" s="1061">
        <v>2.6</v>
      </c>
      <c r="F26" s="1451">
        <v>1.94</v>
      </c>
      <c r="G26" s="243" t="s">
        <v>595</v>
      </c>
      <c r="H26" s="1455">
        <v>0.08</v>
      </c>
      <c r="I26" s="1059">
        <v>0.08</v>
      </c>
      <c r="J26" s="1496" t="s">
        <v>80</v>
      </c>
      <c r="K26" s="1061">
        <v>5.49</v>
      </c>
      <c r="L26" s="1577">
        <v>5.49</v>
      </c>
      <c r="M26" s="414"/>
      <c r="N26" s="1182" t="s">
        <v>121</v>
      </c>
      <c r="O26" s="1143"/>
      <c r="P26" s="1138"/>
      <c r="Q26" s="1143">
        <f>K21</f>
        <v>49</v>
      </c>
      <c r="R26" s="1239">
        <f>L21</f>
        <v>35</v>
      </c>
      <c r="S26" s="1143"/>
      <c r="T26" s="1344"/>
      <c r="U26" s="1143">
        <f t="shared" si="28"/>
        <v>49</v>
      </c>
      <c r="V26" s="1330">
        <f t="shared" si="29"/>
        <v>35</v>
      </c>
      <c r="W26" s="1143">
        <f t="shared" si="30"/>
        <v>49</v>
      </c>
      <c r="X26" s="1239">
        <f t="shared" si="31"/>
        <v>35</v>
      </c>
      <c r="Z26" s="1201" t="s">
        <v>74</v>
      </c>
      <c r="AA26" s="936"/>
      <c r="AB26" s="1684"/>
      <c r="AC26" s="1167"/>
      <c r="AD26" s="1329"/>
      <c r="AE26" s="1167"/>
      <c r="AF26" s="2484"/>
      <c r="AG26" s="1167">
        <f t="shared" si="32"/>
        <v>0</v>
      </c>
      <c r="AH26" s="1330">
        <f t="shared" si="32"/>
        <v>0</v>
      </c>
      <c r="AI26" s="1167">
        <f t="shared" si="32"/>
        <v>0</v>
      </c>
      <c r="AJ26" s="1239">
        <f t="shared" si="32"/>
        <v>0</v>
      </c>
      <c r="AL26" s="1182" t="s">
        <v>121</v>
      </c>
      <c r="AM26" s="1183">
        <f t="shared" si="18"/>
        <v>49</v>
      </c>
      <c r="AN26" s="1184">
        <f t="shared" si="19"/>
        <v>35</v>
      </c>
      <c r="AO26" s="1201" t="s">
        <v>74</v>
      </c>
      <c r="AP26" s="1403">
        <f t="shared" si="15"/>
        <v>0</v>
      </c>
      <c r="AQ26" s="1418">
        <f t="shared" si="16"/>
        <v>0</v>
      </c>
    </row>
    <row r="27" spans="1:49" ht="17.25" customHeight="1">
      <c r="A27" s="241" t="s">
        <v>9</v>
      </c>
      <c r="B27" s="248" t="s">
        <v>427</v>
      </c>
      <c r="C27" s="257">
        <v>30</v>
      </c>
      <c r="D27" s="243" t="s">
        <v>595</v>
      </c>
      <c r="E27" s="1484">
        <v>0.5</v>
      </c>
      <c r="F27" s="1485">
        <v>0.5</v>
      </c>
      <c r="G27" s="1499" t="s">
        <v>165</v>
      </c>
      <c r="H27" s="1484">
        <v>4.1999999999999997E-3</v>
      </c>
      <c r="I27" s="1062">
        <v>4.1999999999999997E-3</v>
      </c>
      <c r="J27" s="1496" t="s">
        <v>591</v>
      </c>
      <c r="K27" s="1574">
        <v>2.64</v>
      </c>
      <c r="L27" s="1918">
        <v>2.64</v>
      </c>
      <c r="M27" s="94"/>
      <c r="N27" s="1182" t="s">
        <v>65</v>
      </c>
      <c r="O27" s="1143"/>
      <c r="P27" s="1138"/>
      <c r="Q27" s="1143"/>
      <c r="R27" s="1239"/>
      <c r="S27" s="1143"/>
      <c r="T27" s="1344"/>
      <c r="U27" s="1143">
        <f t="shared" si="28"/>
        <v>0</v>
      </c>
      <c r="V27" s="1330">
        <f t="shared" si="29"/>
        <v>0</v>
      </c>
      <c r="W27" s="1143">
        <f t="shared" si="30"/>
        <v>0</v>
      </c>
      <c r="X27" s="1239">
        <f t="shared" si="31"/>
        <v>0</v>
      </c>
      <c r="Z27" s="1201" t="s">
        <v>129</v>
      </c>
      <c r="AA27" s="936"/>
      <c r="AB27" s="1688"/>
      <c r="AC27" s="1167"/>
      <c r="AD27" s="1329"/>
      <c r="AE27" s="1167"/>
      <c r="AF27" s="2484"/>
      <c r="AG27" s="1167">
        <f t="shared" si="32"/>
        <v>0</v>
      </c>
      <c r="AH27" s="1330">
        <f t="shared" si="32"/>
        <v>0</v>
      </c>
      <c r="AI27" s="1167">
        <f t="shared" si="32"/>
        <v>0</v>
      </c>
      <c r="AJ27" s="1239">
        <f t="shared" si="32"/>
        <v>0</v>
      </c>
      <c r="AL27" s="1182" t="s">
        <v>65</v>
      </c>
      <c r="AM27" s="1183">
        <f t="shared" si="18"/>
        <v>0</v>
      </c>
      <c r="AN27" s="1184">
        <f t="shared" si="19"/>
        <v>0</v>
      </c>
      <c r="AO27" s="1201" t="s">
        <v>129</v>
      </c>
      <c r="AP27" s="1403">
        <f t="shared" si="15"/>
        <v>0</v>
      </c>
      <c r="AQ27" s="1418">
        <f t="shared" si="16"/>
        <v>0</v>
      </c>
    </row>
    <row r="28" spans="1:49" ht="14.25" customHeight="1">
      <c r="A28" s="61"/>
      <c r="B28" s="1549"/>
      <c r="C28" s="71"/>
      <c r="D28" s="1482" t="s">
        <v>165</v>
      </c>
      <c r="E28" s="1484">
        <v>8.0000000000000002E-3</v>
      </c>
      <c r="F28" s="1485">
        <v>8.0000000000000002E-3</v>
      </c>
      <c r="G28" s="1454" t="s">
        <v>714</v>
      </c>
      <c r="H28" s="275"/>
      <c r="I28" s="901"/>
      <c r="J28" s="1496" t="s">
        <v>592</v>
      </c>
      <c r="K28" s="242">
        <v>1.8</v>
      </c>
      <c r="L28" s="1458">
        <v>1.8</v>
      </c>
      <c r="M28" s="1370"/>
      <c r="N28" s="1182" t="s">
        <v>60</v>
      </c>
      <c r="O28" s="1143">
        <f>E11</f>
        <v>104</v>
      </c>
      <c r="P28" s="1348">
        <f>F11</f>
        <v>104</v>
      </c>
      <c r="Q28" s="1143">
        <f>K26</f>
        <v>5.49</v>
      </c>
      <c r="R28" s="1330">
        <f>L26</f>
        <v>5.49</v>
      </c>
      <c r="S28" s="1897">
        <f>E39</f>
        <v>200</v>
      </c>
      <c r="T28" s="1352">
        <f>F39</f>
        <v>200</v>
      </c>
      <c r="U28" s="1143">
        <f t="shared" si="28"/>
        <v>109.49</v>
      </c>
      <c r="V28" s="1330">
        <f t="shared" si="29"/>
        <v>109.49</v>
      </c>
      <c r="W28" s="1143">
        <f t="shared" si="30"/>
        <v>205.49</v>
      </c>
      <c r="X28" s="1239">
        <f t="shared" si="31"/>
        <v>205.49</v>
      </c>
      <c r="Z28" s="1201" t="s">
        <v>130</v>
      </c>
      <c r="AA28" s="936"/>
      <c r="AB28" s="1689"/>
      <c r="AC28" s="1167"/>
      <c r="AD28" s="1329"/>
      <c r="AE28" s="1167"/>
      <c r="AF28" s="2484"/>
      <c r="AG28" s="1167">
        <f t="shared" si="32"/>
        <v>0</v>
      </c>
      <c r="AH28" s="1330">
        <f t="shared" si="32"/>
        <v>0</v>
      </c>
      <c r="AI28" s="1167">
        <f t="shared" si="32"/>
        <v>0</v>
      </c>
      <c r="AJ28" s="1239">
        <f t="shared" si="32"/>
        <v>0</v>
      </c>
      <c r="AL28" s="1182" t="s">
        <v>60</v>
      </c>
      <c r="AM28" s="1183">
        <f t="shared" si="18"/>
        <v>309.49</v>
      </c>
      <c r="AN28" s="1184">
        <f t="shared" si="19"/>
        <v>309.49</v>
      </c>
      <c r="AO28" s="1201" t="s">
        <v>127</v>
      </c>
      <c r="AP28" s="1403">
        <f t="shared" si="15"/>
        <v>0</v>
      </c>
      <c r="AQ28" s="1418">
        <f t="shared" si="16"/>
        <v>0</v>
      </c>
    </row>
    <row r="29" spans="1:49" ht="15" customHeight="1" thickBot="1">
      <c r="A29" s="61"/>
      <c r="B29" s="1549"/>
      <c r="C29" s="71"/>
      <c r="D29" s="246" t="s">
        <v>584</v>
      </c>
      <c r="E29" s="242">
        <v>130</v>
      </c>
      <c r="F29" s="1448">
        <v>130</v>
      </c>
      <c r="G29" s="243" t="s">
        <v>93</v>
      </c>
      <c r="H29" s="1484">
        <v>11.25</v>
      </c>
      <c r="I29" s="1062">
        <v>11.25</v>
      </c>
      <c r="J29" s="1496" t="s">
        <v>593</v>
      </c>
      <c r="K29" s="242">
        <v>1.35</v>
      </c>
      <c r="L29" s="1458">
        <v>1.08</v>
      </c>
      <c r="M29" s="94"/>
      <c r="N29" s="1182" t="s">
        <v>139</v>
      </c>
      <c r="O29" s="1143"/>
      <c r="P29" s="1138"/>
      <c r="Q29" s="1143"/>
      <c r="R29" s="1239"/>
      <c r="S29" s="1143"/>
      <c r="T29" s="1344"/>
      <c r="U29" s="1143">
        <f t="shared" si="28"/>
        <v>0</v>
      </c>
      <c r="V29" s="1330">
        <f t="shared" si="29"/>
        <v>0</v>
      </c>
      <c r="W29" s="1143">
        <f t="shared" si="30"/>
        <v>0</v>
      </c>
      <c r="X29" s="1239">
        <f t="shared" si="31"/>
        <v>0</v>
      </c>
      <c r="Z29" s="1200" t="s">
        <v>96</v>
      </c>
      <c r="AA29" s="1165"/>
      <c r="AB29" s="1690"/>
      <c r="AC29" s="1168"/>
      <c r="AD29" s="1331"/>
      <c r="AE29" s="1168"/>
      <c r="AF29" s="2485"/>
      <c r="AG29" s="1168">
        <f t="shared" si="32"/>
        <v>0</v>
      </c>
      <c r="AH29" s="1332">
        <f t="shared" si="32"/>
        <v>0</v>
      </c>
      <c r="AI29" s="1168">
        <f t="shared" si="32"/>
        <v>0</v>
      </c>
      <c r="AJ29" s="1134">
        <f t="shared" si="32"/>
        <v>0</v>
      </c>
      <c r="AL29" s="1182" t="s">
        <v>139</v>
      </c>
      <c r="AM29" s="1183">
        <f t="shared" si="18"/>
        <v>0</v>
      </c>
      <c r="AN29" s="1191">
        <f t="shared" si="19"/>
        <v>0</v>
      </c>
      <c r="AO29" s="1404" t="s">
        <v>161</v>
      </c>
      <c r="AP29" s="1403">
        <f t="shared" si="15"/>
        <v>0</v>
      </c>
      <c r="AQ29" s="1418">
        <f t="shared" si="16"/>
        <v>0</v>
      </c>
    </row>
    <row r="30" spans="1:49" ht="13.5" customHeight="1" thickBot="1">
      <c r="A30" s="61"/>
      <c r="B30" s="1549"/>
      <c r="C30" s="71"/>
      <c r="D30" s="1542" t="s">
        <v>447</v>
      </c>
      <c r="E30" s="1601"/>
      <c r="F30" s="2018">
        <v>1</v>
      </c>
      <c r="G30" s="243" t="s">
        <v>492</v>
      </c>
      <c r="H30" s="242">
        <v>3.38</v>
      </c>
      <c r="I30" s="1056">
        <v>3.38</v>
      </c>
      <c r="J30" s="243" t="s">
        <v>595</v>
      </c>
      <c r="K30" s="1061">
        <v>0.2</v>
      </c>
      <c r="L30" s="1577">
        <v>0.2</v>
      </c>
      <c r="M30" s="94"/>
      <c r="N30" s="1182" t="s">
        <v>64</v>
      </c>
      <c r="O30" s="1143"/>
      <c r="P30" s="1138"/>
      <c r="Q30" s="1143"/>
      <c r="R30" s="1239"/>
      <c r="S30" s="1143"/>
      <c r="T30" s="1344"/>
      <c r="U30" s="1143">
        <f t="shared" si="28"/>
        <v>0</v>
      </c>
      <c r="V30" s="1330">
        <f t="shared" si="29"/>
        <v>0</v>
      </c>
      <c r="W30" s="1143">
        <f t="shared" si="30"/>
        <v>0</v>
      </c>
      <c r="X30" s="1239">
        <f t="shared" si="31"/>
        <v>0</v>
      </c>
      <c r="Z30" s="2488" t="s">
        <v>942</v>
      </c>
      <c r="AA30" s="2490">
        <f t="shared" ref="AA30:AF30" si="35">SUM(AA17:AA29)</f>
        <v>0</v>
      </c>
      <c r="AB30" s="2483">
        <f t="shared" si="35"/>
        <v>0</v>
      </c>
      <c r="AC30" s="2480">
        <f t="shared" si="35"/>
        <v>205.64999999999998</v>
      </c>
      <c r="AD30" s="2487">
        <f t="shared" si="35"/>
        <v>143.22</v>
      </c>
      <c r="AE30" s="2479">
        <f t="shared" si="35"/>
        <v>0</v>
      </c>
      <c r="AF30" s="2486">
        <f t="shared" si="35"/>
        <v>0</v>
      </c>
      <c r="AG30" s="2060">
        <f t="shared" si="32"/>
        <v>205.64999999999998</v>
      </c>
      <c r="AH30" s="1330">
        <f t="shared" si="32"/>
        <v>143.22</v>
      </c>
      <c r="AI30" s="2060">
        <f t="shared" si="32"/>
        <v>205.64999999999998</v>
      </c>
      <c r="AJ30" s="1353">
        <f t="shared" si="32"/>
        <v>143.22</v>
      </c>
      <c r="AL30" s="1182" t="s">
        <v>64</v>
      </c>
      <c r="AM30" s="1183">
        <f t="shared" si="18"/>
        <v>0</v>
      </c>
      <c r="AN30" s="1191">
        <f t="shared" si="19"/>
        <v>0</v>
      </c>
      <c r="AO30" s="2488" t="s">
        <v>942</v>
      </c>
      <c r="AP30" s="2500">
        <f t="shared" si="15"/>
        <v>205.64999999999998</v>
      </c>
      <c r="AQ30" s="1418">
        <f t="shared" si="16"/>
        <v>143.22</v>
      </c>
      <c r="AU30" s="9"/>
      <c r="AV30" s="9"/>
      <c r="AW30" s="9"/>
    </row>
    <row r="31" spans="1:49" ht="12.75" customHeight="1">
      <c r="A31" s="61"/>
      <c r="B31" s="1549"/>
      <c r="C31" s="71"/>
      <c r="D31" s="1925" t="s">
        <v>537</v>
      </c>
      <c r="E31" s="1592"/>
      <c r="F31" s="1592"/>
      <c r="G31" s="1465" t="s">
        <v>81</v>
      </c>
      <c r="H31" s="242">
        <v>33.799999999999997</v>
      </c>
      <c r="I31" s="1056">
        <v>33.799999999999997</v>
      </c>
      <c r="J31" s="1519"/>
      <c r="K31" s="12"/>
      <c r="L31" s="1520"/>
      <c r="M31" s="94"/>
      <c r="N31" s="1182" t="s">
        <v>446</v>
      </c>
      <c r="O31" s="1143">
        <f>K10</f>
        <v>20.8</v>
      </c>
      <c r="P31" s="1138">
        <f>L10</f>
        <v>20</v>
      </c>
      <c r="Q31" s="1696">
        <f>K23</f>
        <v>12.97</v>
      </c>
      <c r="R31" s="1330">
        <f>L23</f>
        <v>12.4</v>
      </c>
      <c r="S31" s="1143">
        <f>H37</f>
        <v>10.4</v>
      </c>
      <c r="T31" s="1344">
        <f>I37</f>
        <v>10</v>
      </c>
      <c r="U31" s="1143">
        <f t="shared" si="28"/>
        <v>33.770000000000003</v>
      </c>
      <c r="V31" s="1330">
        <f t="shared" si="29"/>
        <v>32.4</v>
      </c>
      <c r="W31" s="1143">
        <f t="shared" si="30"/>
        <v>23.37</v>
      </c>
      <c r="X31" s="1239">
        <f t="shared" si="31"/>
        <v>22.4</v>
      </c>
      <c r="Z31" s="2502" t="s">
        <v>1022</v>
      </c>
      <c r="AA31" s="2498"/>
      <c r="AB31" s="2503"/>
      <c r="AC31" s="2504"/>
      <c r="AD31" s="2505"/>
      <c r="AE31" s="2504"/>
      <c r="AF31" s="2506"/>
      <c r="AL31" s="1182" t="s">
        <v>47</v>
      </c>
      <c r="AM31" s="1183">
        <f t="shared" si="18"/>
        <v>44.17</v>
      </c>
      <c r="AN31" s="1191">
        <f t="shared" si="19"/>
        <v>42.4</v>
      </c>
      <c r="AO31" s="2502" t="s">
        <v>941</v>
      </c>
      <c r="AU31" s="9"/>
      <c r="AV31" s="9"/>
      <c r="AW31" s="9"/>
    </row>
    <row r="32" spans="1:49" ht="13.5" customHeight="1" thickBot="1">
      <c r="A32" s="61"/>
      <c r="B32" s="1549"/>
      <c r="C32" s="71"/>
      <c r="D32" s="1926" t="s">
        <v>586</v>
      </c>
      <c r="E32" s="1554"/>
      <c r="F32" s="1554"/>
      <c r="G32" s="243" t="s">
        <v>595</v>
      </c>
      <c r="H32" s="242">
        <v>0.27</v>
      </c>
      <c r="I32" s="1056">
        <v>0.27</v>
      </c>
      <c r="J32" s="2206"/>
      <c r="K32" s="12"/>
      <c r="L32" s="1520"/>
      <c r="M32" s="94"/>
      <c r="N32" s="1182" t="s">
        <v>67</v>
      </c>
      <c r="O32" s="1143"/>
      <c r="P32" s="1138"/>
      <c r="Q32" s="1143">
        <f>H29</f>
        <v>11.25</v>
      </c>
      <c r="R32" s="1239">
        <f>I29</f>
        <v>11.25</v>
      </c>
      <c r="S32" s="1143"/>
      <c r="T32" s="1344"/>
      <c r="U32" s="1143">
        <f t="shared" si="28"/>
        <v>11.25</v>
      </c>
      <c r="V32" s="1330">
        <f t="shared" si="29"/>
        <v>11.25</v>
      </c>
      <c r="W32" s="1143">
        <f t="shared" si="30"/>
        <v>11.25</v>
      </c>
      <c r="X32" s="1239">
        <f t="shared" si="31"/>
        <v>11.25</v>
      </c>
      <c r="Z32" s="1201"/>
      <c r="AA32" s="2489"/>
      <c r="AB32" s="2491"/>
      <c r="AC32" s="1167"/>
      <c r="AD32" s="1329"/>
      <c r="AE32" s="1167"/>
      <c r="AF32" s="2484"/>
      <c r="AG32" s="1167">
        <f t="shared" ref="AG32:AJ38" si="36">AA32+AC32</f>
        <v>0</v>
      </c>
      <c r="AH32" s="1330">
        <f t="shared" si="36"/>
        <v>0</v>
      </c>
      <c r="AI32" s="1167">
        <f t="shared" si="36"/>
        <v>0</v>
      </c>
      <c r="AJ32" s="1239">
        <f t="shared" si="36"/>
        <v>0</v>
      </c>
      <c r="AL32" s="1182" t="s">
        <v>67</v>
      </c>
      <c r="AM32" s="1183">
        <f t="shared" si="18"/>
        <v>11.25</v>
      </c>
      <c r="AN32" s="1191">
        <f t="shared" si="19"/>
        <v>11.25</v>
      </c>
      <c r="AO32" s="1201" t="s">
        <v>130</v>
      </c>
      <c r="AP32" s="1403">
        <f t="shared" ref="AP32:AQ38" si="37">AA32+AC32+AE32</f>
        <v>0</v>
      </c>
      <c r="AQ32" s="1418">
        <f t="shared" si="37"/>
        <v>0</v>
      </c>
      <c r="AU32" s="138"/>
      <c r="AV32" s="9"/>
      <c r="AW32" s="9"/>
    </row>
    <row r="33" spans="1:56" ht="15.75" thickBot="1">
      <c r="A33" s="61"/>
      <c r="B33" s="1549"/>
      <c r="C33" s="71"/>
      <c r="D33" s="1488" t="s">
        <v>100</v>
      </c>
      <c r="E33" s="1445" t="s">
        <v>101</v>
      </c>
      <c r="F33" s="1551" t="s">
        <v>102</v>
      </c>
      <c r="G33" s="1519"/>
      <c r="H33" s="12"/>
      <c r="I33" s="1520"/>
      <c r="J33" s="2190"/>
      <c r="K33" s="12"/>
      <c r="L33" s="1520"/>
      <c r="M33" s="108"/>
      <c r="N33" s="1182" t="s">
        <v>82</v>
      </c>
      <c r="O33" s="1143">
        <f>E13</f>
        <v>5</v>
      </c>
      <c r="P33" s="1348">
        <f>F13</f>
        <v>5</v>
      </c>
      <c r="Q33" s="1143">
        <f>E24+E25+H25</f>
        <v>10</v>
      </c>
      <c r="R33" s="1330">
        <f>F24+F25+I25</f>
        <v>10</v>
      </c>
      <c r="S33" s="1143"/>
      <c r="T33" s="1349"/>
      <c r="U33" s="1143">
        <f t="shared" si="28"/>
        <v>15</v>
      </c>
      <c r="V33" s="1330">
        <f t="shared" si="29"/>
        <v>15</v>
      </c>
      <c r="W33" s="1143">
        <f t="shared" si="30"/>
        <v>10</v>
      </c>
      <c r="X33" s="1239">
        <f t="shared" si="31"/>
        <v>10</v>
      </c>
      <c r="Z33" s="1201" t="s">
        <v>128</v>
      </c>
      <c r="AA33" s="2489"/>
      <c r="AB33" s="2491"/>
      <c r="AC33" s="1167"/>
      <c r="AD33" s="1329"/>
      <c r="AE33" s="1167"/>
      <c r="AF33" s="2484"/>
      <c r="AG33" s="1167">
        <f t="shared" si="36"/>
        <v>0</v>
      </c>
      <c r="AH33" s="1330">
        <f t="shared" si="36"/>
        <v>0</v>
      </c>
      <c r="AI33" s="1167">
        <f t="shared" si="36"/>
        <v>0</v>
      </c>
      <c r="AJ33" s="1239">
        <f t="shared" si="36"/>
        <v>0</v>
      </c>
      <c r="AL33" s="1182" t="s">
        <v>82</v>
      </c>
      <c r="AM33" s="1183">
        <f t="shared" si="18"/>
        <v>15</v>
      </c>
      <c r="AN33" s="1191">
        <f t="shared" si="19"/>
        <v>15</v>
      </c>
      <c r="AO33" s="1201" t="s">
        <v>128</v>
      </c>
      <c r="AP33" s="1403">
        <f t="shared" si="37"/>
        <v>0</v>
      </c>
      <c r="AQ33" s="1418">
        <f t="shared" si="37"/>
        <v>0</v>
      </c>
      <c r="AU33" s="132"/>
      <c r="AV33" s="9"/>
      <c r="AW33" s="9"/>
    </row>
    <row r="34" spans="1:56" ht="12" customHeight="1" thickBot="1">
      <c r="A34" s="1376" t="s">
        <v>399</v>
      </c>
      <c r="B34" s="1377"/>
      <c r="C34" s="1698">
        <f>SUM(C19:C32)</f>
        <v>780</v>
      </c>
      <c r="D34" s="1924" t="s">
        <v>59</v>
      </c>
      <c r="E34" s="1923">
        <v>66</v>
      </c>
      <c r="F34" s="2009">
        <v>60</v>
      </c>
      <c r="G34" s="1603"/>
      <c r="H34" s="1927"/>
      <c r="I34" s="1928"/>
      <c r="J34" s="1603"/>
      <c r="K34" s="1927"/>
      <c r="L34" s="1928"/>
      <c r="M34" s="94"/>
      <c r="N34" s="1182" t="s">
        <v>89</v>
      </c>
      <c r="O34" s="1143"/>
      <c r="P34" s="1138"/>
      <c r="Q34" s="1777">
        <f>K27+K28</f>
        <v>4.4400000000000004</v>
      </c>
      <c r="R34" s="1353">
        <f>L27+L28</f>
        <v>4.4400000000000004</v>
      </c>
      <c r="S34" s="1143"/>
      <c r="T34" s="1344"/>
      <c r="U34" s="1143">
        <f t="shared" si="28"/>
        <v>4.4400000000000004</v>
      </c>
      <c r="V34" s="1330">
        <f t="shared" si="29"/>
        <v>4.4400000000000004</v>
      </c>
      <c r="W34" s="1143">
        <f t="shared" si="30"/>
        <v>4.4400000000000004</v>
      </c>
      <c r="X34" s="1239">
        <f t="shared" si="31"/>
        <v>4.4400000000000004</v>
      </c>
      <c r="Z34" s="1201" t="s">
        <v>126</v>
      </c>
      <c r="AA34" s="2489"/>
      <c r="AB34" s="2492"/>
      <c r="AC34" s="2061">
        <f>E34</f>
        <v>66</v>
      </c>
      <c r="AD34" s="1929">
        <f>F34</f>
        <v>60</v>
      </c>
      <c r="AE34" s="1167"/>
      <c r="AF34" s="2484"/>
      <c r="AG34" s="2061">
        <f t="shared" si="36"/>
        <v>66</v>
      </c>
      <c r="AH34" s="1330">
        <f t="shared" si="36"/>
        <v>60</v>
      </c>
      <c r="AI34" s="2061">
        <f t="shared" si="36"/>
        <v>66</v>
      </c>
      <c r="AJ34" s="1353">
        <f t="shared" si="36"/>
        <v>60</v>
      </c>
      <c r="AL34" s="1182" t="s">
        <v>89</v>
      </c>
      <c r="AM34" s="1183">
        <f t="shared" si="18"/>
        <v>4.4400000000000004</v>
      </c>
      <c r="AN34" s="1191">
        <f t="shared" si="19"/>
        <v>4.4400000000000004</v>
      </c>
      <c r="AO34" s="1201" t="s">
        <v>126</v>
      </c>
      <c r="AP34" s="2501">
        <f t="shared" si="37"/>
        <v>66</v>
      </c>
      <c r="AQ34" s="1418">
        <f t="shared" si="37"/>
        <v>60</v>
      </c>
      <c r="AU34" s="144"/>
      <c r="AV34" s="9"/>
      <c r="AW34" s="9"/>
    </row>
    <row r="35" spans="1:56" ht="15.75" customHeight="1" thickBot="1">
      <c r="A35" s="654"/>
      <c r="B35" s="363" t="s">
        <v>246</v>
      </c>
      <c r="C35" s="765"/>
      <c r="D35" s="412" t="s">
        <v>252</v>
      </c>
      <c r="E35" s="39"/>
      <c r="F35" s="50"/>
      <c r="G35" s="1585" t="s">
        <v>265</v>
      </c>
      <c r="H35" s="68"/>
      <c r="I35" s="54"/>
      <c r="J35" s="2000" t="s">
        <v>742</v>
      </c>
      <c r="K35" s="1174"/>
      <c r="L35" s="1993"/>
      <c r="M35" s="94"/>
      <c r="N35" s="1182" t="s">
        <v>442</v>
      </c>
      <c r="O35" s="1143"/>
      <c r="P35" s="1348"/>
      <c r="Q35" s="1143">
        <f>R35/1000/0.04</f>
        <v>0.13059999999999999</v>
      </c>
      <c r="R35" s="1330">
        <f>L25</f>
        <v>5.2240000000000002</v>
      </c>
      <c r="S35" s="1143"/>
      <c r="T35" s="1349"/>
      <c r="U35" s="1143">
        <f t="shared" si="28"/>
        <v>0.13059999999999999</v>
      </c>
      <c r="V35" s="1330">
        <f t="shared" si="29"/>
        <v>5.2240000000000002</v>
      </c>
      <c r="W35" s="1143">
        <f t="shared" si="30"/>
        <v>0.13059999999999999</v>
      </c>
      <c r="X35" s="1239">
        <f t="shared" si="31"/>
        <v>5.2240000000000002</v>
      </c>
      <c r="Z35" s="1201" t="s">
        <v>433</v>
      </c>
      <c r="AA35" s="2489"/>
      <c r="AB35" s="2493"/>
      <c r="AC35" s="1167"/>
      <c r="AD35" s="1329"/>
      <c r="AE35" s="1167"/>
      <c r="AF35" s="2484"/>
      <c r="AG35" s="1167">
        <f t="shared" si="36"/>
        <v>0</v>
      </c>
      <c r="AH35" s="1330">
        <f t="shared" si="36"/>
        <v>0</v>
      </c>
      <c r="AI35" s="1167">
        <f t="shared" si="36"/>
        <v>0</v>
      </c>
      <c r="AJ35" s="1239">
        <f t="shared" si="36"/>
        <v>0</v>
      </c>
      <c r="AL35" s="1182" t="s">
        <v>131</v>
      </c>
      <c r="AM35" s="1183">
        <f t="shared" si="18"/>
        <v>0.13059999999999999</v>
      </c>
      <c r="AN35" s="1191">
        <f t="shared" si="19"/>
        <v>5.2240000000000002</v>
      </c>
      <c r="AO35" s="1201" t="s">
        <v>433</v>
      </c>
      <c r="AP35" s="1403">
        <f t="shared" si="37"/>
        <v>0</v>
      </c>
      <c r="AQ35" s="1418">
        <f t="shared" si="37"/>
        <v>0</v>
      </c>
      <c r="AV35" s="9"/>
      <c r="AW35" s="9"/>
    </row>
    <row r="36" spans="1:56" ht="15.75" thickBot="1">
      <c r="A36" s="1934" t="s">
        <v>606</v>
      </c>
      <c r="B36" s="273" t="s">
        <v>107</v>
      </c>
      <c r="C36" s="274">
        <v>200</v>
      </c>
      <c r="D36" s="1464" t="s">
        <v>100</v>
      </c>
      <c r="E36" s="1445" t="s">
        <v>101</v>
      </c>
      <c r="F36" s="1446" t="s">
        <v>102</v>
      </c>
      <c r="G36" s="1488" t="s">
        <v>100</v>
      </c>
      <c r="H36" s="1445" t="s">
        <v>101</v>
      </c>
      <c r="I36" s="1551" t="s">
        <v>102</v>
      </c>
      <c r="J36" s="1444" t="s">
        <v>100</v>
      </c>
      <c r="K36" s="1445" t="s">
        <v>101</v>
      </c>
      <c r="L36" s="1446" t="s">
        <v>102</v>
      </c>
      <c r="M36" s="94"/>
      <c r="N36" s="1182" t="s">
        <v>50</v>
      </c>
      <c r="O36" s="1143">
        <f>E12+H11</f>
        <v>12</v>
      </c>
      <c r="P36" s="1350">
        <f>F12+I11</f>
        <v>12</v>
      </c>
      <c r="Q36" s="1143"/>
      <c r="R36" s="1353"/>
      <c r="S36" s="1143">
        <f>E38</f>
        <v>10</v>
      </c>
      <c r="T36" s="1341">
        <f>F38</f>
        <v>10</v>
      </c>
      <c r="U36" s="1143">
        <f t="shared" si="28"/>
        <v>12</v>
      </c>
      <c r="V36" s="1330">
        <f t="shared" si="29"/>
        <v>12</v>
      </c>
      <c r="W36" s="1143">
        <f t="shared" si="30"/>
        <v>10</v>
      </c>
      <c r="X36" s="1239">
        <f t="shared" si="31"/>
        <v>10</v>
      </c>
      <c r="Z36" s="1200"/>
      <c r="AA36" s="2489"/>
      <c r="AB36" s="2494"/>
      <c r="AC36" s="1167"/>
      <c r="AD36" s="1329"/>
      <c r="AE36" s="1167"/>
      <c r="AF36" s="2484"/>
      <c r="AG36" s="1167">
        <f t="shared" si="36"/>
        <v>0</v>
      </c>
      <c r="AH36" s="1330">
        <f t="shared" si="36"/>
        <v>0</v>
      </c>
      <c r="AI36" s="1167">
        <f t="shared" si="36"/>
        <v>0</v>
      </c>
      <c r="AJ36" s="1239">
        <f t="shared" si="36"/>
        <v>0</v>
      </c>
      <c r="AL36" s="1182" t="s">
        <v>50</v>
      </c>
      <c r="AM36" s="1183">
        <f t="shared" si="18"/>
        <v>22</v>
      </c>
      <c r="AN36" s="1191">
        <f t="shared" si="19"/>
        <v>22</v>
      </c>
      <c r="AO36" s="1200" t="s">
        <v>96</v>
      </c>
      <c r="AP36" s="1403">
        <f t="shared" si="37"/>
        <v>0</v>
      </c>
      <c r="AQ36" s="1418">
        <f t="shared" si="37"/>
        <v>0</v>
      </c>
      <c r="AU36" s="144"/>
      <c r="AV36" s="9"/>
      <c r="AW36" s="9"/>
    </row>
    <row r="37" spans="1:56" ht="11.25" customHeight="1" thickBot="1">
      <c r="A37" s="175"/>
      <c r="B37" s="174" t="s">
        <v>253</v>
      </c>
      <c r="C37" s="14"/>
      <c r="D37" s="1509" t="s">
        <v>107</v>
      </c>
      <c r="E37" s="1493">
        <v>3</v>
      </c>
      <c r="F37" s="1494">
        <v>3</v>
      </c>
      <c r="G37" s="1638" t="s">
        <v>148</v>
      </c>
      <c r="H37" s="1054">
        <v>10.4</v>
      </c>
      <c r="I37" s="1494">
        <v>10</v>
      </c>
      <c r="J37" s="2070" t="s">
        <v>743</v>
      </c>
      <c r="K37" s="1863">
        <v>200.2</v>
      </c>
      <c r="L37" s="2071">
        <v>140</v>
      </c>
      <c r="M37" s="94"/>
      <c r="N37" s="1182" t="s">
        <v>140</v>
      </c>
      <c r="O37" s="1143">
        <f>C13</f>
        <v>25</v>
      </c>
      <c r="P37" s="1138">
        <f>C13</f>
        <v>25</v>
      </c>
      <c r="Q37" s="1143"/>
      <c r="R37" s="1239"/>
      <c r="S37" s="1143"/>
      <c r="T37" s="1344"/>
      <c r="U37" s="1143">
        <f t="shared" si="28"/>
        <v>25</v>
      </c>
      <c r="V37" s="1330">
        <f t="shared" si="29"/>
        <v>25</v>
      </c>
      <c r="W37" s="1143">
        <f t="shared" si="30"/>
        <v>0</v>
      </c>
      <c r="X37" s="1239">
        <f t="shared" si="31"/>
        <v>0</v>
      </c>
      <c r="Z37" s="2488" t="s">
        <v>943</v>
      </c>
      <c r="AA37" s="2490">
        <f t="shared" ref="AA37:AF37" si="38">SUM(AA32:AA36)</f>
        <v>0</v>
      </c>
      <c r="AB37" s="2486">
        <f t="shared" si="38"/>
        <v>0</v>
      </c>
      <c r="AC37" s="2490">
        <f t="shared" si="38"/>
        <v>66</v>
      </c>
      <c r="AD37" s="2486">
        <f t="shared" si="38"/>
        <v>60</v>
      </c>
      <c r="AE37" s="2490">
        <f t="shared" si="38"/>
        <v>0</v>
      </c>
      <c r="AF37" s="2486">
        <f t="shared" si="38"/>
        <v>0</v>
      </c>
      <c r="AG37" s="2060">
        <f t="shared" si="36"/>
        <v>66</v>
      </c>
      <c r="AH37" s="1330">
        <f t="shared" si="36"/>
        <v>60</v>
      </c>
      <c r="AI37" s="2060">
        <f t="shared" si="36"/>
        <v>66</v>
      </c>
      <c r="AJ37" s="1353">
        <f t="shared" si="36"/>
        <v>60</v>
      </c>
      <c r="AL37" s="1182" t="s">
        <v>140</v>
      </c>
      <c r="AM37" s="1183">
        <f t="shared" si="18"/>
        <v>25</v>
      </c>
      <c r="AN37" s="1191">
        <f t="shared" si="19"/>
        <v>25</v>
      </c>
      <c r="AO37" s="2488" t="s">
        <v>943</v>
      </c>
      <c r="AP37" s="1403">
        <f t="shared" si="37"/>
        <v>66</v>
      </c>
      <c r="AQ37" s="1418">
        <f t="shared" si="37"/>
        <v>60</v>
      </c>
      <c r="AU37" s="144"/>
      <c r="AV37" s="9"/>
      <c r="AW37" s="9"/>
    </row>
    <row r="38" spans="1:56" ht="13.5" customHeight="1" thickBot="1">
      <c r="A38" s="2040" t="s">
        <v>756</v>
      </c>
      <c r="B38" s="248" t="s">
        <v>265</v>
      </c>
      <c r="C38" s="2068" t="s">
        <v>477</v>
      </c>
      <c r="D38" s="243" t="s">
        <v>50</v>
      </c>
      <c r="E38" s="242">
        <v>10</v>
      </c>
      <c r="F38" s="1056">
        <v>10</v>
      </c>
      <c r="G38" s="246" t="s">
        <v>10</v>
      </c>
      <c r="H38" s="2069">
        <v>30</v>
      </c>
      <c r="I38" s="1056">
        <v>30</v>
      </c>
      <c r="J38" s="422"/>
      <c r="K38" s="189"/>
      <c r="L38" s="172"/>
      <c r="M38" s="94"/>
      <c r="N38" s="1182" t="s">
        <v>443</v>
      </c>
      <c r="O38" s="1143">
        <f>H9</f>
        <v>1</v>
      </c>
      <c r="P38" s="1138">
        <f>I9</f>
        <v>1</v>
      </c>
      <c r="Q38" s="1143"/>
      <c r="R38" s="1239"/>
      <c r="S38" s="1143"/>
      <c r="T38" s="1344"/>
      <c r="U38" s="1143">
        <f t="shared" si="28"/>
        <v>1</v>
      </c>
      <c r="V38" s="1330">
        <f t="shared" si="29"/>
        <v>1</v>
      </c>
      <c r="W38" s="1143">
        <f t="shared" si="30"/>
        <v>0</v>
      </c>
      <c r="X38" s="1239">
        <f t="shared" si="31"/>
        <v>0</v>
      </c>
      <c r="Z38" s="1396" t="s">
        <v>944</v>
      </c>
      <c r="AA38" s="2499">
        <f>AA30+AA37</f>
        <v>0</v>
      </c>
      <c r="AB38" s="2499">
        <f t="shared" ref="AB38:AF38" si="39">AB30+AB37</f>
        <v>0</v>
      </c>
      <c r="AC38" s="2499">
        <f t="shared" si="39"/>
        <v>271.64999999999998</v>
      </c>
      <c r="AD38" s="2499">
        <f t="shared" si="39"/>
        <v>203.22</v>
      </c>
      <c r="AE38" s="2499">
        <f t="shared" si="39"/>
        <v>0</v>
      </c>
      <c r="AF38" s="2499">
        <f t="shared" si="39"/>
        <v>0</v>
      </c>
      <c r="AG38" s="1397">
        <f t="shared" si="36"/>
        <v>271.64999999999998</v>
      </c>
      <c r="AH38" s="1398">
        <f t="shared" si="36"/>
        <v>203.22</v>
      </c>
      <c r="AI38" s="1397">
        <f t="shared" si="36"/>
        <v>271.64999999999998</v>
      </c>
      <c r="AJ38" s="1399">
        <f t="shared" si="36"/>
        <v>203.22</v>
      </c>
      <c r="AL38" s="1182" t="s">
        <v>52</v>
      </c>
      <c r="AM38" s="1183">
        <f t="shared" si="18"/>
        <v>1</v>
      </c>
      <c r="AN38" s="1191">
        <f t="shared" si="19"/>
        <v>1</v>
      </c>
      <c r="AO38" s="1203" t="s">
        <v>135</v>
      </c>
      <c r="AP38" s="1202">
        <f t="shared" si="37"/>
        <v>271.64999999999998</v>
      </c>
      <c r="AQ38" s="1419">
        <f t="shared" si="37"/>
        <v>203.22</v>
      </c>
      <c r="AU38" s="144"/>
      <c r="AV38" s="9"/>
      <c r="AW38" s="9"/>
    </row>
    <row r="39" spans="1:56" ht="12.75" customHeight="1">
      <c r="A39" s="252" t="s">
        <v>485</v>
      </c>
      <c r="B39" s="234" t="s">
        <v>323</v>
      </c>
      <c r="C39" s="257">
        <v>140</v>
      </c>
      <c r="D39" s="1454" t="s">
        <v>60</v>
      </c>
      <c r="E39" s="1510">
        <v>200</v>
      </c>
      <c r="F39" s="1511">
        <v>200</v>
      </c>
      <c r="G39" s="9"/>
      <c r="H39" s="9"/>
      <c r="I39" s="276"/>
      <c r="J39" s="9"/>
      <c r="K39" s="9"/>
      <c r="L39" s="71"/>
      <c r="M39" s="94"/>
      <c r="N39" s="1182" t="s">
        <v>138</v>
      </c>
      <c r="O39" s="1143"/>
      <c r="P39" s="1138"/>
      <c r="Q39" s="1143"/>
      <c r="R39" s="1239"/>
      <c r="S39" s="1143"/>
      <c r="T39" s="1344"/>
      <c r="U39" s="1143">
        <f t="shared" si="28"/>
        <v>0</v>
      </c>
      <c r="V39" s="1330">
        <f t="shared" si="29"/>
        <v>0</v>
      </c>
      <c r="W39" s="1143">
        <f t="shared" si="30"/>
        <v>0</v>
      </c>
      <c r="X39" s="1239">
        <f t="shared" si="31"/>
        <v>0</v>
      </c>
      <c r="Z39" s="2495" t="s">
        <v>414</v>
      </c>
      <c r="AA39" s="2496"/>
      <c r="AB39" s="2497"/>
      <c r="AC39" s="1164"/>
      <c r="AD39" s="2523"/>
      <c r="AE39" s="2498"/>
      <c r="AF39" s="2529"/>
      <c r="AG39" s="1251">
        <f>AA39+AC39</f>
        <v>0</v>
      </c>
      <c r="AH39" s="1245">
        <f>AB39+AD39</f>
        <v>0</v>
      </c>
      <c r="AI39" s="1167">
        <f t="shared" ref="AI39" si="40">AC39+AE39</f>
        <v>0</v>
      </c>
      <c r="AJ39" s="1246">
        <f>AD39+AF39</f>
        <v>0</v>
      </c>
      <c r="AL39" s="1182" t="s">
        <v>138</v>
      </c>
      <c r="AM39" s="1183">
        <f t="shared" si="18"/>
        <v>0</v>
      </c>
      <c r="AN39" s="1191">
        <f t="shared" si="19"/>
        <v>0</v>
      </c>
      <c r="AO39" s="1205" t="s">
        <v>414</v>
      </c>
      <c r="AP39" s="1183"/>
      <c r="AQ39" s="71"/>
      <c r="AU39" s="108"/>
      <c r="AV39" s="9"/>
      <c r="AW39" s="9"/>
    </row>
    <row r="40" spans="1:56" ht="15.75" thickBot="1">
      <c r="A40" s="1376" t="s">
        <v>400</v>
      </c>
      <c r="B40" s="1377"/>
      <c r="C40" s="1698">
        <f>C36+C39+10+30</f>
        <v>380</v>
      </c>
      <c r="D40" s="253" t="s">
        <v>81</v>
      </c>
      <c r="E40" s="1468">
        <v>10</v>
      </c>
      <c r="F40" s="1619">
        <v>10</v>
      </c>
      <c r="G40" s="31"/>
      <c r="H40" s="31"/>
      <c r="I40" s="2187"/>
      <c r="J40" s="31"/>
      <c r="K40" s="31"/>
      <c r="L40" s="73"/>
      <c r="M40" s="94"/>
      <c r="N40" s="1182" t="s">
        <v>137</v>
      </c>
      <c r="O40" s="1143"/>
      <c r="P40" s="1138"/>
      <c r="Q40" s="1143"/>
      <c r="R40" s="1239"/>
      <c r="S40" s="1143">
        <f>E37</f>
        <v>3</v>
      </c>
      <c r="T40" s="1344">
        <f>F37</f>
        <v>3</v>
      </c>
      <c r="U40" s="1143">
        <f t="shared" si="28"/>
        <v>0</v>
      </c>
      <c r="V40" s="1330">
        <f t="shared" si="29"/>
        <v>0</v>
      </c>
      <c r="W40" s="1143">
        <f t="shared" si="30"/>
        <v>3</v>
      </c>
      <c r="X40" s="1239">
        <f t="shared" si="31"/>
        <v>3</v>
      </c>
      <c r="Z40" s="1944" t="s">
        <v>547</v>
      </c>
      <c r="AA40" s="1234"/>
      <c r="AB40" s="2520"/>
      <c r="AC40" s="936"/>
      <c r="AD40" s="2524"/>
      <c r="AE40" s="936"/>
      <c r="AF40" s="2530"/>
      <c r="AG40" s="1251">
        <f>AA40+AC40</f>
        <v>0</v>
      </c>
      <c r="AH40" s="1245">
        <f t="shared" ref="AH40" si="41">AB40+AD40</f>
        <v>0</v>
      </c>
      <c r="AI40" s="1167">
        <f t="shared" ref="AI40" si="42">AC40+AE40</f>
        <v>0</v>
      </c>
      <c r="AJ40" s="1246">
        <f t="shared" ref="AJ40" si="43">AD40+AF40</f>
        <v>0</v>
      </c>
      <c r="AL40" s="1182" t="s">
        <v>137</v>
      </c>
      <c r="AM40" s="1183">
        <f t="shared" si="18"/>
        <v>3</v>
      </c>
      <c r="AN40" s="1191">
        <f t="shared" si="19"/>
        <v>3</v>
      </c>
      <c r="AO40" s="1206" t="s">
        <v>415</v>
      </c>
      <c r="AP40" s="1207">
        <f t="shared" ref="AP40:AP55" si="44">AA41+AC41+AE41</f>
        <v>0</v>
      </c>
      <c r="AQ40" s="1208">
        <f t="shared" ref="AQ40:AQ55" si="45">AB41+AD41+AF41</f>
        <v>0</v>
      </c>
      <c r="AU40" s="138"/>
      <c r="AV40" s="9"/>
      <c r="AW40" s="9"/>
    </row>
    <row r="41" spans="1:56" ht="15.75" customHeight="1">
      <c r="A41" s="1889"/>
      <c r="B41" s="41"/>
      <c r="C41" s="1888"/>
      <c r="D41" s="48"/>
      <c r="E41" s="9"/>
      <c r="F41" s="9"/>
      <c r="G41" s="956"/>
      <c r="H41" s="12"/>
      <c r="I41" s="146"/>
      <c r="J41" s="9"/>
      <c r="K41" s="9"/>
      <c r="L41" s="9"/>
      <c r="M41" s="94"/>
      <c r="N41" s="1182" t="s">
        <v>77</v>
      </c>
      <c r="O41" s="1143"/>
      <c r="P41" s="1138"/>
      <c r="Q41" s="1143"/>
      <c r="R41" s="1239"/>
      <c r="S41" s="1143"/>
      <c r="T41" s="1344"/>
      <c r="U41" s="1143">
        <f t="shared" si="28"/>
        <v>0</v>
      </c>
      <c r="V41" s="1330">
        <f t="shared" si="29"/>
        <v>0</v>
      </c>
      <c r="W41" s="1143">
        <f t="shared" si="30"/>
        <v>0</v>
      </c>
      <c r="X41" s="1239">
        <f t="shared" si="31"/>
        <v>0</v>
      </c>
      <c r="Z41" s="1240" t="s">
        <v>415</v>
      </c>
      <c r="AA41" s="1241"/>
      <c r="AB41" s="1242"/>
      <c r="AC41" s="1008"/>
      <c r="AD41" s="2525"/>
      <c r="AE41" s="1425"/>
      <c r="AF41" s="1244"/>
      <c r="AG41" s="1251">
        <f>AA41+AC41</f>
        <v>0</v>
      </c>
      <c r="AH41" s="1245">
        <f t="shared" ref="AG41:AJ43" si="46">AB41+AD41</f>
        <v>0</v>
      </c>
      <c r="AI41" s="1167">
        <f t="shared" si="46"/>
        <v>0</v>
      </c>
      <c r="AJ41" s="1246">
        <f t="shared" si="46"/>
        <v>0</v>
      </c>
      <c r="AL41" s="1182" t="s">
        <v>77</v>
      </c>
      <c r="AM41" s="1183">
        <f t="shared" si="18"/>
        <v>0</v>
      </c>
      <c r="AN41" s="1191">
        <f t="shared" si="19"/>
        <v>0</v>
      </c>
      <c r="AO41" s="1209" t="s">
        <v>416</v>
      </c>
      <c r="AP41" s="1183">
        <f t="shared" si="44"/>
        <v>200.2</v>
      </c>
      <c r="AQ41" s="1208">
        <f t="shared" si="45"/>
        <v>140</v>
      </c>
      <c r="AU41" s="145"/>
      <c r="AV41" s="9"/>
      <c r="AW41" s="9"/>
    </row>
    <row r="42" spans="1:56" ht="13.5" customHeight="1">
      <c r="A42" s="1860"/>
      <c r="B42" s="7"/>
      <c r="C42" s="98"/>
      <c r="G42" s="7"/>
      <c r="H42" s="12"/>
      <c r="I42" s="369"/>
      <c r="J42" s="1770"/>
      <c r="K42" s="1769"/>
      <c r="L42" s="367"/>
      <c r="M42" s="94"/>
      <c r="N42" s="455" t="s">
        <v>444</v>
      </c>
      <c r="O42" s="1143">
        <f>E14</f>
        <v>0.3</v>
      </c>
      <c r="P42" s="1138">
        <f>F14</f>
        <v>0.3</v>
      </c>
      <c r="Q42" s="1143">
        <f>E27+H26+H32+K30</f>
        <v>1.05</v>
      </c>
      <c r="R42" s="1330">
        <f>F27+I26+I32+L30</f>
        <v>1.05</v>
      </c>
      <c r="S42" s="1143"/>
      <c r="T42" s="1344"/>
      <c r="U42" s="1143">
        <f t="shared" si="28"/>
        <v>1.35</v>
      </c>
      <c r="V42" s="1330">
        <f t="shared" si="29"/>
        <v>1.35</v>
      </c>
      <c r="W42" s="1143">
        <f t="shared" si="30"/>
        <v>1.05</v>
      </c>
      <c r="X42" s="1239">
        <f t="shared" si="31"/>
        <v>1.05</v>
      </c>
      <c r="Z42" s="1247" t="s">
        <v>416</v>
      </c>
      <c r="AA42" s="1248"/>
      <c r="AB42" s="1249"/>
      <c r="AC42" s="1008"/>
      <c r="AD42" s="2526"/>
      <c r="AE42" s="1426">
        <f>K37</f>
        <v>200.2</v>
      </c>
      <c r="AF42" s="1252">
        <f>L37</f>
        <v>140</v>
      </c>
      <c r="AG42" s="1167">
        <f t="shared" si="46"/>
        <v>0</v>
      </c>
      <c r="AH42" s="1245">
        <f t="shared" si="46"/>
        <v>0</v>
      </c>
      <c r="AI42" s="1167">
        <f t="shared" si="46"/>
        <v>200.2</v>
      </c>
      <c r="AJ42" s="1246">
        <f t="shared" si="46"/>
        <v>140</v>
      </c>
      <c r="AL42" s="1182" t="s">
        <v>54</v>
      </c>
      <c r="AM42" s="1183">
        <f t="shared" si="18"/>
        <v>1.35</v>
      </c>
      <c r="AN42" s="1191">
        <f t="shared" si="19"/>
        <v>1.35</v>
      </c>
      <c r="AO42" s="1210" t="s">
        <v>417</v>
      </c>
      <c r="AP42" s="1183">
        <f t="shared" si="44"/>
        <v>157.5</v>
      </c>
      <c r="AQ42" s="1208">
        <f t="shared" si="45"/>
        <v>105</v>
      </c>
      <c r="AU42" s="145"/>
      <c r="AV42" s="9"/>
      <c r="AW42" s="9"/>
    </row>
    <row r="43" spans="1:56" ht="14.25" customHeight="1" thickBot="1">
      <c r="D43" s="366"/>
      <c r="E43" s="84"/>
      <c r="F43" s="138"/>
      <c r="G43" s="17"/>
      <c r="H43" s="88"/>
      <c r="I43" s="88"/>
      <c r="J43" s="2200"/>
      <c r="K43" s="84"/>
      <c r="L43" s="138"/>
      <c r="M43" s="94"/>
      <c r="N43" s="1182" t="s">
        <v>445</v>
      </c>
      <c r="O43" s="1143"/>
      <c r="P43" s="1138"/>
      <c r="Q43" s="1143"/>
      <c r="R43" s="1239"/>
      <c r="S43" s="1143"/>
      <c r="T43" s="1344"/>
      <c r="U43" s="1143">
        <f t="shared" si="28"/>
        <v>0</v>
      </c>
      <c r="V43" s="1330">
        <f t="shared" si="29"/>
        <v>0</v>
      </c>
      <c r="W43" s="1143">
        <f t="shared" si="30"/>
        <v>0</v>
      </c>
      <c r="X43" s="1239">
        <f t="shared" si="31"/>
        <v>0</v>
      </c>
      <c r="Z43" s="1253" t="s">
        <v>417</v>
      </c>
      <c r="AA43" s="1832">
        <f>K14</f>
        <v>157.5</v>
      </c>
      <c r="AB43" s="2522">
        <f>L14</f>
        <v>105</v>
      </c>
      <c r="AC43" s="1008"/>
      <c r="AD43" s="2526"/>
      <c r="AE43" s="1425"/>
      <c r="AF43" s="1252"/>
      <c r="AG43" s="1167">
        <f t="shared" si="46"/>
        <v>157.5</v>
      </c>
      <c r="AH43" s="1245">
        <f t="shared" si="46"/>
        <v>105</v>
      </c>
      <c r="AI43" s="1167">
        <f t="shared" si="46"/>
        <v>0</v>
      </c>
      <c r="AJ43" s="1246">
        <f t="shared" si="46"/>
        <v>0</v>
      </c>
      <c r="AL43" s="1182" t="s">
        <v>116</v>
      </c>
      <c r="AM43" s="1183">
        <f t="shared" si="18"/>
        <v>0</v>
      </c>
      <c r="AN43" s="1191">
        <f t="shared" si="19"/>
        <v>0</v>
      </c>
      <c r="AO43" s="1211" t="s">
        <v>418</v>
      </c>
      <c r="AP43" s="1192">
        <f t="shared" si="44"/>
        <v>0</v>
      </c>
      <c r="AQ43" s="1212">
        <f t="shared" si="45"/>
        <v>0</v>
      </c>
      <c r="AU43" s="145"/>
      <c r="AV43" s="9"/>
      <c r="AW43" s="9"/>
      <c r="AZ43" s="9"/>
      <c r="BA43" s="9"/>
      <c r="BB43" s="9"/>
      <c r="BC43" s="9"/>
      <c r="BD43" s="9"/>
    </row>
    <row r="44" spans="1:56" ht="15" customHeight="1" thickBot="1">
      <c r="D44" s="7"/>
      <c r="E44" s="12"/>
      <c r="F44" s="144"/>
      <c r="G44" s="17"/>
      <c r="H44" s="88"/>
      <c r="I44" s="88"/>
      <c r="J44" s="7"/>
      <c r="K44" s="12"/>
      <c r="L44" s="146"/>
      <c r="M44" s="94"/>
      <c r="N44" s="1152" t="s">
        <v>169</v>
      </c>
      <c r="O44" s="1147">
        <f t="shared" ref="O44:T44" si="47">O45+O46+O47+O48</f>
        <v>0</v>
      </c>
      <c r="P44" s="1354">
        <f t="shared" si="47"/>
        <v>0</v>
      </c>
      <c r="Q44" s="1147">
        <f t="shared" si="47"/>
        <v>1.0122</v>
      </c>
      <c r="R44" s="1355">
        <f t="shared" si="47"/>
        <v>1.0122</v>
      </c>
      <c r="S44" s="1157">
        <f t="shared" si="47"/>
        <v>0</v>
      </c>
      <c r="T44" s="1356">
        <f t="shared" si="47"/>
        <v>0</v>
      </c>
      <c r="U44" s="1143">
        <f t="shared" si="28"/>
        <v>1.0122</v>
      </c>
      <c r="V44" s="1330">
        <f t="shared" si="29"/>
        <v>1.0122</v>
      </c>
      <c r="W44" s="1143">
        <f t="shared" si="30"/>
        <v>1.0122</v>
      </c>
      <c r="X44" s="1239">
        <f t="shared" si="31"/>
        <v>1.0122</v>
      </c>
      <c r="Z44" s="1254" t="s">
        <v>418</v>
      </c>
      <c r="AA44" s="1255"/>
      <c r="AB44" s="1256"/>
      <c r="AC44" s="1424"/>
      <c r="AD44" s="2527"/>
      <c r="AE44" s="1427"/>
      <c r="AF44" s="1258"/>
      <c r="AG44" s="1168">
        <f>AA44+AC44</f>
        <v>0</v>
      </c>
      <c r="AH44" s="1259"/>
      <c r="AI44" s="1168">
        <f t="shared" ref="AI44:AI56" si="48">AC44+AE44</f>
        <v>0</v>
      </c>
      <c r="AJ44" s="1260"/>
      <c r="AL44" s="1152" t="s">
        <v>169</v>
      </c>
      <c r="AM44" s="1183">
        <f t="shared" si="18"/>
        <v>1.0122</v>
      </c>
      <c r="AN44" s="1191">
        <f t="shared" si="19"/>
        <v>1.0122</v>
      </c>
      <c r="AO44" s="1213" t="s">
        <v>419</v>
      </c>
      <c r="AP44" s="1214">
        <f t="shared" si="44"/>
        <v>357.7</v>
      </c>
      <c r="AQ44" s="1215">
        <f t="shared" si="45"/>
        <v>245</v>
      </c>
      <c r="AU44" s="145"/>
      <c r="AV44" s="9"/>
      <c r="AW44" s="9"/>
      <c r="AZ44" s="9"/>
      <c r="BA44" s="9"/>
      <c r="BB44" s="9"/>
      <c r="BC44" s="9"/>
      <c r="BD44" s="9"/>
    </row>
    <row r="45" spans="1:56" ht="14.25" customHeight="1" thickBot="1">
      <c r="D45" s="48"/>
      <c r="E45" s="1902"/>
      <c r="F45" s="146"/>
      <c r="G45" s="366"/>
      <c r="H45" s="84"/>
      <c r="I45" s="138"/>
      <c r="J45" s="7"/>
      <c r="K45" s="12"/>
      <c r="L45" s="146"/>
      <c r="M45" s="94"/>
      <c r="N45" s="1153" t="s">
        <v>165</v>
      </c>
      <c r="O45" s="1148"/>
      <c r="P45" s="1357"/>
      <c r="Q45" s="1148">
        <f>E28+H27</f>
        <v>1.2199999999999999E-2</v>
      </c>
      <c r="R45" s="1358">
        <f>F28+I27</f>
        <v>1.2199999999999999E-2</v>
      </c>
      <c r="S45" s="1158"/>
      <c r="T45" s="1357"/>
      <c r="U45" s="1162">
        <f>O45+Q45</f>
        <v>1.2199999999999999E-2</v>
      </c>
      <c r="V45" s="1358">
        <f t="shared" si="29"/>
        <v>1.2199999999999999E-2</v>
      </c>
      <c r="W45" s="1144">
        <f t="shared" si="30"/>
        <v>1.2199999999999999E-2</v>
      </c>
      <c r="X45" s="1358">
        <f t="shared" si="31"/>
        <v>1.2199999999999999E-2</v>
      </c>
      <c r="Z45" s="1261" t="s">
        <v>419</v>
      </c>
      <c r="AA45" s="1945">
        <f t="shared" ref="AA45:AF45" si="49">SUM(AA39:AA44)</f>
        <v>157.5</v>
      </c>
      <c r="AB45" s="1263">
        <f t="shared" si="49"/>
        <v>105</v>
      </c>
      <c r="AC45" s="1264">
        <f t="shared" si="49"/>
        <v>0</v>
      </c>
      <c r="AD45" s="2528">
        <f t="shared" si="49"/>
        <v>0</v>
      </c>
      <c r="AE45" s="1266">
        <f t="shared" si="49"/>
        <v>200.2</v>
      </c>
      <c r="AF45" s="1267">
        <f t="shared" si="49"/>
        <v>140</v>
      </c>
      <c r="AG45" s="1266">
        <f>AA45+AC45</f>
        <v>157.5</v>
      </c>
      <c r="AH45" s="1268">
        <f>AB45+AD45</f>
        <v>105</v>
      </c>
      <c r="AI45" s="1266">
        <f t="shared" si="48"/>
        <v>200.2</v>
      </c>
      <c r="AJ45" s="1269">
        <f>AD45+AF45</f>
        <v>140</v>
      </c>
      <c r="AL45" s="1153" t="s">
        <v>165</v>
      </c>
      <c r="AM45" s="1183">
        <f t="shared" si="18"/>
        <v>1.2199999999999999E-2</v>
      </c>
      <c r="AN45" s="1191">
        <f t="shared" si="19"/>
        <v>1.2199999999999999E-2</v>
      </c>
      <c r="AO45" s="1393" t="s">
        <v>428</v>
      </c>
      <c r="AP45" s="1204">
        <f t="shared" si="44"/>
        <v>0</v>
      </c>
      <c r="AQ45" s="1217">
        <f t="shared" si="45"/>
        <v>0</v>
      </c>
      <c r="AS45" s="9"/>
      <c r="AT45" s="9"/>
      <c r="AU45" s="9"/>
      <c r="AV45" s="9"/>
      <c r="AW45" s="9"/>
      <c r="AZ45" s="9"/>
      <c r="BA45" s="9"/>
      <c r="BB45" s="9"/>
      <c r="BC45" s="9"/>
      <c r="BD45" s="9"/>
    </row>
    <row r="46" spans="1:56" ht="13.5" customHeight="1">
      <c r="D46" s="7"/>
      <c r="E46" s="12"/>
      <c r="F46" s="369"/>
      <c r="G46" s="7"/>
      <c r="H46" s="339"/>
      <c r="I46" s="359"/>
      <c r="J46" s="2197"/>
      <c r="K46" s="12"/>
      <c r="L46" s="369"/>
      <c r="M46" s="94"/>
      <c r="N46" s="1154" t="s">
        <v>408</v>
      </c>
      <c r="O46" s="1149"/>
      <c r="P46" s="1359"/>
      <c r="Q46" s="1149">
        <f>F30</f>
        <v>1</v>
      </c>
      <c r="R46" s="1360">
        <f>F30</f>
        <v>1</v>
      </c>
      <c r="S46" s="1159"/>
      <c r="T46" s="1359"/>
      <c r="U46" s="1162">
        <f>O46+Q46</f>
        <v>1</v>
      </c>
      <c r="V46" s="1358">
        <f t="shared" si="29"/>
        <v>1</v>
      </c>
      <c r="W46" s="1144">
        <f t="shared" si="30"/>
        <v>1</v>
      </c>
      <c r="X46" s="1358">
        <f t="shared" si="31"/>
        <v>1</v>
      </c>
      <c r="Z46" s="1393" t="s">
        <v>428</v>
      </c>
      <c r="AA46" s="1284"/>
      <c r="AB46" s="1382"/>
      <c r="AC46" s="1286"/>
      <c r="AD46" s="1385"/>
      <c r="AE46" s="1284"/>
      <c r="AF46" s="1382"/>
      <c r="AG46" s="1166"/>
      <c r="AH46" s="1388"/>
      <c r="AI46" s="1166">
        <f t="shared" si="48"/>
        <v>0</v>
      </c>
      <c r="AJ46" s="1391"/>
      <c r="AL46" s="1154" t="s">
        <v>408</v>
      </c>
      <c r="AM46" s="1183">
        <f t="shared" si="18"/>
        <v>1</v>
      </c>
      <c r="AN46" s="1191">
        <f t="shared" si="19"/>
        <v>1</v>
      </c>
      <c r="AO46" s="1378" t="s">
        <v>429</v>
      </c>
      <c r="AP46" s="1183">
        <f t="shared" si="44"/>
        <v>0</v>
      </c>
      <c r="AQ46" s="1208">
        <f t="shared" si="45"/>
        <v>0</v>
      </c>
      <c r="AS46" s="9"/>
      <c r="AT46" s="9"/>
      <c r="AU46" s="138"/>
      <c r="AV46" s="9"/>
      <c r="AW46" s="9"/>
      <c r="AZ46" s="9"/>
      <c r="BA46" s="9"/>
      <c r="BB46" s="9"/>
      <c r="BC46" s="9"/>
      <c r="BD46" s="9"/>
    </row>
    <row r="47" spans="1:56" ht="14.25" customHeight="1" thickBot="1">
      <c r="D47" s="48"/>
      <c r="E47" s="1902"/>
      <c r="F47" s="146"/>
      <c r="G47" s="7"/>
      <c r="H47" s="12"/>
      <c r="I47" s="146"/>
      <c r="J47" s="7"/>
      <c r="K47" s="12"/>
      <c r="L47" s="369"/>
      <c r="M47" s="94"/>
      <c r="N47" s="1155" t="s">
        <v>136</v>
      </c>
      <c r="O47" s="1150"/>
      <c r="P47" s="1361"/>
      <c r="Q47" s="1150"/>
      <c r="R47" s="1362"/>
      <c r="S47" s="1160"/>
      <c r="T47" s="1361"/>
      <c r="U47" s="1162">
        <f>O47+Q47</f>
        <v>0</v>
      </c>
      <c r="V47" s="1358">
        <f t="shared" si="29"/>
        <v>0</v>
      </c>
      <c r="W47" s="1144">
        <f t="shared" si="30"/>
        <v>0</v>
      </c>
      <c r="X47" s="1358">
        <f t="shared" si="31"/>
        <v>0</v>
      </c>
      <c r="Z47" s="1378" t="s">
        <v>429</v>
      </c>
      <c r="AA47" s="1290"/>
      <c r="AB47" s="1383"/>
      <c r="AC47" s="1292"/>
      <c r="AD47" s="1386"/>
      <c r="AE47" s="1290"/>
      <c r="AF47" s="1383"/>
      <c r="AG47" s="1167">
        <f t="shared" ref="AG47:AH49" si="50">AA47+AC47</f>
        <v>0</v>
      </c>
      <c r="AH47" s="1389">
        <f t="shared" si="50"/>
        <v>0</v>
      </c>
      <c r="AI47" s="1167">
        <f t="shared" si="48"/>
        <v>0</v>
      </c>
      <c r="AJ47" s="1342">
        <f t="shared" ref="AJ47:AJ52" si="51">AD47+AF47</f>
        <v>0</v>
      </c>
      <c r="AL47" s="1155" t="s">
        <v>136</v>
      </c>
      <c r="AM47" s="1192">
        <f t="shared" si="18"/>
        <v>0</v>
      </c>
      <c r="AN47" s="1193">
        <f t="shared" si="19"/>
        <v>0</v>
      </c>
      <c r="AO47" s="1379" t="s">
        <v>430</v>
      </c>
      <c r="AP47" s="1192">
        <f t="shared" si="44"/>
        <v>0</v>
      </c>
      <c r="AQ47" s="1212">
        <f t="shared" si="45"/>
        <v>0</v>
      </c>
      <c r="AS47" s="9"/>
      <c r="AT47" s="9"/>
      <c r="AU47" s="753"/>
      <c r="AV47" s="9"/>
      <c r="AW47" s="9"/>
      <c r="AZ47" s="9"/>
      <c r="BA47" s="9"/>
      <c r="BB47" s="9"/>
      <c r="BC47" s="9"/>
      <c r="BD47" s="9"/>
    </row>
    <row r="48" spans="1:56" ht="14.25" customHeight="1" thickBot="1">
      <c r="D48" s="48"/>
      <c r="E48" s="12"/>
      <c r="F48" s="144"/>
      <c r="G48" s="7"/>
      <c r="H48" s="12"/>
      <c r="I48" s="146"/>
      <c r="J48" s="7"/>
      <c r="K48" s="12"/>
      <c r="L48" s="369"/>
      <c r="M48" s="94"/>
      <c r="N48" s="1155" t="s">
        <v>461</v>
      </c>
      <c r="O48" s="1150"/>
      <c r="P48" s="1361"/>
      <c r="Q48" s="1150"/>
      <c r="R48" s="1362"/>
      <c r="S48" s="1160"/>
      <c r="T48" s="1361"/>
      <c r="U48" s="1162">
        <f>O48+Q48</f>
        <v>0</v>
      </c>
      <c r="V48" s="1358">
        <f t="shared" si="29"/>
        <v>0</v>
      </c>
      <c r="W48" s="1144">
        <f>Q48+S48</f>
        <v>0</v>
      </c>
      <c r="X48" s="1358">
        <f t="shared" si="31"/>
        <v>0</v>
      </c>
      <c r="Z48" s="1379" t="s">
        <v>499</v>
      </c>
      <c r="AA48" s="1296"/>
      <c r="AB48" s="1384"/>
      <c r="AC48" s="1298"/>
      <c r="AD48" s="1387"/>
      <c r="AE48" s="1296"/>
      <c r="AF48" s="1384"/>
      <c r="AG48" s="1168">
        <f t="shared" si="50"/>
        <v>0</v>
      </c>
      <c r="AH48" s="1390">
        <f t="shared" si="50"/>
        <v>0</v>
      </c>
      <c r="AI48" s="1168">
        <f t="shared" si="48"/>
        <v>0</v>
      </c>
      <c r="AJ48" s="1392">
        <f t="shared" si="51"/>
        <v>0</v>
      </c>
      <c r="AL48" s="462" t="s">
        <v>98</v>
      </c>
      <c r="AM48" s="1194">
        <f>O49+Q49+S49</f>
        <v>7.2</v>
      </c>
      <c r="AN48" s="1195">
        <f>P49+R49+T49</f>
        <v>7.2</v>
      </c>
      <c r="AO48" s="1380" t="s">
        <v>431</v>
      </c>
      <c r="AP48" s="1231">
        <f t="shared" si="44"/>
        <v>0</v>
      </c>
      <c r="AQ48" s="1232">
        <f t="shared" si="45"/>
        <v>0</v>
      </c>
      <c r="AR48" s="664"/>
      <c r="AS48" s="9"/>
      <c r="AT48" s="9"/>
      <c r="AU48" s="369"/>
      <c r="AV48" s="9"/>
      <c r="AW48" s="9"/>
      <c r="AZ48" s="9"/>
      <c r="BA48" s="9"/>
      <c r="BB48" s="9"/>
      <c r="BC48" s="9"/>
      <c r="BD48" s="9"/>
    </row>
    <row r="49" spans="1:56" ht="15" customHeight="1" thickBot="1">
      <c r="G49" s="7"/>
      <c r="H49" s="12"/>
      <c r="I49" s="146"/>
      <c r="J49" s="7"/>
      <c r="K49" s="12"/>
      <c r="L49" s="369"/>
      <c r="M49" s="94"/>
      <c r="N49" s="462" t="s">
        <v>98</v>
      </c>
      <c r="O49" s="1151"/>
      <c r="P49" s="1363"/>
      <c r="Q49" s="1151">
        <f>K24</f>
        <v>7.2</v>
      </c>
      <c r="R49" s="1364">
        <f>L24</f>
        <v>7.2</v>
      </c>
      <c r="S49" s="1161"/>
      <c r="T49" s="1365"/>
      <c r="U49" s="1163">
        <f>O49+Q49</f>
        <v>7.2</v>
      </c>
      <c r="V49" s="1366">
        <f t="shared" si="29"/>
        <v>7.2</v>
      </c>
      <c r="W49" s="1163">
        <f>Q49+S49</f>
        <v>7.2</v>
      </c>
      <c r="X49" s="1366">
        <f t="shared" si="31"/>
        <v>7.2</v>
      </c>
      <c r="Z49" s="1380" t="s">
        <v>431</v>
      </c>
      <c r="AA49" s="1400">
        <f t="shared" ref="AA49:AF49" si="52">AA46+AA47+AA48</f>
        <v>0</v>
      </c>
      <c r="AB49" s="1325">
        <f t="shared" si="52"/>
        <v>0</v>
      </c>
      <c r="AC49" s="1381">
        <f t="shared" si="52"/>
        <v>0</v>
      </c>
      <c r="AD49" s="1323">
        <f t="shared" si="52"/>
        <v>0</v>
      </c>
      <c r="AE49" s="1400">
        <f t="shared" si="52"/>
        <v>0</v>
      </c>
      <c r="AF49" s="1325">
        <f t="shared" si="52"/>
        <v>0</v>
      </c>
      <c r="AG49" s="1231">
        <f t="shared" si="50"/>
        <v>0</v>
      </c>
      <c r="AH49" s="1324">
        <f t="shared" si="50"/>
        <v>0</v>
      </c>
      <c r="AI49" s="1231">
        <f t="shared" si="48"/>
        <v>0</v>
      </c>
      <c r="AJ49" s="1325">
        <f t="shared" si="51"/>
        <v>0</v>
      </c>
      <c r="AO49" s="1216" t="s">
        <v>275</v>
      </c>
      <c r="AP49" s="1204">
        <f t="shared" si="44"/>
        <v>0</v>
      </c>
      <c r="AQ49" s="1217">
        <f t="shared" si="45"/>
        <v>0</v>
      </c>
      <c r="AR49" s="664"/>
      <c r="AS49" s="9"/>
      <c r="AT49" s="9"/>
      <c r="AU49" s="369"/>
      <c r="AV49" s="9"/>
      <c r="AW49" s="9"/>
      <c r="AZ49" s="9"/>
      <c r="BA49" s="9"/>
      <c r="BB49" s="9"/>
      <c r="BC49" s="9"/>
      <c r="BD49" s="9"/>
    </row>
    <row r="50" spans="1:56" ht="14.25" customHeight="1" thickBot="1">
      <c r="D50" s="87"/>
      <c r="E50" s="1905"/>
      <c r="F50" s="370"/>
      <c r="G50" s="7"/>
      <c r="H50" s="47"/>
      <c r="I50" s="146"/>
      <c r="J50" s="7"/>
      <c r="K50" s="12"/>
      <c r="L50" s="369"/>
      <c r="M50" s="94"/>
      <c r="Z50" s="1216" t="s">
        <v>423</v>
      </c>
      <c r="AA50" s="1270"/>
      <c r="AB50" s="1271"/>
      <c r="AC50" s="1166"/>
      <c r="AD50" s="1272"/>
      <c r="AE50" s="1270"/>
      <c r="AF50" s="1271"/>
      <c r="AG50" s="1166"/>
      <c r="AH50" s="1273">
        <f>AB50+AD50</f>
        <v>0</v>
      </c>
      <c r="AI50" s="1166">
        <f t="shared" si="48"/>
        <v>0</v>
      </c>
      <c r="AJ50" s="1274">
        <f t="shared" si="51"/>
        <v>0</v>
      </c>
      <c r="AO50" s="1218" t="s">
        <v>153</v>
      </c>
      <c r="AP50" s="1192">
        <f t="shared" si="44"/>
        <v>0</v>
      </c>
      <c r="AQ50" s="1212">
        <f t="shared" si="45"/>
        <v>0</v>
      </c>
      <c r="AR50" s="664"/>
      <c r="AS50" s="9"/>
      <c r="AT50" s="9"/>
      <c r="AU50" s="9"/>
      <c r="AV50" s="9"/>
      <c r="AW50" s="9"/>
      <c r="AZ50" s="9"/>
      <c r="BA50" s="9"/>
      <c r="BB50" s="9"/>
      <c r="BC50" s="9"/>
      <c r="BD50" s="9"/>
    </row>
    <row r="51" spans="1:56" ht="14.25" customHeight="1" thickBot="1">
      <c r="D51" s="87"/>
      <c r="E51" s="1769"/>
      <c r="F51" s="367"/>
      <c r="G51" s="7"/>
      <c r="H51" s="12"/>
      <c r="I51" s="146"/>
      <c r="J51" s="7"/>
      <c r="K51" s="12"/>
      <c r="L51" s="369"/>
      <c r="M51" s="94"/>
      <c r="Z51" s="1218" t="s">
        <v>424</v>
      </c>
      <c r="AA51" s="1255"/>
      <c r="AB51" s="1275"/>
      <c r="AC51" s="1168"/>
      <c r="AD51" s="1276"/>
      <c r="AE51" s="1255"/>
      <c r="AF51" s="1275"/>
      <c r="AG51" s="1168">
        <f>AA51+AC51</f>
        <v>0</v>
      </c>
      <c r="AH51" s="1277">
        <f>AB51+AD51</f>
        <v>0</v>
      </c>
      <c r="AI51" s="1168">
        <f t="shared" si="48"/>
        <v>0</v>
      </c>
      <c r="AJ51" s="1278">
        <f t="shared" si="51"/>
        <v>0</v>
      </c>
      <c r="AM51" s="1196"/>
      <c r="AN51" s="300"/>
      <c r="AO51" s="1219" t="s">
        <v>420</v>
      </c>
      <c r="AP51" s="1220">
        <f t="shared" si="44"/>
        <v>0</v>
      </c>
      <c r="AQ51" s="1221">
        <f t="shared" si="45"/>
        <v>0</v>
      </c>
      <c r="AR51" s="108"/>
      <c r="AS51" s="9"/>
      <c r="AT51" s="9"/>
      <c r="AU51" s="146"/>
      <c r="AV51" s="9"/>
      <c r="AW51" s="9"/>
      <c r="AZ51" s="9"/>
      <c r="BA51" s="9"/>
      <c r="BB51" s="9"/>
      <c r="BC51" s="9"/>
      <c r="BD51" s="9"/>
    </row>
    <row r="52" spans="1:56" ht="14.25" customHeight="1" thickBot="1">
      <c r="D52" s="7"/>
      <c r="E52" s="12"/>
      <c r="F52" s="144"/>
      <c r="G52" s="7"/>
      <c r="H52" s="12"/>
      <c r="I52" s="146"/>
      <c r="J52" s="1909"/>
      <c r="K52" s="84"/>
      <c r="L52" s="88"/>
      <c r="M52" s="94"/>
      <c r="P52" s="1131"/>
      <c r="R52" s="1131"/>
      <c r="T52" s="1131"/>
      <c r="V52" s="1135"/>
      <c r="X52" s="1135"/>
      <c r="Z52" s="1219" t="s">
        <v>420</v>
      </c>
      <c r="AA52" s="1279">
        <f t="shared" ref="AA52:AF52" si="53">SUM(AA50:AA51)</f>
        <v>0</v>
      </c>
      <c r="AB52" s="1280">
        <f t="shared" si="53"/>
        <v>0</v>
      </c>
      <c r="AC52" s="1281">
        <f t="shared" si="53"/>
        <v>0</v>
      </c>
      <c r="AD52" s="1221">
        <f t="shared" si="53"/>
        <v>0</v>
      </c>
      <c r="AE52" s="1279">
        <f t="shared" si="53"/>
        <v>0</v>
      </c>
      <c r="AF52" s="1280">
        <f t="shared" si="53"/>
        <v>0</v>
      </c>
      <c r="AG52" s="1220">
        <f>AA52+AC52</f>
        <v>0</v>
      </c>
      <c r="AH52" s="1282">
        <f>AB52+AD52</f>
        <v>0</v>
      </c>
      <c r="AI52" s="1220">
        <f t="shared" si="48"/>
        <v>0</v>
      </c>
      <c r="AJ52" s="1283">
        <f t="shared" si="51"/>
        <v>0</v>
      </c>
      <c r="AM52" s="1196"/>
      <c r="AN52" s="1333"/>
      <c r="AO52" s="1222" t="s">
        <v>273</v>
      </c>
      <c r="AP52" s="1204">
        <f t="shared" si="44"/>
        <v>0</v>
      </c>
      <c r="AQ52" s="1217">
        <f t="shared" si="45"/>
        <v>0</v>
      </c>
      <c r="AR52" s="108"/>
      <c r="AS52" s="9"/>
      <c r="AT52" s="9"/>
      <c r="AU52" s="146"/>
      <c r="AV52" s="9"/>
      <c r="AW52" s="9"/>
      <c r="AZ52" s="9"/>
      <c r="BA52" s="9"/>
      <c r="BB52" s="9"/>
      <c r="BC52" s="9"/>
      <c r="BD52" s="9"/>
    </row>
    <row r="53" spans="1:56" ht="13.5" customHeight="1">
      <c r="A53" s="34"/>
      <c r="B53" s="7"/>
      <c r="C53" s="13"/>
      <c r="D53" s="17"/>
      <c r="E53" s="9"/>
      <c r="F53" s="9"/>
      <c r="G53" s="87"/>
      <c r="H53" s="12"/>
      <c r="I53" s="146"/>
      <c r="J53" s="1909"/>
      <c r="K53" s="84"/>
      <c r="L53" s="138"/>
      <c r="M53" s="94"/>
      <c r="P53" s="1131"/>
      <c r="R53" s="1131"/>
      <c r="T53" s="1131"/>
      <c r="V53" s="1135"/>
      <c r="X53" s="1135"/>
      <c r="Z53" s="1222" t="s">
        <v>273</v>
      </c>
      <c r="AA53" s="1284"/>
      <c r="AB53" s="1285"/>
      <c r="AC53" s="1286"/>
      <c r="AD53" s="1287"/>
      <c r="AE53" s="1284"/>
      <c r="AF53" s="1285"/>
      <c r="AG53" s="1166"/>
      <c r="AH53" s="1288"/>
      <c r="AI53" s="1166">
        <f t="shared" si="48"/>
        <v>0</v>
      </c>
      <c r="AJ53" s="1289"/>
      <c r="AM53" s="1334"/>
      <c r="AN53" s="79"/>
      <c r="AO53" s="1223" t="s">
        <v>103</v>
      </c>
      <c r="AP53" s="1183">
        <f t="shared" si="44"/>
        <v>0</v>
      </c>
      <c r="AQ53" s="1208">
        <f t="shared" si="45"/>
        <v>0</v>
      </c>
      <c r="AR53" s="108"/>
      <c r="AS53" s="9"/>
      <c r="AT53" s="9"/>
      <c r="AU53" s="146"/>
      <c r="AV53" s="9"/>
      <c r="AW53" s="9"/>
      <c r="AZ53" s="9"/>
      <c r="BA53" s="9"/>
      <c r="BB53" s="9"/>
      <c r="BC53" s="9"/>
      <c r="BD53" s="9"/>
    </row>
    <row r="54" spans="1:56" ht="13.5" customHeight="1" thickBot="1">
      <c r="A54" s="623"/>
      <c r="B54" s="103"/>
      <c r="C54" s="13"/>
      <c r="D54" s="366"/>
      <c r="E54" s="84"/>
      <c r="F54" s="138"/>
      <c r="G54" s="7"/>
      <c r="H54" s="1905"/>
      <c r="I54" s="370"/>
      <c r="J54" s="366"/>
      <c r="K54" s="84"/>
      <c r="L54" s="138"/>
      <c r="M54" s="94"/>
      <c r="N54" s="108"/>
      <c r="P54" s="1130"/>
      <c r="R54" s="1130"/>
      <c r="T54" s="1130"/>
      <c r="V54" s="287"/>
      <c r="X54" s="287"/>
      <c r="Z54" s="1223" t="s">
        <v>103</v>
      </c>
      <c r="AA54" s="1290"/>
      <c r="AB54" s="1291"/>
      <c r="AC54" s="1292"/>
      <c r="AD54" s="1293"/>
      <c r="AE54" s="1290"/>
      <c r="AF54" s="1291"/>
      <c r="AG54" s="1167">
        <f t="shared" ref="AG54:AH56" si="54">AA54+AC54</f>
        <v>0</v>
      </c>
      <c r="AH54" s="1294">
        <f t="shared" si="54"/>
        <v>0</v>
      </c>
      <c r="AI54" s="1167">
        <f t="shared" si="48"/>
        <v>0</v>
      </c>
      <c r="AJ54" s="1295">
        <f>AD54+AF54</f>
        <v>0</v>
      </c>
      <c r="AO54" s="1224" t="s">
        <v>274</v>
      </c>
      <c r="AP54" s="1192">
        <f t="shared" si="44"/>
        <v>64.22</v>
      </c>
      <c r="AQ54" s="1212">
        <f t="shared" si="45"/>
        <v>36</v>
      </c>
      <c r="AR54" s="108"/>
      <c r="AS54" s="9"/>
      <c r="AT54" s="9"/>
      <c r="AU54" s="144"/>
      <c r="AV54" s="9"/>
      <c r="AW54" s="9"/>
      <c r="AZ54" s="9"/>
      <c r="BA54" s="9"/>
      <c r="BB54" s="9"/>
      <c r="BC54" s="9"/>
      <c r="BD54" s="9"/>
    </row>
    <row r="55" spans="1:56" ht="13.5" customHeight="1" thickBot="1">
      <c r="A55" s="9"/>
      <c r="B55" s="41"/>
      <c r="C55" s="9"/>
      <c r="D55" s="1907"/>
      <c r="E55" s="47"/>
      <c r="F55" s="146"/>
      <c r="G55" s="48"/>
      <c r="H55" s="12"/>
      <c r="I55" s="146"/>
      <c r="J55" s="7"/>
      <c r="K55" s="1904"/>
      <c r="L55" s="146"/>
      <c r="M55" s="94"/>
      <c r="N55" s="108"/>
      <c r="P55" s="579"/>
      <c r="R55" s="579"/>
      <c r="T55" s="579"/>
      <c r="V55" s="1130"/>
      <c r="X55" s="1130"/>
      <c r="Z55" s="1224" t="s">
        <v>274</v>
      </c>
      <c r="AA55" s="1296"/>
      <c r="AB55" s="1297"/>
      <c r="AC55" s="1298">
        <f>K20</f>
        <v>64.22</v>
      </c>
      <c r="AD55" s="1931">
        <f>L20</f>
        <v>36</v>
      </c>
      <c r="AE55" s="1296"/>
      <c r="AF55" s="1297"/>
      <c r="AG55" s="1168">
        <f t="shared" si="54"/>
        <v>64.22</v>
      </c>
      <c r="AH55" s="1300">
        <f t="shared" si="54"/>
        <v>36</v>
      </c>
      <c r="AI55" s="1168">
        <f t="shared" si="48"/>
        <v>64.22</v>
      </c>
      <c r="AJ55" s="1301">
        <f>AD55+AF55</f>
        <v>36</v>
      </c>
      <c r="AO55" s="1225" t="s">
        <v>421</v>
      </c>
      <c r="AP55" s="1226">
        <f t="shared" si="44"/>
        <v>64.22</v>
      </c>
      <c r="AQ55" s="1227">
        <f t="shared" si="45"/>
        <v>36</v>
      </c>
      <c r="AR55" s="108"/>
      <c r="AS55" s="9"/>
      <c r="AT55" s="9"/>
      <c r="AU55" s="144"/>
      <c r="AV55" s="9"/>
      <c r="AW55" s="9"/>
      <c r="AZ55" s="9"/>
      <c r="BA55" s="9"/>
      <c r="BB55" s="9"/>
      <c r="BC55" s="9"/>
      <c r="BD55" s="9"/>
    </row>
    <row r="56" spans="1:56" ht="14.25" customHeight="1" thickBot="1">
      <c r="A56" s="9"/>
      <c r="B56" s="41"/>
      <c r="C56" s="9"/>
      <c r="D56" s="7"/>
      <c r="E56" s="12"/>
      <c r="F56" s="144"/>
      <c r="G56" s="9"/>
      <c r="H56" s="9"/>
      <c r="I56" s="9"/>
      <c r="J56" s="7"/>
      <c r="K56" s="339"/>
      <c r="L56" s="359"/>
      <c r="M56" s="94"/>
      <c r="N56" s="108"/>
      <c r="P56" s="1130"/>
      <c r="R56" s="1130"/>
      <c r="T56" s="1130"/>
      <c r="V56" s="287"/>
      <c r="X56" s="1130"/>
      <c r="Z56" s="1394" t="s">
        <v>421</v>
      </c>
      <c r="AA56" s="1395">
        <f t="shared" ref="AA56:AF56" si="55">AA53+AA54+AA55</f>
        <v>0</v>
      </c>
      <c r="AB56" s="1267">
        <f t="shared" si="55"/>
        <v>0</v>
      </c>
      <c r="AC56" s="1395">
        <f t="shared" si="55"/>
        <v>64.22</v>
      </c>
      <c r="AD56" s="1267">
        <f t="shared" si="55"/>
        <v>36</v>
      </c>
      <c r="AE56" s="1395">
        <f t="shared" si="55"/>
        <v>0</v>
      </c>
      <c r="AF56" s="1267">
        <f t="shared" si="55"/>
        <v>0</v>
      </c>
      <c r="AG56" s="1266">
        <f t="shared" si="54"/>
        <v>64.22</v>
      </c>
      <c r="AH56" s="1268">
        <f t="shared" si="54"/>
        <v>36</v>
      </c>
      <c r="AI56" s="1266">
        <f t="shared" si="48"/>
        <v>64.22</v>
      </c>
      <c r="AJ56" s="1269">
        <f>AD56+AF56</f>
        <v>36</v>
      </c>
      <c r="AR56" s="108"/>
      <c r="AS56" s="9"/>
      <c r="AT56" s="9"/>
      <c r="AU56" s="146"/>
      <c r="AV56" s="9"/>
      <c r="AW56" s="9"/>
      <c r="AZ56" s="9"/>
      <c r="BA56" s="9"/>
      <c r="BB56" s="9"/>
      <c r="BC56" s="9"/>
      <c r="BD56" s="9"/>
    </row>
    <row r="57" spans="1:56" ht="12.75" customHeight="1">
      <c r="A57" s="9"/>
      <c r="B57" s="41"/>
      <c r="C57" s="9"/>
      <c r="D57" s="7"/>
      <c r="E57" s="1902"/>
      <c r="F57" s="1908"/>
      <c r="G57" s="9"/>
      <c r="H57" s="9"/>
      <c r="I57" s="9"/>
      <c r="J57" s="7"/>
      <c r="K57" s="339"/>
      <c r="L57" s="359"/>
      <c r="M57" s="94"/>
      <c r="AU57" s="359"/>
      <c r="AV57" s="9"/>
      <c r="AW57" s="9"/>
      <c r="AZ57" s="9"/>
      <c r="BA57" s="9"/>
      <c r="BB57" s="9"/>
      <c r="BC57" s="9"/>
      <c r="BD57" s="9"/>
    </row>
    <row r="58" spans="1:56" ht="13.5" customHeight="1">
      <c r="A58" s="9"/>
      <c r="B58" s="41"/>
      <c r="C58" s="9"/>
      <c r="D58" s="7"/>
      <c r="E58" s="12"/>
      <c r="F58" s="144"/>
      <c r="G58" s="9"/>
      <c r="H58" s="9"/>
      <c r="I58" s="9"/>
      <c r="J58" s="87"/>
      <c r="K58" s="1905"/>
      <c r="L58" s="370"/>
      <c r="M58" s="94"/>
      <c r="AU58" s="9"/>
      <c r="AV58" s="9"/>
      <c r="AW58" s="9"/>
      <c r="AZ58" s="9"/>
      <c r="BA58" s="9"/>
      <c r="BB58" s="9"/>
      <c r="BC58" s="9"/>
      <c r="BD58" s="9"/>
    </row>
    <row r="59" spans="1:56" ht="15" customHeight="1">
      <c r="A59" s="9"/>
      <c r="B59" s="41"/>
      <c r="C59" s="9"/>
      <c r="D59" s="366"/>
      <c r="E59" s="84"/>
      <c r="F59" s="138"/>
      <c r="G59" s="1770"/>
      <c r="H59" s="9"/>
      <c r="I59" s="9"/>
      <c r="J59" s="9"/>
      <c r="K59" s="9"/>
      <c r="L59" s="9"/>
      <c r="M59" s="94"/>
      <c r="AU59" s="9"/>
      <c r="AV59" s="9"/>
      <c r="AW59" s="9"/>
      <c r="AZ59" s="9"/>
      <c r="BA59" s="9"/>
      <c r="BB59" s="9"/>
      <c r="BC59" s="9"/>
      <c r="BD59" s="9"/>
    </row>
    <row r="60" spans="1:56" ht="16.5" customHeight="1">
      <c r="B60" s="177" t="s">
        <v>242</v>
      </c>
      <c r="F60" s="2"/>
      <c r="G60" s="2"/>
      <c r="H60" s="2"/>
      <c r="K60" s="2"/>
      <c r="M60" s="94"/>
      <c r="Z60" t="s">
        <v>401</v>
      </c>
      <c r="AO60" s="139"/>
      <c r="AP60" s="108"/>
      <c r="AQ60" s="9"/>
      <c r="AU60" s="9"/>
      <c r="AV60" s="9"/>
      <c r="AW60" s="9"/>
      <c r="AZ60" s="9"/>
      <c r="BA60" s="9"/>
      <c r="BB60" s="9"/>
      <c r="BC60" s="9"/>
      <c r="BD60" s="9"/>
    </row>
    <row r="61" spans="1:56" ht="15.75" customHeight="1" thickBot="1">
      <c r="B61"/>
      <c r="C61" s="101" t="s">
        <v>580</v>
      </c>
      <c r="E61" s="78"/>
      <c r="J61" s="2885" t="s">
        <v>118</v>
      </c>
      <c r="K61" s="2885"/>
      <c r="L61" s="2885"/>
      <c r="M61" s="94"/>
      <c r="Z61" s="101" t="str">
        <f>N63</f>
        <v>2-й день</v>
      </c>
      <c r="AA61" s="308" t="s">
        <v>449</v>
      </c>
      <c r="AF61" s="134" t="s">
        <v>144</v>
      </c>
      <c r="AH61" s="311" t="s">
        <v>402</v>
      </c>
      <c r="AI61" s="64"/>
      <c r="AS61" s="47"/>
      <c r="AT61" s="643"/>
      <c r="AU61" s="9"/>
      <c r="AV61" s="9"/>
      <c r="AW61" s="9"/>
      <c r="AZ61" s="9"/>
      <c r="BA61" s="9"/>
      <c r="BB61" s="9"/>
      <c r="BC61" s="9"/>
      <c r="BD61" s="9"/>
    </row>
    <row r="62" spans="1:56" ht="15.75" thickBot="1">
      <c r="A62" s="2" t="s">
        <v>237</v>
      </c>
      <c r="B62" s="2"/>
      <c r="C62" s="80"/>
      <c r="E62" s="134" t="s">
        <v>144</v>
      </c>
      <c r="H62" s="81"/>
      <c r="I62" s="1896" t="s">
        <v>579</v>
      </c>
      <c r="J62" s="588"/>
      <c r="M62" s="94"/>
      <c r="N62" t="s">
        <v>401</v>
      </c>
      <c r="AO62" s="39"/>
      <c r="AP62" s="39"/>
      <c r="AQ62" s="50"/>
      <c r="AS62" s="345"/>
      <c r="AT62" s="345"/>
      <c r="AY62" s="9"/>
      <c r="AZ62" s="9"/>
      <c r="BA62" s="9"/>
      <c r="BB62" s="9"/>
      <c r="BC62" s="9"/>
      <c r="BD62" s="9"/>
    </row>
    <row r="63" spans="1:56" ht="15.75" thickBot="1">
      <c r="A63" s="27" t="s">
        <v>452</v>
      </c>
      <c r="B63" s="82" t="s">
        <v>3</v>
      </c>
      <c r="C63" s="83" t="s">
        <v>4</v>
      </c>
      <c r="D63" s="249" t="s">
        <v>61</v>
      </c>
      <c r="E63" s="68"/>
      <c r="F63" s="68"/>
      <c r="G63" s="68"/>
      <c r="H63" s="68"/>
      <c r="I63" s="68"/>
      <c r="J63" s="68"/>
      <c r="K63" s="68"/>
      <c r="L63" s="54"/>
      <c r="M63" s="94"/>
      <c r="N63" s="101" t="s">
        <v>448</v>
      </c>
      <c r="O63" s="308" t="s">
        <v>449</v>
      </c>
      <c r="T63" s="134" t="s">
        <v>144</v>
      </c>
      <c r="V63" s="311" t="s">
        <v>402</v>
      </c>
      <c r="W63" s="64"/>
      <c r="X63" s="1335"/>
      <c r="Z63" s="1124" t="s">
        <v>322</v>
      </c>
      <c r="AA63" s="1125" t="s">
        <v>403</v>
      </c>
      <c r="AB63" s="1126"/>
      <c r="AC63" s="1125" t="s">
        <v>404</v>
      </c>
      <c r="AD63" s="1126"/>
      <c r="AE63" s="1125" t="s">
        <v>405</v>
      </c>
      <c r="AF63" s="1126"/>
      <c r="AG63" s="1125" t="s">
        <v>409</v>
      </c>
      <c r="AH63" s="1126"/>
      <c r="AI63" s="1170" t="s">
        <v>410</v>
      </c>
      <c r="AJ63" s="1126"/>
      <c r="AO63" s="1124" t="s">
        <v>322</v>
      </c>
      <c r="AP63" s="1197" t="s">
        <v>412</v>
      </c>
      <c r="AQ63" s="1198"/>
      <c r="AS63" s="345"/>
      <c r="AT63" s="345"/>
      <c r="AY63" s="9"/>
      <c r="AZ63" s="9"/>
      <c r="BA63" s="9"/>
      <c r="BB63" s="9"/>
      <c r="BC63" s="9"/>
      <c r="BD63" s="9"/>
    </row>
    <row r="64" spans="1:56" ht="12.75" customHeight="1" thickBot="1">
      <c r="A64" s="263" t="s">
        <v>453</v>
      </c>
      <c r="B64" s="9"/>
      <c r="C64" s="264" t="s">
        <v>62</v>
      </c>
      <c r="D64" s="61"/>
      <c r="E64" s="9"/>
      <c r="F64" s="9"/>
      <c r="G64" s="31"/>
      <c r="H64" s="31"/>
      <c r="I64" s="31"/>
      <c r="J64" s="9"/>
      <c r="K64" s="9"/>
      <c r="L64" s="71"/>
      <c r="M64" s="94"/>
      <c r="Z64" s="1401" t="s">
        <v>436</v>
      </c>
      <c r="AA64" s="1127" t="s">
        <v>101</v>
      </c>
      <c r="AB64" s="1129" t="s">
        <v>102</v>
      </c>
      <c r="AC64" s="1171" t="s">
        <v>101</v>
      </c>
      <c r="AD64" s="1172" t="s">
        <v>102</v>
      </c>
      <c r="AE64" s="1171" t="s">
        <v>101</v>
      </c>
      <c r="AF64" s="1172" t="s">
        <v>102</v>
      </c>
      <c r="AG64" s="1127" t="s">
        <v>101</v>
      </c>
      <c r="AH64" s="1128" t="s">
        <v>102</v>
      </c>
      <c r="AI64" s="1173" t="s">
        <v>101</v>
      </c>
      <c r="AJ64" s="1128" t="s">
        <v>102</v>
      </c>
      <c r="AL64" s="1174" t="s">
        <v>411</v>
      </c>
      <c r="AN64" s="39"/>
      <c r="AO64" s="31"/>
      <c r="AP64" s="1405" t="s">
        <v>101</v>
      </c>
      <c r="AQ64" s="1406" t="s">
        <v>102</v>
      </c>
      <c r="AS64" s="12"/>
      <c r="AT64" s="12"/>
      <c r="AY64" s="9"/>
      <c r="AZ64" s="9"/>
      <c r="BA64" s="9"/>
      <c r="BB64" s="9"/>
      <c r="BC64" s="9"/>
      <c r="BD64" s="9"/>
    </row>
    <row r="65" spans="1:56" ht="16.5" thickBot="1">
      <c r="A65" s="662" t="s">
        <v>630</v>
      </c>
      <c r="B65" s="68"/>
      <c r="C65" s="68"/>
      <c r="D65" s="602" t="s">
        <v>280</v>
      </c>
      <c r="E65" s="1835"/>
      <c r="F65" s="1472"/>
      <c r="G65" s="1766" t="s">
        <v>282</v>
      </c>
      <c r="H65" s="39"/>
      <c r="I65" s="50"/>
      <c r="J65" s="1570" t="s">
        <v>556</v>
      </c>
      <c r="K65" s="39"/>
      <c r="L65" s="50"/>
      <c r="M65" s="94"/>
      <c r="N65" s="1420" t="s">
        <v>440</v>
      </c>
      <c r="O65" s="189"/>
      <c r="P65" s="189"/>
      <c r="Q65" s="189"/>
      <c r="R65" s="189"/>
      <c r="S65" s="189"/>
      <c r="T65" s="189"/>
      <c r="U65" s="189"/>
      <c r="V65" s="189"/>
      <c r="W65" s="189"/>
      <c r="X65" s="1122"/>
      <c r="Z65" s="1228" t="s">
        <v>69</v>
      </c>
      <c r="AA65" s="1270"/>
      <c r="AB65" s="1302"/>
      <c r="AC65" s="1270"/>
      <c r="AD65" s="1303"/>
      <c r="AE65" s="1270"/>
      <c r="AF65" s="1304"/>
      <c r="AG65" s="1166">
        <f t="shared" ref="AG65:AG74" si="56">AA65+AC65</f>
        <v>0</v>
      </c>
      <c r="AH65" s="1305">
        <f t="shared" ref="AH65:AH74" si="57">AB65+AD65</f>
        <v>0</v>
      </c>
      <c r="AI65" s="1166">
        <f t="shared" ref="AI65:AI74" si="58">AC65+AE65</f>
        <v>0</v>
      </c>
      <c r="AJ65" s="1306">
        <f t="shared" ref="AJ65:AJ74" si="59">AD65+AF65</f>
        <v>0</v>
      </c>
      <c r="AL65" s="1124" t="s">
        <v>322</v>
      </c>
      <c r="AM65" s="1175" t="s">
        <v>412</v>
      </c>
      <c r="AN65" s="1176"/>
      <c r="AO65" s="1228" t="s">
        <v>69</v>
      </c>
      <c r="AP65" s="1204">
        <f t="shared" ref="AP65:AP87" si="60">AA65+AC65+AE65</f>
        <v>0</v>
      </c>
      <c r="AQ65" s="1217">
        <f t="shared" ref="AQ65:AQ88" si="61">AB65+AD65+AF65</f>
        <v>0</v>
      </c>
      <c r="AS65" s="12"/>
      <c r="AT65" s="12"/>
      <c r="AY65" s="9"/>
      <c r="AZ65" s="9"/>
      <c r="BA65" s="9"/>
      <c r="BB65" s="9"/>
      <c r="BC65" s="9"/>
      <c r="BD65" s="9"/>
    </row>
    <row r="66" spans="1:56" ht="15.75" thickBot="1">
      <c r="A66" s="1473"/>
      <c r="B66" s="170" t="s">
        <v>159</v>
      </c>
      <c r="C66" s="136"/>
      <c r="D66" s="1677" t="s">
        <v>545</v>
      </c>
      <c r="E66" s="1475"/>
      <c r="F66" s="1476"/>
      <c r="G66" s="1567" t="s">
        <v>100</v>
      </c>
      <c r="H66" s="1434" t="s">
        <v>101</v>
      </c>
      <c r="I66" s="1568" t="s">
        <v>102</v>
      </c>
      <c r="J66" s="1464" t="s">
        <v>100</v>
      </c>
      <c r="K66" s="1445" t="s">
        <v>101</v>
      </c>
      <c r="L66" s="1446" t="s">
        <v>102</v>
      </c>
      <c r="M66" s="908"/>
      <c r="N66" s="771"/>
      <c r="O66" s="14" t="s">
        <v>441</v>
      </c>
      <c r="P66" s="14"/>
      <c r="Q66" s="14"/>
      <c r="R66" s="14"/>
      <c r="S66" s="14"/>
      <c r="T66" s="14"/>
      <c r="U66" s="14"/>
      <c r="V66" s="14"/>
      <c r="W66" s="14"/>
      <c r="X66" s="1123"/>
      <c r="Z66" s="1228" t="s">
        <v>71</v>
      </c>
      <c r="AA66" s="1248">
        <f>E69</f>
        <v>8.1</v>
      </c>
      <c r="AB66" s="1367">
        <f>F69</f>
        <v>8.1</v>
      </c>
      <c r="AC66" s="1248"/>
      <c r="AD66" s="1308"/>
      <c r="AE66" s="1248"/>
      <c r="AF66" s="1309"/>
      <c r="AG66" s="1167">
        <f t="shared" si="56"/>
        <v>8.1</v>
      </c>
      <c r="AH66" s="1310">
        <f t="shared" si="57"/>
        <v>8.1</v>
      </c>
      <c r="AI66" s="1167">
        <f t="shared" si="58"/>
        <v>0</v>
      </c>
      <c r="AJ66" s="1239">
        <f t="shared" si="59"/>
        <v>0</v>
      </c>
      <c r="AL66" s="789"/>
      <c r="AM66" s="1177" t="s">
        <v>101</v>
      </c>
      <c r="AN66" s="1178" t="s">
        <v>102</v>
      </c>
      <c r="AO66" s="1228" t="s">
        <v>71</v>
      </c>
      <c r="AP66" s="1183">
        <f t="shared" si="60"/>
        <v>8.1</v>
      </c>
      <c r="AQ66" s="1208">
        <f t="shared" si="61"/>
        <v>8.1</v>
      </c>
      <c r="AS66" s="9"/>
      <c r="AT66" s="9"/>
      <c r="AY66" s="9"/>
      <c r="AZ66" s="9"/>
      <c r="BA66" s="9"/>
      <c r="BB66" s="9"/>
      <c r="BC66" s="9"/>
      <c r="BD66" s="9"/>
    </row>
    <row r="67" spans="1:56" ht="15.75" thickBot="1">
      <c r="A67" s="371" t="s">
        <v>462</v>
      </c>
      <c r="B67" s="273" t="s">
        <v>1008</v>
      </c>
      <c r="C67" s="663" t="s">
        <v>546</v>
      </c>
      <c r="D67" s="1489" t="s">
        <v>100</v>
      </c>
      <c r="E67" s="1445" t="s">
        <v>101</v>
      </c>
      <c r="F67" s="1446" t="s">
        <v>102</v>
      </c>
      <c r="G67" s="1837" t="s">
        <v>48</v>
      </c>
      <c r="H67" s="1838">
        <v>10</v>
      </c>
      <c r="I67" s="1623">
        <v>10</v>
      </c>
      <c r="J67" s="1553" t="s">
        <v>92</v>
      </c>
      <c r="K67" s="1514">
        <v>1</v>
      </c>
      <c r="L67" s="1508">
        <v>1</v>
      </c>
      <c r="M67" s="94"/>
      <c r="Z67" s="1228" t="s">
        <v>72</v>
      </c>
      <c r="AA67" s="1311"/>
      <c r="AB67" s="1367"/>
      <c r="AC67" s="1311"/>
      <c r="AD67" s="1313"/>
      <c r="AE67" s="1311"/>
      <c r="AF67" s="1314"/>
      <c r="AG67" s="1167">
        <f t="shared" si="56"/>
        <v>0</v>
      </c>
      <c r="AH67" s="1310">
        <f t="shared" si="57"/>
        <v>0</v>
      </c>
      <c r="AI67" s="1167">
        <f t="shared" si="58"/>
        <v>0</v>
      </c>
      <c r="AJ67" s="1239">
        <f t="shared" si="59"/>
        <v>0</v>
      </c>
      <c r="AL67" s="1179" t="s">
        <v>134</v>
      </c>
      <c r="AM67" s="1180">
        <f t="shared" ref="AM67:AM72" si="62">O71+Q71+S71</f>
        <v>40</v>
      </c>
      <c r="AN67" s="1181">
        <f t="shared" ref="AN67:AN72" si="63">P71+R71+T71</f>
        <v>40</v>
      </c>
      <c r="AO67" s="1228" t="s">
        <v>72</v>
      </c>
      <c r="AP67" s="1183">
        <f t="shared" si="60"/>
        <v>0</v>
      </c>
      <c r="AQ67" s="1208">
        <f t="shared" si="61"/>
        <v>0</v>
      </c>
      <c r="AS67" s="9"/>
      <c r="AT67" s="9"/>
      <c r="AY67" s="9"/>
      <c r="AZ67" s="9"/>
      <c r="BA67" s="9"/>
      <c r="BB67" s="9"/>
      <c r="BC67" s="9"/>
      <c r="BD67" s="9"/>
    </row>
    <row r="68" spans="1:56" ht="15.75" thickBot="1">
      <c r="A68" s="299"/>
      <c r="B68" s="174" t="s">
        <v>1007</v>
      </c>
      <c r="C68" s="280"/>
      <c r="D68" s="1439" t="s">
        <v>91</v>
      </c>
      <c r="E68" s="1054">
        <v>127.7</v>
      </c>
      <c r="F68" s="1528">
        <v>125</v>
      </c>
      <c r="G68" s="231"/>
      <c r="H68" s="227"/>
      <c r="I68" s="1839"/>
      <c r="J68" s="1496" t="s">
        <v>81</v>
      </c>
      <c r="K68" s="1510">
        <v>66</v>
      </c>
      <c r="L68" s="1450"/>
      <c r="M68" s="94"/>
      <c r="Z68" s="1228" t="s">
        <v>73</v>
      </c>
      <c r="AA68" s="1248"/>
      <c r="AB68" s="1312"/>
      <c r="AC68" s="1248"/>
      <c r="AD68" s="1313"/>
      <c r="AE68" s="1248"/>
      <c r="AF68" s="1314"/>
      <c r="AG68" s="1167">
        <f t="shared" si="56"/>
        <v>0</v>
      </c>
      <c r="AH68" s="1310">
        <f t="shared" si="57"/>
        <v>0</v>
      </c>
      <c r="AI68" s="1167">
        <f t="shared" si="58"/>
        <v>0</v>
      </c>
      <c r="AJ68" s="1239">
        <f t="shared" si="59"/>
        <v>0</v>
      </c>
      <c r="AL68" s="1182" t="s">
        <v>133</v>
      </c>
      <c r="AM68" s="1183">
        <f t="shared" si="62"/>
        <v>89.1</v>
      </c>
      <c r="AN68" s="1184">
        <f t="shared" si="63"/>
        <v>89.1</v>
      </c>
      <c r="AO68" s="1228" t="s">
        <v>73</v>
      </c>
      <c r="AP68" s="1183">
        <f t="shared" si="60"/>
        <v>0</v>
      </c>
      <c r="AQ68" s="1208">
        <f t="shared" si="61"/>
        <v>0</v>
      </c>
      <c r="AS68" s="9"/>
      <c r="AT68" s="9"/>
      <c r="AY68" s="9"/>
      <c r="AZ68" s="9"/>
      <c r="BA68" s="9"/>
      <c r="BB68" s="9"/>
      <c r="BC68" s="9"/>
      <c r="BD68" s="9"/>
    </row>
    <row r="69" spans="1:56" ht="12.75" customHeight="1" thickBot="1">
      <c r="A69" s="1561" t="s">
        <v>555</v>
      </c>
      <c r="B69" s="248" t="s">
        <v>556</v>
      </c>
      <c r="C69" s="260">
        <v>200</v>
      </c>
      <c r="D69" s="246" t="s">
        <v>298</v>
      </c>
      <c r="E69" s="242">
        <v>8.1</v>
      </c>
      <c r="F69" s="1458">
        <v>8.1</v>
      </c>
      <c r="G69" s="1780" t="s">
        <v>488</v>
      </c>
      <c r="H69" s="39"/>
      <c r="I69" s="50"/>
      <c r="J69" s="1457" t="s">
        <v>50</v>
      </c>
      <c r="K69" s="242">
        <v>7</v>
      </c>
      <c r="L69" s="1502">
        <v>7</v>
      </c>
      <c r="M69" s="94"/>
      <c r="N69" s="1124" t="s">
        <v>322</v>
      </c>
      <c r="O69" s="1125" t="s">
        <v>403</v>
      </c>
      <c r="P69" s="1126"/>
      <c r="Q69" s="1125" t="s">
        <v>404</v>
      </c>
      <c r="R69" s="1126"/>
      <c r="S69" s="1125" t="s">
        <v>405</v>
      </c>
      <c r="T69" s="1126"/>
      <c r="U69" s="1125" t="s">
        <v>406</v>
      </c>
      <c r="V69" s="1126"/>
      <c r="W69" s="1125" t="s">
        <v>407</v>
      </c>
      <c r="X69" s="1126"/>
      <c r="Z69" s="1228" t="s">
        <v>75</v>
      </c>
      <c r="AA69" s="1248"/>
      <c r="AB69" s="1307"/>
      <c r="AC69" s="1248"/>
      <c r="AD69" s="1308"/>
      <c r="AE69" s="1248"/>
      <c r="AF69" s="1309"/>
      <c r="AG69" s="1167">
        <f t="shared" si="56"/>
        <v>0</v>
      </c>
      <c r="AH69" s="1310">
        <f t="shared" si="57"/>
        <v>0</v>
      </c>
      <c r="AI69" s="1167">
        <f t="shared" si="58"/>
        <v>0</v>
      </c>
      <c r="AJ69" s="1239">
        <f t="shared" si="59"/>
        <v>0</v>
      </c>
      <c r="AL69" s="1182" t="s">
        <v>79</v>
      </c>
      <c r="AM69" s="1183">
        <f t="shared" si="62"/>
        <v>10.25</v>
      </c>
      <c r="AN69" s="1184">
        <f t="shared" si="63"/>
        <v>10.25</v>
      </c>
      <c r="AO69" s="1228" t="s">
        <v>75</v>
      </c>
      <c r="AP69" s="1183">
        <f t="shared" si="60"/>
        <v>0</v>
      </c>
      <c r="AQ69" s="1208">
        <f t="shared" si="61"/>
        <v>0</v>
      </c>
      <c r="AS69" s="9"/>
      <c r="AT69" s="9"/>
      <c r="AY69" s="9"/>
      <c r="AZ69" s="9"/>
      <c r="BA69" s="9"/>
      <c r="BB69" s="9"/>
      <c r="BC69" s="9"/>
      <c r="BD69" s="9"/>
    </row>
    <row r="70" spans="1:56" ht="12.75" customHeight="1" thickBot="1">
      <c r="A70" s="1680" t="s">
        <v>964</v>
      </c>
      <c r="B70" s="248" t="s">
        <v>966</v>
      </c>
      <c r="C70" s="257">
        <v>10</v>
      </c>
      <c r="D70" s="246" t="s">
        <v>88</v>
      </c>
      <c r="E70" s="1563">
        <v>10</v>
      </c>
      <c r="F70" s="1836">
        <v>10</v>
      </c>
      <c r="G70" s="1567" t="s">
        <v>100</v>
      </c>
      <c r="H70" s="1434" t="s">
        <v>101</v>
      </c>
      <c r="I70" s="1568" t="s">
        <v>102</v>
      </c>
      <c r="J70" s="1457" t="s">
        <v>81</v>
      </c>
      <c r="K70" s="1510">
        <v>100</v>
      </c>
      <c r="L70" s="1456"/>
      <c r="M70" s="94"/>
      <c r="N70" s="789"/>
      <c r="O70" s="1127" t="s">
        <v>101</v>
      </c>
      <c r="P70" s="1128" t="s">
        <v>102</v>
      </c>
      <c r="Q70" s="1127" t="s">
        <v>101</v>
      </c>
      <c r="R70" s="1128" t="s">
        <v>102</v>
      </c>
      <c r="S70" s="1127" t="s">
        <v>101</v>
      </c>
      <c r="T70" s="1128" t="s">
        <v>102</v>
      </c>
      <c r="U70" s="1127" t="s">
        <v>101</v>
      </c>
      <c r="V70" s="1128" t="s">
        <v>102</v>
      </c>
      <c r="W70" s="1127" t="s">
        <v>101</v>
      </c>
      <c r="X70" s="1129" t="s">
        <v>102</v>
      </c>
      <c r="Z70" s="1228" t="s">
        <v>76</v>
      </c>
      <c r="AA70" s="1248"/>
      <c r="AB70" s="1315"/>
      <c r="AC70" s="1248"/>
      <c r="AD70" s="1308"/>
      <c r="AE70" s="1248"/>
      <c r="AF70" s="1309"/>
      <c r="AG70" s="1167">
        <f t="shared" si="56"/>
        <v>0</v>
      </c>
      <c r="AH70" s="1310">
        <f t="shared" si="57"/>
        <v>0</v>
      </c>
      <c r="AI70" s="1167">
        <f t="shared" si="58"/>
        <v>0</v>
      </c>
      <c r="AJ70" s="1239">
        <f t="shared" si="59"/>
        <v>0</v>
      </c>
      <c r="AL70" s="1185" t="s">
        <v>413</v>
      </c>
      <c r="AM70" s="1186">
        <f t="shared" si="62"/>
        <v>8.1</v>
      </c>
      <c r="AN70" s="1187">
        <f t="shared" si="63"/>
        <v>8.1</v>
      </c>
      <c r="AO70" s="1228" t="s">
        <v>76</v>
      </c>
      <c r="AP70" s="1183">
        <f t="shared" si="60"/>
        <v>0</v>
      </c>
      <c r="AQ70" s="1208">
        <f t="shared" si="61"/>
        <v>0</v>
      </c>
      <c r="AY70" s="9"/>
      <c r="AZ70" s="9"/>
      <c r="BA70" s="9"/>
      <c r="BB70" s="9"/>
      <c r="BC70" s="9"/>
      <c r="BD70" s="9"/>
    </row>
    <row r="71" spans="1:56" ht="13.5" customHeight="1">
      <c r="A71" s="241" t="s">
        <v>9</v>
      </c>
      <c r="B71" s="248" t="s">
        <v>10</v>
      </c>
      <c r="C71" s="260">
        <v>30</v>
      </c>
      <c r="D71" s="420" t="s">
        <v>145</v>
      </c>
      <c r="E71" s="1564" t="s">
        <v>281</v>
      </c>
      <c r="F71" s="1565">
        <v>5.4</v>
      </c>
      <c r="G71" s="1630" t="s">
        <v>299</v>
      </c>
      <c r="H71" s="1514">
        <v>113.5</v>
      </c>
      <c r="I71" s="1508">
        <v>100</v>
      </c>
      <c r="J71" s="1496" t="s">
        <v>80</v>
      </c>
      <c r="K71" s="242">
        <v>52.75</v>
      </c>
      <c r="L71" s="1458">
        <v>50</v>
      </c>
      <c r="M71" s="94"/>
      <c r="N71" s="1421" t="s">
        <v>134</v>
      </c>
      <c r="O71" s="1142"/>
      <c r="P71" s="1336"/>
      <c r="Q71" s="1156">
        <f>C87</f>
        <v>20</v>
      </c>
      <c r="R71" s="1328">
        <f>C87</f>
        <v>20</v>
      </c>
      <c r="S71" s="1156">
        <f>C97</f>
        <v>20</v>
      </c>
      <c r="T71" s="1337">
        <f>C97</f>
        <v>20</v>
      </c>
      <c r="U71" s="1156">
        <f>O71+Q71</f>
        <v>20</v>
      </c>
      <c r="V71" s="1327">
        <f>P71+R71</f>
        <v>20</v>
      </c>
      <c r="W71" s="1156">
        <f>Q71+S71</f>
        <v>40</v>
      </c>
      <c r="X71" s="1328">
        <f>R71+T71</f>
        <v>40</v>
      </c>
      <c r="Z71" s="1229" t="s">
        <v>438</v>
      </c>
      <c r="AA71" s="1681"/>
      <c r="AB71" s="1428"/>
      <c r="AC71" s="1248"/>
      <c r="AD71" s="1308"/>
      <c r="AE71" s="1248"/>
      <c r="AF71" s="1309"/>
      <c r="AG71" s="1167">
        <f t="shared" si="56"/>
        <v>0</v>
      </c>
      <c r="AH71" s="1310">
        <f t="shared" si="57"/>
        <v>0</v>
      </c>
      <c r="AI71" s="1167">
        <f t="shared" si="58"/>
        <v>0</v>
      </c>
      <c r="AJ71" s="1239">
        <f t="shared" si="59"/>
        <v>0</v>
      </c>
      <c r="AL71" s="1182" t="s">
        <v>105</v>
      </c>
      <c r="AM71" s="1183">
        <f t="shared" si="62"/>
        <v>15</v>
      </c>
      <c r="AN71" s="1184">
        <f t="shared" si="63"/>
        <v>15</v>
      </c>
      <c r="AO71" s="1229" t="s">
        <v>438</v>
      </c>
      <c r="AP71" s="1183">
        <f t="shared" si="60"/>
        <v>0</v>
      </c>
      <c r="AQ71" s="1208">
        <f t="shared" si="61"/>
        <v>0</v>
      </c>
      <c r="AY71" s="9"/>
      <c r="AZ71" s="9"/>
      <c r="BA71" s="9"/>
      <c r="BB71" s="9"/>
      <c r="BC71" s="9"/>
      <c r="BD71" s="9"/>
    </row>
    <row r="72" spans="1:56" ht="15.75" thickBot="1">
      <c r="A72" s="2046" t="s">
        <v>745</v>
      </c>
      <c r="B72" s="234" t="s">
        <v>488</v>
      </c>
      <c r="C72" s="259">
        <v>100</v>
      </c>
      <c r="D72" s="246" t="s">
        <v>82</v>
      </c>
      <c r="E72" s="1061">
        <v>5.4</v>
      </c>
      <c r="F72" s="1703">
        <v>5.4</v>
      </c>
      <c r="G72" s="1600"/>
      <c r="H72" s="1517"/>
      <c r="I72" s="1518"/>
      <c r="J72" s="61"/>
      <c r="K72" s="9"/>
      <c r="L72" s="71"/>
      <c r="M72" s="94"/>
      <c r="N72" s="1182" t="s">
        <v>133</v>
      </c>
      <c r="O72" s="1143">
        <f>C71</f>
        <v>30</v>
      </c>
      <c r="P72" s="1338">
        <f>C71</f>
        <v>30</v>
      </c>
      <c r="Q72" s="1143">
        <f>C86</f>
        <v>50</v>
      </c>
      <c r="R72" s="1339">
        <f>C86</f>
        <v>50</v>
      </c>
      <c r="S72" s="1143">
        <f>H96</f>
        <v>9.1</v>
      </c>
      <c r="T72" s="1338">
        <f>I96</f>
        <v>9.1</v>
      </c>
      <c r="U72" s="1143">
        <f t="shared" ref="U72:U76" si="64">O72+Q72</f>
        <v>80</v>
      </c>
      <c r="V72" s="1330">
        <f t="shared" ref="V72:V76" si="65">P72+R72</f>
        <v>80</v>
      </c>
      <c r="W72" s="1143">
        <f t="shared" ref="W72:W76" si="66">Q72+S72</f>
        <v>59.1</v>
      </c>
      <c r="X72" s="1239">
        <f t="shared" ref="X72:X76" si="67">R72+T72</f>
        <v>59.1</v>
      </c>
      <c r="Z72" s="1402" t="s">
        <v>437</v>
      </c>
      <c r="AA72" s="1255"/>
      <c r="AB72" s="1316"/>
      <c r="AC72" s="1255"/>
      <c r="AD72" s="1317"/>
      <c r="AE72" s="1255"/>
      <c r="AF72" s="1318"/>
      <c r="AG72" s="1168">
        <f t="shared" si="56"/>
        <v>0</v>
      </c>
      <c r="AH72" s="1319">
        <f t="shared" si="57"/>
        <v>0</v>
      </c>
      <c r="AI72" s="1168">
        <f t="shared" si="58"/>
        <v>0</v>
      </c>
      <c r="AJ72" s="1134">
        <f t="shared" si="59"/>
        <v>0</v>
      </c>
      <c r="AL72" s="455" t="s">
        <v>45</v>
      </c>
      <c r="AM72" s="1183">
        <f t="shared" si="62"/>
        <v>153.18</v>
      </c>
      <c r="AN72" s="1184">
        <f t="shared" si="63"/>
        <v>115</v>
      </c>
      <c r="AO72" s="1402" t="s">
        <v>437</v>
      </c>
      <c r="AP72" s="1192">
        <f t="shared" si="60"/>
        <v>0</v>
      </c>
      <c r="AQ72" s="1212">
        <f t="shared" si="61"/>
        <v>0</v>
      </c>
      <c r="AY72" s="9"/>
      <c r="AZ72" s="9"/>
      <c r="BA72" s="9"/>
      <c r="BB72" s="9"/>
      <c r="BC72" s="9"/>
      <c r="BD72" s="9"/>
    </row>
    <row r="73" spans="1:56" ht="15.75" thickBot="1">
      <c r="A73" s="422"/>
      <c r="B73" s="1841"/>
      <c r="C73" s="172"/>
      <c r="D73" s="420" t="s">
        <v>268</v>
      </c>
      <c r="E73" s="1455">
        <v>5.4</v>
      </c>
      <c r="F73" s="1565">
        <v>5.4</v>
      </c>
      <c r="G73" s="61"/>
      <c r="H73" s="9"/>
      <c r="I73" s="71"/>
      <c r="J73" s="61"/>
      <c r="K73" s="9"/>
      <c r="L73" s="71"/>
      <c r="M73" s="94"/>
      <c r="N73" s="1182" t="s">
        <v>79</v>
      </c>
      <c r="O73" s="1143"/>
      <c r="P73" s="1340"/>
      <c r="Q73" s="1143">
        <f>H81+H84</f>
        <v>8.75</v>
      </c>
      <c r="R73" s="1330">
        <f>I81+I84</f>
        <v>8.75</v>
      </c>
      <c r="S73" s="1143">
        <f>K96</f>
        <v>1.5</v>
      </c>
      <c r="T73" s="1341">
        <f>L96</f>
        <v>1.5</v>
      </c>
      <c r="U73" s="1143">
        <f t="shared" si="64"/>
        <v>8.75</v>
      </c>
      <c r="V73" s="1330">
        <f t="shared" si="65"/>
        <v>8.75</v>
      </c>
      <c r="W73" s="1143">
        <f t="shared" si="66"/>
        <v>10.25</v>
      </c>
      <c r="X73" s="1239">
        <f t="shared" si="67"/>
        <v>10.25</v>
      </c>
      <c r="Z73" s="1230" t="s">
        <v>422</v>
      </c>
      <c r="AA73" s="1320">
        <f t="shared" ref="AA73:AF73" si="68">SUM(AA65:AA72)</f>
        <v>8.1</v>
      </c>
      <c r="AB73" s="1321">
        <f t="shared" si="68"/>
        <v>8.1</v>
      </c>
      <c r="AC73" s="1322">
        <f t="shared" si="68"/>
        <v>0</v>
      </c>
      <c r="AD73" s="1232">
        <f t="shared" si="68"/>
        <v>0</v>
      </c>
      <c r="AE73" s="1320">
        <f t="shared" si="68"/>
        <v>0</v>
      </c>
      <c r="AF73" s="1323">
        <f t="shared" si="68"/>
        <v>0</v>
      </c>
      <c r="AG73" s="1231">
        <f t="shared" si="56"/>
        <v>8.1</v>
      </c>
      <c r="AH73" s="1324">
        <f t="shared" si="57"/>
        <v>8.1</v>
      </c>
      <c r="AI73" s="1231">
        <f t="shared" si="58"/>
        <v>0</v>
      </c>
      <c r="AJ73" s="1325">
        <f t="shared" si="59"/>
        <v>0</v>
      </c>
      <c r="AL73" s="2622" t="s">
        <v>959</v>
      </c>
      <c r="AM73" s="1188">
        <f t="shared" ref="AM73:AM101" si="69">O77+Q77+S77</f>
        <v>219.95</v>
      </c>
      <c r="AN73" s="1189">
        <f t="shared" ref="AN73:AN101" si="70">P77+R77+T77</f>
        <v>188.65000000000003</v>
      </c>
      <c r="AO73" s="1230" t="s">
        <v>422</v>
      </c>
      <c r="AP73" s="1231">
        <f t="shared" si="60"/>
        <v>8.1</v>
      </c>
      <c r="AQ73" s="1232">
        <f t="shared" si="61"/>
        <v>8.1</v>
      </c>
      <c r="AY73" s="9"/>
      <c r="AZ73" s="9"/>
      <c r="BA73" s="9"/>
      <c r="BB73" s="9"/>
      <c r="BC73" s="9"/>
      <c r="BD73" s="9"/>
    </row>
    <row r="74" spans="1:56">
      <c r="A74" s="61"/>
      <c r="B74" s="41"/>
      <c r="C74" s="71"/>
      <c r="D74" s="420" t="s">
        <v>93</v>
      </c>
      <c r="E74" s="1455">
        <v>5.4</v>
      </c>
      <c r="F74" s="1565">
        <v>5.4</v>
      </c>
      <c r="G74" s="61"/>
      <c r="H74" s="1840"/>
      <c r="I74" s="71"/>
      <c r="J74" s="61"/>
      <c r="K74" s="9"/>
      <c r="L74" s="71"/>
      <c r="M74" s="108"/>
      <c r="N74" s="1185" t="s">
        <v>413</v>
      </c>
      <c r="O74" s="1144">
        <f t="shared" ref="O74:T74" si="71">AA73</f>
        <v>8.1</v>
      </c>
      <c r="P74" s="1368">
        <f t="shared" si="71"/>
        <v>8.1</v>
      </c>
      <c r="Q74" s="1144">
        <f t="shared" si="71"/>
        <v>0</v>
      </c>
      <c r="R74" s="1342">
        <f t="shared" si="71"/>
        <v>0</v>
      </c>
      <c r="S74" s="1144">
        <f t="shared" si="71"/>
        <v>0</v>
      </c>
      <c r="T74" s="1343">
        <f t="shared" si="71"/>
        <v>0</v>
      </c>
      <c r="U74" s="1144">
        <f t="shared" si="64"/>
        <v>8.1</v>
      </c>
      <c r="V74" s="1187">
        <f t="shared" si="65"/>
        <v>8.1</v>
      </c>
      <c r="W74" s="1144">
        <f t="shared" si="66"/>
        <v>0</v>
      </c>
      <c r="X74" s="1342">
        <f t="shared" si="67"/>
        <v>0</v>
      </c>
      <c r="Z74" s="2502" t="s">
        <v>940</v>
      </c>
      <c r="AA74" s="1164"/>
      <c r="AB74" s="1682"/>
      <c r="AC74" s="1166"/>
      <c r="AD74" s="1326"/>
      <c r="AE74" s="1169"/>
      <c r="AF74" s="1691"/>
      <c r="AG74" s="1169">
        <f t="shared" si="56"/>
        <v>0</v>
      </c>
      <c r="AH74" s="1327">
        <f t="shared" si="57"/>
        <v>0</v>
      </c>
      <c r="AI74" s="1169">
        <f t="shared" si="58"/>
        <v>0</v>
      </c>
      <c r="AJ74" s="1328">
        <f t="shared" si="59"/>
        <v>0</v>
      </c>
      <c r="AL74" s="2623" t="s">
        <v>960</v>
      </c>
      <c r="AM74" s="1188">
        <f t="shared" si="69"/>
        <v>0</v>
      </c>
      <c r="AN74" s="1189">
        <f t="shared" si="70"/>
        <v>0</v>
      </c>
      <c r="AO74" s="2502" t="s">
        <v>940</v>
      </c>
      <c r="AP74" s="1403">
        <f t="shared" si="60"/>
        <v>0</v>
      </c>
      <c r="AQ74" s="1418">
        <f t="shared" si="61"/>
        <v>0</v>
      </c>
      <c r="AY74" s="9"/>
      <c r="AZ74" s="9"/>
      <c r="BA74" s="9"/>
      <c r="BB74" s="9"/>
      <c r="BC74" s="9"/>
      <c r="BD74" s="9"/>
    </row>
    <row r="75" spans="1:56" ht="14.25" customHeight="1" thickBot="1">
      <c r="A75" s="1376" t="s">
        <v>398</v>
      </c>
      <c r="B75" s="1377"/>
      <c r="C75" s="1698">
        <f>C69+C70+C71+C72+135+25</f>
        <v>500</v>
      </c>
      <c r="D75" s="1624" t="s">
        <v>547</v>
      </c>
      <c r="E75" s="1583">
        <v>25</v>
      </c>
      <c r="F75" s="1584">
        <v>25</v>
      </c>
      <c r="G75" s="57"/>
      <c r="H75" s="31"/>
      <c r="I75" s="73"/>
      <c r="J75" s="57"/>
      <c r="K75" s="31"/>
      <c r="L75" s="73"/>
      <c r="M75" s="94"/>
      <c r="N75" s="1182" t="s">
        <v>105</v>
      </c>
      <c r="O75" s="1143"/>
      <c r="P75" s="1138"/>
      <c r="Q75" s="1143"/>
      <c r="R75" s="1239"/>
      <c r="S75" s="1143">
        <f>H98</f>
        <v>15</v>
      </c>
      <c r="T75" s="1344">
        <f>I98</f>
        <v>15</v>
      </c>
      <c r="U75" s="1143">
        <f t="shared" si="64"/>
        <v>0</v>
      </c>
      <c r="V75" s="1330">
        <f t="shared" si="65"/>
        <v>0</v>
      </c>
      <c r="W75" s="1143">
        <f t="shared" si="66"/>
        <v>15</v>
      </c>
      <c r="X75" s="1239">
        <f t="shared" si="67"/>
        <v>15</v>
      </c>
      <c r="Z75" s="1200" t="s">
        <v>435</v>
      </c>
      <c r="AA75" s="936"/>
      <c r="AB75" s="1683"/>
      <c r="AC75" s="1167"/>
      <c r="AD75" s="1329"/>
      <c r="AE75" s="1167"/>
      <c r="AF75" s="1347"/>
      <c r="AG75" s="1167">
        <f t="shared" ref="AG75:AJ78" si="72">AA75+AC75</f>
        <v>0</v>
      </c>
      <c r="AH75" s="1330">
        <f t="shared" si="72"/>
        <v>0</v>
      </c>
      <c r="AI75" s="1167">
        <f t="shared" si="72"/>
        <v>0</v>
      </c>
      <c r="AJ75" s="1239">
        <f>AD75+AF75</f>
        <v>0</v>
      </c>
      <c r="AL75" s="1182" t="s">
        <v>70</v>
      </c>
      <c r="AM75" s="1183">
        <f t="shared" si="69"/>
        <v>152.1</v>
      </c>
      <c r="AN75" s="1184">
        <f t="shared" si="70"/>
        <v>137</v>
      </c>
      <c r="AO75" s="1200" t="s">
        <v>435</v>
      </c>
      <c r="AP75" s="1403">
        <f>AA75+AC75+AE75</f>
        <v>0</v>
      </c>
      <c r="AQ75" s="1418">
        <f t="shared" si="61"/>
        <v>0</v>
      </c>
      <c r="AY75" s="9"/>
      <c r="AZ75" s="9"/>
      <c r="BA75" s="9"/>
      <c r="BB75" s="9"/>
      <c r="BC75" s="9"/>
      <c r="BD75" s="9"/>
    </row>
    <row r="76" spans="1:56" ht="15.75" customHeight="1" thickBot="1">
      <c r="A76" s="364"/>
      <c r="B76" s="170" t="s">
        <v>123</v>
      </c>
      <c r="C76" s="54"/>
      <c r="D76" s="1573" t="s">
        <v>627</v>
      </c>
      <c r="E76" s="68"/>
      <c r="F76" s="68"/>
      <c r="G76" s="1591" t="s">
        <v>602</v>
      </c>
      <c r="H76" s="1592"/>
      <c r="I76" s="1592"/>
      <c r="J76" s="1702" t="s">
        <v>515</v>
      </c>
      <c r="K76" s="68"/>
      <c r="L76" s="54"/>
      <c r="M76" s="94"/>
      <c r="N76" s="455" t="s">
        <v>45</v>
      </c>
      <c r="O76" s="1143"/>
      <c r="P76" s="1138"/>
      <c r="Q76" s="1696">
        <f>E79+K84</f>
        <v>153.18</v>
      </c>
      <c r="R76" s="1239">
        <f>L84+F79</f>
        <v>115</v>
      </c>
      <c r="S76" s="1143"/>
      <c r="T76" s="1344"/>
      <c r="U76" s="1143">
        <f t="shared" si="64"/>
        <v>153.18</v>
      </c>
      <c r="V76" s="1330">
        <f t="shared" si="65"/>
        <v>115</v>
      </c>
      <c r="W76" s="1143">
        <f t="shared" si="66"/>
        <v>153.18</v>
      </c>
      <c r="X76" s="1239">
        <f t="shared" si="67"/>
        <v>115</v>
      </c>
      <c r="Z76" s="1199" t="s">
        <v>300</v>
      </c>
      <c r="AA76" s="936"/>
      <c r="AB76" s="1684"/>
      <c r="AC76" s="1167"/>
      <c r="AD76" s="1329"/>
      <c r="AE76" s="1167"/>
      <c r="AF76" s="1347"/>
      <c r="AG76" s="1167">
        <f t="shared" si="72"/>
        <v>0</v>
      </c>
      <c r="AH76" s="1330">
        <f t="shared" si="72"/>
        <v>0</v>
      </c>
      <c r="AI76" s="1167">
        <f t="shared" si="72"/>
        <v>0</v>
      </c>
      <c r="AJ76" s="1239">
        <f t="shared" si="72"/>
        <v>0</v>
      </c>
      <c r="AL76" s="1190" t="s">
        <v>104</v>
      </c>
      <c r="AM76" s="1183">
        <f t="shared" si="69"/>
        <v>26.8</v>
      </c>
      <c r="AN76" s="1184">
        <f t="shared" si="70"/>
        <v>25</v>
      </c>
      <c r="AO76" s="1199" t="s">
        <v>300</v>
      </c>
      <c r="AP76" s="1403">
        <f>AA76+AC76+AE76</f>
        <v>0</v>
      </c>
      <c r="AQ76" s="1418">
        <f t="shared" si="61"/>
        <v>0</v>
      </c>
      <c r="AY76" s="9"/>
      <c r="AZ76" s="9"/>
      <c r="BA76" s="9"/>
      <c r="BB76" s="9"/>
      <c r="BC76" s="9"/>
      <c r="BD76" s="9"/>
    </row>
    <row r="77" spans="1:56" ht="15" customHeight="1" thickBot="1">
      <c r="A77" s="341" t="s">
        <v>514</v>
      </c>
      <c r="B77" s="273" t="s">
        <v>515</v>
      </c>
      <c r="C77" s="259">
        <v>60</v>
      </c>
      <c r="D77" s="1489" t="s">
        <v>100</v>
      </c>
      <c r="E77" s="1445" t="s">
        <v>101</v>
      </c>
      <c r="F77" s="1551" t="s">
        <v>102</v>
      </c>
      <c r="G77" s="1505" t="s">
        <v>600</v>
      </c>
      <c r="H77" s="1554"/>
      <c r="I77" s="1554"/>
      <c r="J77" s="1631" t="s">
        <v>517</v>
      </c>
      <c r="K77" s="1554"/>
      <c r="L77" s="1636"/>
      <c r="M77" s="94"/>
      <c r="N77" s="2622" t="s">
        <v>959</v>
      </c>
      <c r="O77" s="1145">
        <f t="shared" ref="O77:T77" si="73">AA88</f>
        <v>0</v>
      </c>
      <c r="P77" s="1345">
        <f t="shared" si="73"/>
        <v>0</v>
      </c>
      <c r="Q77" s="2624">
        <f t="shared" si="73"/>
        <v>217.95</v>
      </c>
      <c r="R77" s="2625">
        <f t="shared" si="73"/>
        <v>186.65000000000003</v>
      </c>
      <c r="S77" s="1145">
        <f t="shared" si="73"/>
        <v>2</v>
      </c>
      <c r="T77" s="1347">
        <f t="shared" si="73"/>
        <v>2</v>
      </c>
      <c r="U77" s="2624">
        <f t="shared" ref="U77:U107" si="74">O77+Q77</f>
        <v>217.95</v>
      </c>
      <c r="V77" s="1189">
        <f t="shared" ref="V77:V107" si="75">P77+R77</f>
        <v>186.65000000000003</v>
      </c>
      <c r="W77" s="2624">
        <f t="shared" ref="W77:W107" si="76">Q77+S77</f>
        <v>219.95</v>
      </c>
      <c r="X77" s="2625">
        <f t="shared" ref="X77:X107" si="77">R77+T77</f>
        <v>188.65000000000003</v>
      </c>
      <c r="Z77" s="1201" t="s">
        <v>495</v>
      </c>
      <c r="AA77" s="936"/>
      <c r="AB77" s="1685"/>
      <c r="AC77" s="1167">
        <f>K79</f>
        <v>60</v>
      </c>
      <c r="AD77" s="1329">
        <f>L79</f>
        <v>60</v>
      </c>
      <c r="AE77" s="1168"/>
      <c r="AF77" s="1692"/>
      <c r="AG77" s="1168">
        <f t="shared" si="72"/>
        <v>60</v>
      </c>
      <c r="AH77" s="1332">
        <f t="shared" si="72"/>
        <v>60</v>
      </c>
      <c r="AI77" s="1168">
        <f t="shared" si="72"/>
        <v>60</v>
      </c>
      <c r="AJ77" s="1134">
        <f t="shared" si="72"/>
        <v>60</v>
      </c>
      <c r="AL77" s="1182" t="s">
        <v>132</v>
      </c>
      <c r="AM77" s="1183">
        <f t="shared" si="69"/>
        <v>0</v>
      </c>
      <c r="AN77" s="1184">
        <f t="shared" si="70"/>
        <v>0</v>
      </c>
      <c r="AO77" s="1201" t="s">
        <v>495</v>
      </c>
      <c r="AP77" s="1403">
        <f>AA77+AC77+AE77</f>
        <v>60</v>
      </c>
      <c r="AQ77" s="1418">
        <f t="shared" si="61"/>
        <v>60</v>
      </c>
      <c r="AY77" s="9"/>
      <c r="AZ77" s="9"/>
      <c r="BA77" s="9"/>
      <c r="BB77" s="9"/>
      <c r="BC77" s="9"/>
      <c r="BD77" s="9"/>
    </row>
    <row r="78" spans="1:56" ht="15.75" thickBot="1">
      <c r="A78" s="599"/>
      <c r="B78" s="174" t="s">
        <v>516</v>
      </c>
      <c r="C78" s="1767"/>
      <c r="D78" s="1553" t="s">
        <v>74</v>
      </c>
      <c r="E78" s="1643">
        <v>41</v>
      </c>
      <c r="F78" s="2215">
        <v>32.799999999999997</v>
      </c>
      <c r="G78" s="1476" t="s">
        <v>100</v>
      </c>
      <c r="H78" s="1434" t="s">
        <v>101</v>
      </c>
      <c r="I78" s="1435" t="s">
        <v>102</v>
      </c>
      <c r="J78" s="1464" t="s">
        <v>100</v>
      </c>
      <c r="K78" s="1445" t="s">
        <v>101</v>
      </c>
      <c r="L78" s="1446" t="s">
        <v>102</v>
      </c>
      <c r="M78" s="94"/>
      <c r="N78" s="2623" t="s">
        <v>960</v>
      </c>
      <c r="O78" s="1145">
        <f t="shared" ref="O78:T78" si="78">AA95</f>
        <v>0</v>
      </c>
      <c r="P78" s="1345">
        <f t="shared" si="78"/>
        <v>0</v>
      </c>
      <c r="Q78" s="1145">
        <f t="shared" si="78"/>
        <v>0</v>
      </c>
      <c r="R78" s="1346">
        <f t="shared" si="78"/>
        <v>0</v>
      </c>
      <c r="S78" s="1145">
        <f t="shared" si="78"/>
        <v>0</v>
      </c>
      <c r="T78" s="1347">
        <f t="shared" si="78"/>
        <v>0</v>
      </c>
      <c r="U78" s="1145">
        <f t="shared" si="74"/>
        <v>0</v>
      </c>
      <c r="V78" s="1189">
        <f t="shared" si="75"/>
        <v>0</v>
      </c>
      <c r="W78" s="1145">
        <f t="shared" si="76"/>
        <v>0</v>
      </c>
      <c r="X78" s="1346">
        <f t="shared" si="77"/>
        <v>0</v>
      </c>
      <c r="Z78" s="1201" t="s">
        <v>63</v>
      </c>
      <c r="AA78" s="1164"/>
      <c r="AB78" s="1682"/>
      <c r="AC78" s="1166"/>
      <c r="AD78" s="1326"/>
      <c r="AE78" s="1167"/>
      <c r="AF78" s="1347"/>
      <c r="AG78" s="1167">
        <f t="shared" si="72"/>
        <v>0</v>
      </c>
      <c r="AH78" s="1330">
        <f t="shared" si="72"/>
        <v>0</v>
      </c>
      <c r="AI78" s="1167">
        <f t="shared" si="72"/>
        <v>0</v>
      </c>
      <c r="AJ78" s="1239">
        <f t="shared" si="72"/>
        <v>0</v>
      </c>
      <c r="AL78" s="455" t="s">
        <v>85</v>
      </c>
      <c r="AM78" s="1183">
        <f t="shared" si="69"/>
        <v>50.36</v>
      </c>
      <c r="AN78" s="1184">
        <f t="shared" si="70"/>
        <v>42.8</v>
      </c>
      <c r="AO78" s="1201" t="s">
        <v>63</v>
      </c>
      <c r="AP78" s="1403">
        <f>AA78+AC78+AE78</f>
        <v>0</v>
      </c>
      <c r="AQ78" s="1418">
        <f t="shared" si="61"/>
        <v>0</v>
      </c>
      <c r="AY78" s="9"/>
      <c r="AZ78" s="9"/>
      <c r="BA78" s="9"/>
      <c r="BB78" s="9"/>
      <c r="BC78" s="9"/>
      <c r="BD78" s="9"/>
    </row>
    <row r="79" spans="1:56">
      <c r="A79" s="1942" t="s">
        <v>721</v>
      </c>
      <c r="B79" s="248" t="s">
        <v>627</v>
      </c>
      <c r="C79" s="1571">
        <v>200</v>
      </c>
      <c r="D79" s="243" t="s">
        <v>45</v>
      </c>
      <c r="E79" s="247">
        <v>53.4</v>
      </c>
      <c r="F79" s="2216">
        <v>40</v>
      </c>
      <c r="G79" s="1439" t="s">
        <v>65</v>
      </c>
      <c r="H79" s="1440">
        <v>126</v>
      </c>
      <c r="I79" s="1441">
        <v>104</v>
      </c>
      <c r="J79" s="1465" t="s">
        <v>515</v>
      </c>
      <c r="K79" s="1466">
        <v>60</v>
      </c>
      <c r="L79" s="1516">
        <v>60</v>
      </c>
      <c r="M79" s="94"/>
      <c r="N79" s="1182" t="s">
        <v>70</v>
      </c>
      <c r="O79" s="1146">
        <f t="shared" ref="O79:T79" si="79">AA103</f>
        <v>138.5</v>
      </c>
      <c r="P79" s="1348">
        <f t="shared" si="79"/>
        <v>125</v>
      </c>
      <c r="Q79" s="1146">
        <f t="shared" si="79"/>
        <v>0</v>
      </c>
      <c r="R79" s="1239">
        <f t="shared" si="79"/>
        <v>0</v>
      </c>
      <c r="S79" s="1146">
        <f t="shared" si="79"/>
        <v>13.6</v>
      </c>
      <c r="T79" s="1344">
        <f t="shared" si="79"/>
        <v>12</v>
      </c>
      <c r="U79" s="1146">
        <f t="shared" si="74"/>
        <v>138.5</v>
      </c>
      <c r="V79" s="1330">
        <f t="shared" si="75"/>
        <v>125</v>
      </c>
      <c r="W79" s="1146">
        <f t="shared" si="76"/>
        <v>13.6</v>
      </c>
      <c r="X79" s="1239">
        <f t="shared" si="77"/>
        <v>12</v>
      </c>
      <c r="Z79" s="1930" t="s">
        <v>598</v>
      </c>
      <c r="AA79" s="936"/>
      <c r="AB79" s="1683"/>
      <c r="AC79" s="1167"/>
      <c r="AD79" s="1329"/>
      <c r="AE79" s="1167"/>
      <c r="AF79" s="1347"/>
      <c r="AG79" s="1167">
        <f t="shared" ref="AG79:AG80" si="80">AA79+AC79</f>
        <v>0</v>
      </c>
      <c r="AH79" s="1330">
        <f t="shared" ref="AH79:AH80" si="81">AB79+AD79</f>
        <v>0</v>
      </c>
      <c r="AI79" s="1167">
        <f t="shared" ref="AI79:AI80" si="82">AC79+AE79</f>
        <v>0</v>
      </c>
      <c r="AJ79" s="1239">
        <f t="shared" ref="AJ79:AJ80" si="83">AD79+AF79</f>
        <v>0</v>
      </c>
      <c r="AL79" s="455" t="s">
        <v>439</v>
      </c>
      <c r="AM79" s="1183">
        <f t="shared" si="69"/>
        <v>0</v>
      </c>
      <c r="AN79" s="1184">
        <f t="shared" si="70"/>
        <v>0</v>
      </c>
      <c r="AO79" s="1930" t="s">
        <v>598</v>
      </c>
      <c r="AP79" s="1403">
        <f>AA79+AC79+AE79</f>
        <v>0</v>
      </c>
      <c r="AQ79" s="1418">
        <f t="shared" si="61"/>
        <v>0</v>
      </c>
      <c r="AY79" s="9"/>
      <c r="AZ79" s="9"/>
      <c r="BA79" s="9"/>
      <c r="BB79" s="9"/>
      <c r="BC79" s="9"/>
      <c r="BD79" s="9"/>
    </row>
    <row r="80" spans="1:56" ht="15.75" thickBot="1">
      <c r="A80" s="239" t="s">
        <v>601</v>
      </c>
      <c r="B80" s="273" t="s">
        <v>602</v>
      </c>
      <c r="C80" s="1653">
        <v>100</v>
      </c>
      <c r="D80" s="243" t="s">
        <v>68</v>
      </c>
      <c r="E80" s="247">
        <v>10</v>
      </c>
      <c r="F80" s="2216">
        <v>7</v>
      </c>
      <c r="G80" s="2164" t="s">
        <v>82</v>
      </c>
      <c r="H80" s="242">
        <v>5</v>
      </c>
      <c r="I80" s="1451">
        <v>5</v>
      </c>
      <c r="J80" s="1603"/>
      <c r="K80" s="1618"/>
      <c r="L80" s="1826"/>
      <c r="M80" s="94"/>
      <c r="N80" s="1190" t="s">
        <v>104</v>
      </c>
      <c r="O80" s="1146">
        <f t="shared" ref="O80:T80" si="84">AA107</f>
        <v>0</v>
      </c>
      <c r="P80" s="1138">
        <f t="shared" si="84"/>
        <v>0</v>
      </c>
      <c r="Q80" s="1146">
        <f t="shared" si="84"/>
        <v>26.8</v>
      </c>
      <c r="R80" s="1330">
        <f t="shared" si="84"/>
        <v>25</v>
      </c>
      <c r="S80" s="1146">
        <f t="shared" si="84"/>
        <v>0</v>
      </c>
      <c r="T80" s="1344">
        <f t="shared" si="84"/>
        <v>0</v>
      </c>
      <c r="U80" s="1143">
        <f t="shared" si="74"/>
        <v>26.8</v>
      </c>
      <c r="V80" s="1330">
        <f t="shared" si="75"/>
        <v>25</v>
      </c>
      <c r="W80" s="1143">
        <f t="shared" si="76"/>
        <v>26.8</v>
      </c>
      <c r="X80" s="1239">
        <f t="shared" si="77"/>
        <v>25</v>
      </c>
      <c r="Z80" s="1200" t="s">
        <v>599</v>
      </c>
      <c r="AA80" s="936"/>
      <c r="AB80" s="1684"/>
      <c r="AC80" s="1167"/>
      <c r="AD80" s="1329"/>
      <c r="AE80" s="1167"/>
      <c r="AF80" s="1347"/>
      <c r="AG80" s="1167">
        <f t="shared" si="80"/>
        <v>0</v>
      </c>
      <c r="AH80" s="1330">
        <f t="shared" si="81"/>
        <v>0</v>
      </c>
      <c r="AI80" s="1167">
        <f t="shared" si="82"/>
        <v>0</v>
      </c>
      <c r="AJ80" s="1239">
        <f t="shared" si="83"/>
        <v>0</v>
      </c>
      <c r="AL80" s="1182" t="s">
        <v>121</v>
      </c>
      <c r="AM80" s="1183">
        <f t="shared" si="69"/>
        <v>0</v>
      </c>
      <c r="AN80" s="1184">
        <f t="shared" si="70"/>
        <v>0</v>
      </c>
      <c r="AO80" s="1200" t="s">
        <v>599</v>
      </c>
      <c r="AP80" s="1403">
        <f t="shared" si="60"/>
        <v>0</v>
      </c>
      <c r="AQ80" s="1418">
        <f t="shared" si="61"/>
        <v>0</v>
      </c>
      <c r="AY80" s="9"/>
      <c r="AZ80" s="9"/>
      <c r="BA80" s="9"/>
      <c r="BB80" s="9"/>
      <c r="BC80" s="9"/>
      <c r="BD80" s="9"/>
    </row>
    <row r="81" spans="1:56">
      <c r="A81" s="365"/>
      <c r="B81" s="985" t="s">
        <v>600</v>
      </c>
      <c r="C81" s="9"/>
      <c r="D81" s="243" t="s">
        <v>164</v>
      </c>
      <c r="E81" s="247">
        <v>9.6</v>
      </c>
      <c r="F81" s="2216">
        <v>4</v>
      </c>
      <c r="G81" s="246" t="s">
        <v>79</v>
      </c>
      <c r="H81" s="242">
        <v>5</v>
      </c>
      <c r="I81" s="1450">
        <v>5</v>
      </c>
      <c r="J81" s="2034" t="s">
        <v>605</v>
      </c>
      <c r="K81" s="84"/>
      <c r="L81" s="2035"/>
      <c r="M81" s="94"/>
      <c r="N81" s="1182" t="s">
        <v>132</v>
      </c>
      <c r="O81" s="1143"/>
      <c r="P81" s="1138"/>
      <c r="Q81" s="1143"/>
      <c r="R81" s="1239"/>
      <c r="S81" s="1143"/>
      <c r="T81" s="1344"/>
      <c r="U81" s="1143">
        <f t="shared" si="74"/>
        <v>0</v>
      </c>
      <c r="V81" s="1330">
        <f t="shared" si="75"/>
        <v>0</v>
      </c>
      <c r="W81" s="1143">
        <f t="shared" si="76"/>
        <v>0</v>
      </c>
      <c r="X81" s="1239">
        <f t="shared" si="77"/>
        <v>0</v>
      </c>
      <c r="Z81" s="1201" t="s">
        <v>125</v>
      </c>
      <c r="AA81" s="936"/>
      <c r="AB81" s="1684"/>
      <c r="AC81" s="1167"/>
      <c r="AD81" s="1329"/>
      <c r="AE81" s="1167"/>
      <c r="AF81" s="1347"/>
      <c r="AG81" s="1167">
        <f t="shared" ref="AG81:AJ88" si="85">AA81+AC81</f>
        <v>0</v>
      </c>
      <c r="AH81" s="1330">
        <f t="shared" si="85"/>
        <v>0</v>
      </c>
      <c r="AI81" s="1167">
        <f t="shared" si="85"/>
        <v>0</v>
      </c>
      <c r="AJ81" s="1239">
        <f t="shared" si="85"/>
        <v>0</v>
      </c>
      <c r="AL81" s="1182" t="s">
        <v>65</v>
      </c>
      <c r="AM81" s="1183">
        <f t="shared" si="69"/>
        <v>126</v>
      </c>
      <c r="AN81" s="1184">
        <f t="shared" si="70"/>
        <v>104</v>
      </c>
      <c r="AO81" s="1201" t="s">
        <v>125</v>
      </c>
      <c r="AP81" s="1403">
        <f t="shared" si="60"/>
        <v>0</v>
      </c>
      <c r="AQ81" s="1418">
        <f t="shared" si="61"/>
        <v>0</v>
      </c>
      <c r="AY81" s="9"/>
      <c r="AZ81" s="9"/>
      <c r="BA81" s="9"/>
      <c r="BB81" s="9"/>
      <c r="BC81" s="9"/>
      <c r="BD81" s="9"/>
    </row>
    <row r="82" spans="1:56" ht="13.5" customHeight="1" thickBot="1">
      <c r="A82" s="415" t="s">
        <v>603</v>
      </c>
      <c r="B82" s="2774" t="s">
        <v>605</v>
      </c>
      <c r="C82" s="1879" t="s">
        <v>718</v>
      </c>
      <c r="D82" s="243" t="s">
        <v>611</v>
      </c>
      <c r="E82" s="247">
        <v>4</v>
      </c>
      <c r="F82" s="2216">
        <v>4</v>
      </c>
      <c r="G82" s="7" t="s">
        <v>95</v>
      </c>
      <c r="H82" s="242"/>
      <c r="I82" s="1450"/>
      <c r="J82" s="1678" t="s">
        <v>604</v>
      </c>
      <c r="K82" s="1787"/>
      <c r="L82" s="1568"/>
      <c r="M82" s="94"/>
      <c r="N82" s="455" t="s">
        <v>425</v>
      </c>
      <c r="O82" s="1143">
        <f t="shared" ref="O82:T82" si="86">AA110</f>
        <v>0</v>
      </c>
      <c r="P82" s="1138">
        <f t="shared" si="86"/>
        <v>0</v>
      </c>
      <c r="Q82" s="1143">
        <f t="shared" si="86"/>
        <v>0</v>
      </c>
      <c r="R82" s="1239">
        <f t="shared" si="86"/>
        <v>0</v>
      </c>
      <c r="S82" s="1143">
        <f t="shared" si="86"/>
        <v>50.36</v>
      </c>
      <c r="T82" s="1344">
        <f t="shared" si="86"/>
        <v>42.8</v>
      </c>
      <c r="U82" s="1143">
        <f t="shared" si="74"/>
        <v>0</v>
      </c>
      <c r="V82" s="1330">
        <f t="shared" si="75"/>
        <v>0</v>
      </c>
      <c r="W82" s="1143">
        <f t="shared" si="76"/>
        <v>50.36</v>
      </c>
      <c r="X82" s="1239">
        <f t="shared" si="77"/>
        <v>42.8</v>
      </c>
      <c r="Z82" s="1201" t="s">
        <v>87</v>
      </c>
      <c r="AA82" s="936"/>
      <c r="AB82" s="1687"/>
      <c r="AC82" s="1167">
        <f>E81</f>
        <v>9.6</v>
      </c>
      <c r="AD82" s="1329">
        <f>F81</f>
        <v>4</v>
      </c>
      <c r="AE82" s="1167"/>
      <c r="AF82" s="1347"/>
      <c r="AG82" s="1167">
        <f t="shared" si="85"/>
        <v>9.6</v>
      </c>
      <c r="AH82" s="1330">
        <f t="shared" si="85"/>
        <v>4</v>
      </c>
      <c r="AI82" s="1167">
        <f t="shared" si="85"/>
        <v>9.6</v>
      </c>
      <c r="AJ82" s="1239">
        <f t="shared" si="85"/>
        <v>4</v>
      </c>
      <c r="AL82" s="1182" t="s">
        <v>60</v>
      </c>
      <c r="AM82" s="1183">
        <f t="shared" si="69"/>
        <v>65.14</v>
      </c>
      <c r="AN82" s="1184">
        <f t="shared" si="70"/>
        <v>62.39</v>
      </c>
      <c r="AO82" s="1201" t="s">
        <v>87</v>
      </c>
      <c r="AP82" s="1403">
        <f t="shared" si="60"/>
        <v>9.6</v>
      </c>
      <c r="AQ82" s="1418">
        <f t="shared" si="61"/>
        <v>4</v>
      </c>
      <c r="AY82" s="9"/>
      <c r="AZ82" s="9"/>
      <c r="BA82" s="9"/>
      <c r="BB82" s="9"/>
      <c r="BC82" s="9"/>
      <c r="BD82" s="9"/>
    </row>
    <row r="83" spans="1:56" ht="12.75" customHeight="1" thickBot="1">
      <c r="A83" s="61"/>
      <c r="B83" s="2775" t="s">
        <v>604</v>
      </c>
      <c r="C83" s="9"/>
      <c r="D83" s="243" t="s">
        <v>498</v>
      </c>
      <c r="E83" s="1061">
        <v>0.06</v>
      </c>
      <c r="F83" s="2161">
        <v>0.06</v>
      </c>
      <c r="G83" s="246" t="s">
        <v>93</v>
      </c>
      <c r="H83" s="1061">
        <v>12.5</v>
      </c>
      <c r="I83" s="1450">
        <v>12.5</v>
      </c>
      <c r="J83" s="1444" t="s">
        <v>100</v>
      </c>
      <c r="K83" s="1445" t="s">
        <v>101</v>
      </c>
      <c r="L83" s="1446" t="s">
        <v>102</v>
      </c>
      <c r="M83" s="94"/>
      <c r="N83" s="1182" t="s">
        <v>426</v>
      </c>
      <c r="O83" s="1143">
        <f t="shared" ref="O83:T83" si="87">AA114</f>
        <v>0</v>
      </c>
      <c r="P83" s="1348">
        <f t="shared" si="87"/>
        <v>0</v>
      </c>
      <c r="Q83" s="1143">
        <f t="shared" si="87"/>
        <v>0</v>
      </c>
      <c r="R83" s="1330">
        <f t="shared" si="87"/>
        <v>0</v>
      </c>
      <c r="S83" s="1143">
        <f t="shared" si="87"/>
        <v>0</v>
      </c>
      <c r="T83" s="1349">
        <f t="shared" si="87"/>
        <v>0</v>
      </c>
      <c r="U83" s="1143">
        <f t="shared" si="74"/>
        <v>0</v>
      </c>
      <c r="V83" s="1330">
        <f t="shared" si="75"/>
        <v>0</v>
      </c>
      <c r="W83" s="1143">
        <f t="shared" si="76"/>
        <v>0</v>
      </c>
      <c r="X83" s="1239">
        <f t="shared" si="77"/>
        <v>0</v>
      </c>
      <c r="Z83" s="1201" t="s">
        <v>68</v>
      </c>
      <c r="AA83" s="936"/>
      <c r="AB83" s="1687"/>
      <c r="AC83" s="1167">
        <f>E80+K86</f>
        <v>101.35</v>
      </c>
      <c r="AD83" s="1329">
        <f>F80+L86</f>
        <v>86.05</v>
      </c>
      <c r="AE83" s="1167"/>
      <c r="AF83" s="1347"/>
      <c r="AG83" s="1167">
        <f t="shared" si="85"/>
        <v>101.35</v>
      </c>
      <c r="AH83" s="1330">
        <f t="shared" si="85"/>
        <v>86.05</v>
      </c>
      <c r="AI83" s="1167">
        <f t="shared" si="85"/>
        <v>101.35</v>
      </c>
      <c r="AJ83" s="1239">
        <f t="shared" si="85"/>
        <v>86.05</v>
      </c>
      <c r="AL83" s="1182" t="s">
        <v>139</v>
      </c>
      <c r="AM83" s="1183">
        <f t="shared" si="69"/>
        <v>0</v>
      </c>
      <c r="AN83" s="1191">
        <f t="shared" si="70"/>
        <v>0</v>
      </c>
      <c r="AO83" s="1201" t="s">
        <v>68</v>
      </c>
      <c r="AP83" s="1403">
        <f t="shared" si="60"/>
        <v>101.35</v>
      </c>
      <c r="AQ83" s="1418">
        <f t="shared" si="61"/>
        <v>86.05</v>
      </c>
      <c r="AY83" s="9"/>
      <c r="AZ83" s="9"/>
      <c r="BA83" s="9"/>
      <c r="BB83" s="9"/>
      <c r="BC83" s="9"/>
      <c r="BD83" s="9"/>
    </row>
    <row r="84" spans="1:56">
      <c r="A84" s="1940" t="s">
        <v>390</v>
      </c>
      <c r="B84" s="2247" t="s">
        <v>170</v>
      </c>
      <c r="C84" s="1653">
        <v>200</v>
      </c>
      <c r="D84" s="1496" t="s">
        <v>96</v>
      </c>
      <c r="E84" s="1497">
        <v>6</v>
      </c>
      <c r="F84" s="2161">
        <v>3.8</v>
      </c>
      <c r="G84" s="246" t="s">
        <v>79</v>
      </c>
      <c r="H84" s="242">
        <v>3.75</v>
      </c>
      <c r="I84" s="1450">
        <v>3.75</v>
      </c>
      <c r="J84" s="1053" t="s">
        <v>45</v>
      </c>
      <c r="K84" s="1941">
        <v>99.78</v>
      </c>
      <c r="L84" s="1494">
        <v>75</v>
      </c>
      <c r="M84" s="94"/>
      <c r="N84" s="1182" t="s">
        <v>121</v>
      </c>
      <c r="O84" s="1143"/>
      <c r="P84" s="1138"/>
      <c r="Q84" s="1143"/>
      <c r="R84" s="1239"/>
      <c r="S84" s="1143"/>
      <c r="T84" s="1344"/>
      <c r="U84" s="1143">
        <f t="shared" si="74"/>
        <v>0</v>
      </c>
      <c r="V84" s="1330">
        <f t="shared" si="75"/>
        <v>0</v>
      </c>
      <c r="W84" s="1143">
        <f t="shared" si="76"/>
        <v>0</v>
      </c>
      <c r="X84" s="1239">
        <f t="shared" si="77"/>
        <v>0</v>
      </c>
      <c r="Z84" s="1201" t="s">
        <v>74</v>
      </c>
      <c r="AA84" s="936"/>
      <c r="AB84" s="1684"/>
      <c r="AC84" s="1167">
        <f>E78</f>
        <v>41</v>
      </c>
      <c r="AD84" s="1329">
        <f>F78</f>
        <v>32.799999999999997</v>
      </c>
      <c r="AE84" s="1167"/>
      <c r="AF84" s="1347"/>
      <c r="AG84" s="1167">
        <f t="shared" si="85"/>
        <v>41</v>
      </c>
      <c r="AH84" s="1330">
        <f t="shared" si="85"/>
        <v>32.799999999999997</v>
      </c>
      <c r="AI84" s="1167">
        <f t="shared" si="85"/>
        <v>41</v>
      </c>
      <c r="AJ84" s="1239">
        <f t="shared" si="85"/>
        <v>32.799999999999997</v>
      </c>
      <c r="AL84" s="1182" t="s">
        <v>64</v>
      </c>
      <c r="AM84" s="1183">
        <f t="shared" si="69"/>
        <v>127.7</v>
      </c>
      <c r="AN84" s="1191">
        <f t="shared" si="70"/>
        <v>125</v>
      </c>
      <c r="AO84" s="1201" t="s">
        <v>74</v>
      </c>
      <c r="AP84" s="1403">
        <f t="shared" si="60"/>
        <v>41</v>
      </c>
      <c r="AQ84" s="1418">
        <f t="shared" si="61"/>
        <v>32.799999999999997</v>
      </c>
      <c r="AY84" s="9"/>
      <c r="AZ84" s="9"/>
      <c r="BA84" s="9"/>
      <c r="BB84" s="9"/>
      <c r="BC84" s="9"/>
      <c r="BD84" s="9"/>
    </row>
    <row r="85" spans="1:56">
      <c r="A85" s="599"/>
      <c r="B85" s="2776" t="s">
        <v>241</v>
      </c>
      <c r="C85" s="1937"/>
      <c r="D85" s="243" t="s">
        <v>612</v>
      </c>
      <c r="E85" s="242">
        <v>1.2</v>
      </c>
      <c r="F85" s="2125">
        <v>1.2</v>
      </c>
      <c r="G85" s="246" t="s">
        <v>81</v>
      </c>
      <c r="H85" s="1058">
        <v>37.5</v>
      </c>
      <c r="I85" s="1456">
        <v>37.5</v>
      </c>
      <c r="J85" s="243" t="s">
        <v>82</v>
      </c>
      <c r="K85" s="247">
        <v>2.625</v>
      </c>
      <c r="L85" s="1495">
        <v>2.625</v>
      </c>
      <c r="M85" s="94"/>
      <c r="N85" s="1182" t="s">
        <v>65</v>
      </c>
      <c r="O85" s="1143"/>
      <c r="P85" s="1138"/>
      <c r="Q85" s="1143">
        <f>H79</f>
        <v>126</v>
      </c>
      <c r="R85" s="1239">
        <f>I79</f>
        <v>104</v>
      </c>
      <c r="S85" s="1143"/>
      <c r="T85" s="1344"/>
      <c r="U85" s="1143">
        <f t="shared" si="74"/>
        <v>126</v>
      </c>
      <c r="V85" s="1330">
        <f t="shared" si="75"/>
        <v>104</v>
      </c>
      <c r="W85" s="1143">
        <f t="shared" si="76"/>
        <v>126</v>
      </c>
      <c r="X85" s="1239">
        <f t="shared" si="77"/>
        <v>104</v>
      </c>
      <c r="Z85" s="1201" t="s">
        <v>129</v>
      </c>
      <c r="AA85" s="936"/>
      <c r="AB85" s="1688"/>
      <c r="AC85" s="1167"/>
      <c r="AD85" s="1329"/>
      <c r="AE85" s="1167"/>
      <c r="AF85" s="1347"/>
      <c r="AG85" s="1167">
        <f t="shared" si="85"/>
        <v>0</v>
      </c>
      <c r="AH85" s="1330">
        <f t="shared" si="85"/>
        <v>0</v>
      </c>
      <c r="AI85" s="1167">
        <f t="shared" si="85"/>
        <v>0</v>
      </c>
      <c r="AJ85" s="1239">
        <f t="shared" si="85"/>
        <v>0</v>
      </c>
      <c r="AL85" s="1182" t="s">
        <v>47</v>
      </c>
      <c r="AM85" s="1183">
        <f t="shared" si="69"/>
        <v>0</v>
      </c>
      <c r="AN85" s="1191">
        <f t="shared" si="70"/>
        <v>0</v>
      </c>
      <c r="AO85" s="1201" t="s">
        <v>129</v>
      </c>
      <c r="AP85" s="1403">
        <f t="shared" si="60"/>
        <v>0</v>
      </c>
      <c r="AQ85" s="1418">
        <f t="shared" si="61"/>
        <v>0</v>
      </c>
      <c r="AY85" s="9"/>
      <c r="AZ85" s="9"/>
      <c r="BA85" s="9"/>
      <c r="BB85" s="9"/>
      <c r="BC85" s="9"/>
      <c r="BD85" s="9"/>
    </row>
    <row r="86" spans="1:56" ht="12.75" customHeight="1">
      <c r="A86" s="271" t="s">
        <v>9</v>
      </c>
      <c r="B86" s="174" t="s">
        <v>10</v>
      </c>
      <c r="C86" s="1576">
        <v>50</v>
      </c>
      <c r="D86" s="243" t="s">
        <v>595</v>
      </c>
      <c r="E86" s="1484">
        <v>0.55000000000000004</v>
      </c>
      <c r="F86" s="2018">
        <v>0.55000000000000004</v>
      </c>
      <c r="G86" s="1482" t="s">
        <v>165</v>
      </c>
      <c r="H86" s="242">
        <v>1E-3</v>
      </c>
      <c r="I86" s="1450">
        <v>1E-3</v>
      </c>
      <c r="J86" s="243" t="s">
        <v>302</v>
      </c>
      <c r="K86" s="247">
        <v>91.35</v>
      </c>
      <c r="L86" s="1495">
        <v>79.05</v>
      </c>
      <c r="M86" s="94"/>
      <c r="N86" s="1182" t="s">
        <v>60</v>
      </c>
      <c r="O86" s="1143">
        <f>K71</f>
        <v>52.75</v>
      </c>
      <c r="P86" s="1350">
        <f>L71</f>
        <v>50</v>
      </c>
      <c r="Q86" s="1143"/>
      <c r="R86" s="1351"/>
      <c r="S86" s="1143">
        <f>H97</f>
        <v>12.39</v>
      </c>
      <c r="T86" s="1349">
        <f>I97</f>
        <v>12.39</v>
      </c>
      <c r="U86" s="1143">
        <f t="shared" si="74"/>
        <v>52.75</v>
      </c>
      <c r="V86" s="1330">
        <f t="shared" si="75"/>
        <v>50</v>
      </c>
      <c r="W86" s="1143">
        <f t="shared" si="76"/>
        <v>12.39</v>
      </c>
      <c r="X86" s="1239">
        <f t="shared" si="77"/>
        <v>12.39</v>
      </c>
      <c r="Z86" s="1201" t="s">
        <v>130</v>
      </c>
      <c r="AA86" s="936"/>
      <c r="AB86" s="1689"/>
      <c r="AC86" s="1167"/>
      <c r="AD86" s="1329"/>
      <c r="AE86" s="1167"/>
      <c r="AF86" s="1347"/>
      <c r="AG86" s="1167">
        <f t="shared" si="85"/>
        <v>0</v>
      </c>
      <c r="AH86" s="1330">
        <f t="shared" si="85"/>
        <v>0</v>
      </c>
      <c r="AI86" s="1167">
        <f t="shared" si="85"/>
        <v>0</v>
      </c>
      <c r="AJ86" s="1239">
        <f t="shared" si="85"/>
        <v>0</v>
      </c>
      <c r="AL86" s="1182" t="s">
        <v>67</v>
      </c>
      <c r="AM86" s="1183">
        <f t="shared" si="69"/>
        <v>30.549999999999997</v>
      </c>
      <c r="AN86" s="1191">
        <f t="shared" si="70"/>
        <v>30.549999999999997</v>
      </c>
      <c r="AO86" s="1201" t="s">
        <v>127</v>
      </c>
      <c r="AP86" s="1403">
        <f t="shared" si="60"/>
        <v>0</v>
      </c>
      <c r="AQ86" s="1418">
        <f t="shared" si="61"/>
        <v>0</v>
      </c>
      <c r="AY86" s="9"/>
      <c r="AZ86" s="9"/>
      <c r="BA86" s="9"/>
      <c r="BB86" s="9"/>
      <c r="BC86" s="9"/>
      <c r="BD86" s="9"/>
    </row>
    <row r="87" spans="1:56" ht="13.5" customHeight="1" thickBot="1">
      <c r="A87" s="241" t="s">
        <v>9</v>
      </c>
      <c r="B87" s="248" t="s">
        <v>427</v>
      </c>
      <c r="C87" s="1498">
        <v>20</v>
      </c>
      <c r="D87" s="1499" t="s">
        <v>165</v>
      </c>
      <c r="E87" s="1484">
        <v>8.0000000000000002E-3</v>
      </c>
      <c r="F87" s="2018">
        <v>8.0000000000000002E-3</v>
      </c>
      <c r="G87" s="420" t="s">
        <v>595</v>
      </c>
      <c r="H87" s="1628">
        <v>0.3</v>
      </c>
      <c r="I87" s="1550">
        <v>0.3</v>
      </c>
      <c r="J87" s="243" t="s">
        <v>82</v>
      </c>
      <c r="K87" s="247">
        <v>2.625</v>
      </c>
      <c r="L87" s="1495">
        <v>2.625</v>
      </c>
      <c r="M87" s="94"/>
      <c r="N87" s="1182" t="s">
        <v>139</v>
      </c>
      <c r="O87" s="1143"/>
      <c r="P87" s="1138"/>
      <c r="Q87" s="1143"/>
      <c r="R87" s="1239"/>
      <c r="S87" s="1143"/>
      <c r="T87" s="1344"/>
      <c r="U87" s="1143">
        <f t="shared" si="74"/>
        <v>0</v>
      </c>
      <c r="V87" s="1330">
        <f t="shared" si="75"/>
        <v>0</v>
      </c>
      <c r="W87" s="1143">
        <f t="shared" si="76"/>
        <v>0</v>
      </c>
      <c r="X87" s="1239">
        <f t="shared" si="77"/>
        <v>0</v>
      </c>
      <c r="Z87" s="1200" t="s">
        <v>96</v>
      </c>
      <c r="AA87" s="1165"/>
      <c r="AB87" s="1690"/>
      <c r="AC87" s="2541">
        <f>E84</f>
        <v>6</v>
      </c>
      <c r="AD87" s="1331">
        <f>F84</f>
        <v>3.8</v>
      </c>
      <c r="AE87" s="1168">
        <f>K98</f>
        <v>2</v>
      </c>
      <c r="AF87" s="1692">
        <f>L98</f>
        <v>2</v>
      </c>
      <c r="AG87" s="1168">
        <f t="shared" si="85"/>
        <v>6</v>
      </c>
      <c r="AH87" s="1332">
        <f t="shared" si="85"/>
        <v>3.8</v>
      </c>
      <c r="AI87" s="1168">
        <f t="shared" si="85"/>
        <v>8</v>
      </c>
      <c r="AJ87" s="1134">
        <f t="shared" si="85"/>
        <v>5.8</v>
      </c>
      <c r="AL87" s="1182" t="s">
        <v>82</v>
      </c>
      <c r="AM87" s="1183">
        <f t="shared" si="69"/>
        <v>26.779999999999998</v>
      </c>
      <c r="AN87" s="1191">
        <f t="shared" si="70"/>
        <v>26.779999999999998</v>
      </c>
      <c r="AO87" s="1404" t="s">
        <v>161</v>
      </c>
      <c r="AP87" s="1403">
        <f t="shared" si="60"/>
        <v>8</v>
      </c>
      <c r="AQ87" s="1418">
        <f t="shared" si="61"/>
        <v>5.8</v>
      </c>
      <c r="AY87" s="9"/>
      <c r="AZ87" s="9"/>
      <c r="BA87" s="9"/>
      <c r="BB87" s="9"/>
      <c r="BC87" s="9"/>
      <c r="BD87" s="9"/>
    </row>
    <row r="88" spans="1:56" ht="14.25" customHeight="1" thickBot="1">
      <c r="A88" s="61"/>
      <c r="B88" s="1549"/>
      <c r="C88" s="9"/>
      <c r="D88" s="1499" t="s">
        <v>93</v>
      </c>
      <c r="E88" s="1484">
        <v>7.65</v>
      </c>
      <c r="F88" s="2018">
        <v>7.65</v>
      </c>
      <c r="G88" s="1045" t="s">
        <v>287</v>
      </c>
      <c r="H88" s="39"/>
      <c r="I88" s="1459"/>
      <c r="J88" s="243" t="s">
        <v>595</v>
      </c>
      <c r="K88" s="1484">
        <v>0.2</v>
      </c>
      <c r="L88" s="1062">
        <v>0.2</v>
      </c>
      <c r="M88" s="94"/>
      <c r="N88" s="1182" t="s">
        <v>64</v>
      </c>
      <c r="O88" s="1143">
        <f>E68</f>
        <v>127.7</v>
      </c>
      <c r="P88" s="1138">
        <f>F68</f>
        <v>125</v>
      </c>
      <c r="Q88" s="1143"/>
      <c r="R88" s="1239"/>
      <c r="S88" s="1143"/>
      <c r="T88" s="1344"/>
      <c r="U88" s="1143">
        <f t="shared" si="74"/>
        <v>127.7</v>
      </c>
      <c r="V88" s="1330">
        <f t="shared" si="75"/>
        <v>125</v>
      </c>
      <c r="W88" s="1143">
        <f t="shared" si="76"/>
        <v>0</v>
      </c>
      <c r="X88" s="1239">
        <f t="shared" si="77"/>
        <v>0</v>
      </c>
      <c r="Z88" s="2537" t="s">
        <v>942</v>
      </c>
      <c r="AA88" s="2538">
        <f t="shared" ref="AA88:AE88" si="88">SUM(AA75:AA87)</f>
        <v>0</v>
      </c>
      <c r="AB88" s="2549">
        <f>SUM(AB75:AB87)</f>
        <v>0</v>
      </c>
      <c r="AC88" s="2550">
        <f t="shared" si="88"/>
        <v>217.95</v>
      </c>
      <c r="AD88" s="2551">
        <f>SUM(AD75:AD87)</f>
        <v>186.65000000000003</v>
      </c>
      <c r="AE88" s="2552">
        <f t="shared" si="88"/>
        <v>2</v>
      </c>
      <c r="AF88" s="2539">
        <f>SUM(AF75:AF87)</f>
        <v>2</v>
      </c>
      <c r="AG88" s="2060">
        <f t="shared" si="85"/>
        <v>217.95</v>
      </c>
      <c r="AH88" s="1330">
        <f t="shared" si="85"/>
        <v>186.65000000000003</v>
      </c>
      <c r="AI88" s="2060">
        <f t="shared" si="85"/>
        <v>219.95</v>
      </c>
      <c r="AJ88" s="1353">
        <f t="shared" si="85"/>
        <v>188.65000000000003</v>
      </c>
      <c r="AL88" s="1182" t="s">
        <v>89</v>
      </c>
      <c r="AM88" s="1183">
        <f t="shared" si="69"/>
        <v>5.0999999999999996</v>
      </c>
      <c r="AN88" s="1191">
        <f t="shared" si="70"/>
        <v>5.0999999999999996</v>
      </c>
      <c r="AO88" s="2537" t="s">
        <v>942</v>
      </c>
      <c r="AP88" s="2500">
        <f>AA88+AC88+AE88</f>
        <v>219.95</v>
      </c>
      <c r="AQ88" s="1418">
        <f t="shared" si="61"/>
        <v>188.65000000000003</v>
      </c>
      <c r="AY88" s="9"/>
      <c r="AZ88" s="9"/>
      <c r="BA88" s="9"/>
      <c r="BB88" s="9"/>
      <c r="BC88" s="9"/>
      <c r="BD88" s="9"/>
    </row>
    <row r="89" spans="1:56" ht="14.25" customHeight="1" thickBot="1">
      <c r="A89" s="61"/>
      <c r="B89" s="1549"/>
      <c r="C89" s="9"/>
      <c r="D89" s="243" t="s">
        <v>584</v>
      </c>
      <c r="E89" s="242">
        <v>160</v>
      </c>
      <c r="F89" s="230">
        <v>160</v>
      </c>
      <c r="G89" s="1461" t="s">
        <v>100</v>
      </c>
      <c r="H89" s="1462" t="s">
        <v>101</v>
      </c>
      <c r="I89" s="1463" t="s">
        <v>102</v>
      </c>
      <c r="J89" s="61"/>
      <c r="K89" s="9"/>
      <c r="L89" s="71"/>
      <c r="M89" s="94"/>
      <c r="N89" s="1182" t="s">
        <v>446</v>
      </c>
      <c r="O89" s="1143"/>
      <c r="P89" s="1138"/>
      <c r="Q89" s="1143"/>
      <c r="R89" s="1239"/>
      <c r="S89" s="1143"/>
      <c r="T89" s="1344"/>
      <c r="U89" s="1143">
        <f t="shared" si="74"/>
        <v>0</v>
      </c>
      <c r="V89" s="1330">
        <f t="shared" si="75"/>
        <v>0</v>
      </c>
      <c r="W89" s="1143">
        <f t="shared" si="76"/>
        <v>0</v>
      </c>
      <c r="X89" s="1239">
        <f t="shared" si="77"/>
        <v>0</v>
      </c>
      <c r="Z89" s="2502" t="s">
        <v>1022</v>
      </c>
      <c r="AA89" s="2498"/>
      <c r="AB89" s="2503"/>
      <c r="AC89" s="2504"/>
      <c r="AD89" s="2505"/>
      <c r="AE89" s="2504"/>
      <c r="AF89" s="2506"/>
      <c r="AL89" s="1182" t="s">
        <v>131</v>
      </c>
      <c r="AM89" s="1183">
        <f t="shared" si="69"/>
        <v>0.24765000000000004</v>
      </c>
      <c r="AN89" s="1191">
        <f t="shared" si="70"/>
        <v>9.9060000000000006</v>
      </c>
      <c r="AO89" s="2502" t="s">
        <v>941</v>
      </c>
      <c r="AY89" s="9"/>
      <c r="AZ89" s="9"/>
      <c r="BA89" s="9"/>
      <c r="BB89" s="9"/>
      <c r="BC89" s="9"/>
      <c r="BD89" s="9"/>
    </row>
    <row r="90" spans="1:56" ht="12.75" customHeight="1">
      <c r="A90" s="61"/>
      <c r="B90" s="1549"/>
      <c r="C90" s="9"/>
      <c r="D90" s="1542" t="s">
        <v>447</v>
      </c>
      <c r="E90" s="1601"/>
      <c r="F90" s="2018">
        <v>1</v>
      </c>
      <c r="G90" s="1053" t="s">
        <v>86</v>
      </c>
      <c r="H90" s="1054">
        <v>26.8</v>
      </c>
      <c r="I90" s="1055">
        <v>25</v>
      </c>
      <c r="J90" s="61"/>
      <c r="K90" s="9"/>
      <c r="L90" s="71"/>
      <c r="M90" s="94"/>
      <c r="N90" s="1182" t="s">
        <v>67</v>
      </c>
      <c r="O90" s="1143">
        <f>E74</f>
        <v>5.4</v>
      </c>
      <c r="P90" s="1350">
        <f>F74</f>
        <v>5.4</v>
      </c>
      <c r="Q90" s="1143">
        <f>E88+H83</f>
        <v>20.149999999999999</v>
      </c>
      <c r="R90" s="1239">
        <f>I83+F88</f>
        <v>20.149999999999999</v>
      </c>
      <c r="S90" s="1143">
        <f>K95</f>
        <v>5</v>
      </c>
      <c r="T90" s="1344">
        <f>L95</f>
        <v>5</v>
      </c>
      <c r="U90" s="1143">
        <f t="shared" si="74"/>
        <v>25.549999999999997</v>
      </c>
      <c r="V90" s="1330">
        <f t="shared" si="75"/>
        <v>25.549999999999997</v>
      </c>
      <c r="W90" s="1143">
        <f t="shared" si="76"/>
        <v>25.15</v>
      </c>
      <c r="X90" s="1239">
        <f t="shared" si="77"/>
        <v>25.15</v>
      </c>
      <c r="Z90" s="1201"/>
      <c r="AA90" s="936"/>
      <c r="AB90" s="1684"/>
      <c r="AC90" s="1167"/>
      <c r="AD90" s="1329"/>
      <c r="AE90" s="1167"/>
      <c r="AF90" s="1347"/>
      <c r="AG90" s="1167">
        <f t="shared" ref="AG90:AJ96" si="89">AA90+AC90</f>
        <v>0</v>
      </c>
      <c r="AH90" s="1330">
        <f t="shared" si="89"/>
        <v>0</v>
      </c>
      <c r="AI90" s="1167">
        <f t="shared" si="89"/>
        <v>0</v>
      </c>
      <c r="AJ90" s="1239">
        <f t="shared" si="89"/>
        <v>0</v>
      </c>
      <c r="AL90" s="1182" t="s">
        <v>50</v>
      </c>
      <c r="AM90" s="1183">
        <f t="shared" si="69"/>
        <v>32.200000000000003</v>
      </c>
      <c r="AN90" s="1191">
        <f t="shared" si="70"/>
        <v>32.200000000000003</v>
      </c>
      <c r="AO90" s="1201" t="s">
        <v>130</v>
      </c>
      <c r="AP90" s="1403">
        <f t="shared" ref="AP90:AQ95" si="90">AA90+AC90+AE90</f>
        <v>0</v>
      </c>
      <c r="AQ90" s="1418">
        <f t="shared" si="90"/>
        <v>0</v>
      </c>
      <c r="AY90" s="9"/>
      <c r="AZ90" s="9"/>
      <c r="BA90" s="9"/>
      <c r="BB90" s="9"/>
      <c r="BC90" s="9"/>
      <c r="BD90" s="9"/>
    </row>
    <row r="91" spans="1:56" ht="13.5" customHeight="1">
      <c r="A91" s="61"/>
      <c r="B91" s="1549"/>
      <c r="C91" s="9"/>
      <c r="D91" s="61"/>
      <c r="E91" s="9"/>
      <c r="F91" s="71"/>
      <c r="G91" s="243" t="s">
        <v>50</v>
      </c>
      <c r="H91" s="242">
        <v>7</v>
      </c>
      <c r="I91" s="1056">
        <v>7</v>
      </c>
      <c r="J91" s="61"/>
      <c r="K91" s="9"/>
      <c r="L91" s="71"/>
      <c r="M91" s="94"/>
      <c r="N91" s="1182" t="s">
        <v>82</v>
      </c>
      <c r="O91" s="1143">
        <f>E72+H67</f>
        <v>15.4</v>
      </c>
      <c r="P91" s="1348">
        <f>F72+I67</f>
        <v>15.4</v>
      </c>
      <c r="Q91" s="1143">
        <f>H80+K87+K85</f>
        <v>10.25</v>
      </c>
      <c r="R91" s="1330">
        <f>L87+I80+L85</f>
        <v>10.25</v>
      </c>
      <c r="S91" s="1146">
        <f>H99</f>
        <v>1.1299999999999999</v>
      </c>
      <c r="T91" s="1349">
        <f>I99</f>
        <v>1.1299999999999999</v>
      </c>
      <c r="U91" s="1143">
        <f t="shared" si="74"/>
        <v>25.65</v>
      </c>
      <c r="V91" s="1330">
        <f t="shared" si="75"/>
        <v>25.65</v>
      </c>
      <c r="W91" s="1143">
        <f t="shared" si="76"/>
        <v>11.379999999999999</v>
      </c>
      <c r="X91" s="1239">
        <f t="shared" si="77"/>
        <v>11.379999999999999</v>
      </c>
      <c r="Z91" s="1201" t="s">
        <v>128</v>
      </c>
      <c r="AA91" s="936"/>
      <c r="AB91" s="1684"/>
      <c r="AC91" s="1167"/>
      <c r="AD91" s="1329"/>
      <c r="AE91" s="1167"/>
      <c r="AF91" s="1347"/>
      <c r="AG91" s="1167">
        <f t="shared" si="89"/>
        <v>0</v>
      </c>
      <c r="AH91" s="1330">
        <f t="shared" si="89"/>
        <v>0</v>
      </c>
      <c r="AI91" s="1167">
        <f t="shared" si="89"/>
        <v>0</v>
      </c>
      <c r="AJ91" s="1239">
        <f t="shared" si="89"/>
        <v>0</v>
      </c>
      <c r="AL91" s="1182" t="s">
        <v>140</v>
      </c>
      <c r="AM91" s="1183">
        <f t="shared" si="69"/>
        <v>0</v>
      </c>
      <c r="AN91" s="1191">
        <f t="shared" si="70"/>
        <v>0</v>
      </c>
      <c r="AO91" s="1201" t="s">
        <v>128</v>
      </c>
      <c r="AP91" s="1403">
        <f t="shared" si="90"/>
        <v>0</v>
      </c>
      <c r="AQ91" s="1418">
        <f t="shared" si="90"/>
        <v>0</v>
      </c>
      <c r="AY91" s="9"/>
    </row>
    <row r="92" spans="1:56" ht="16.5" customHeight="1" thickBot="1">
      <c r="A92" s="1376" t="s">
        <v>399</v>
      </c>
      <c r="B92" s="1552"/>
      <c r="C92" s="31">
        <f>C77+C79+C80+C84+C86+C87+75+75</f>
        <v>780</v>
      </c>
      <c r="D92" s="57"/>
      <c r="E92" s="31"/>
      <c r="F92" s="73"/>
      <c r="G92" s="253" t="s">
        <v>81</v>
      </c>
      <c r="H92" s="1468">
        <v>190</v>
      </c>
      <c r="I92" s="1469">
        <v>190</v>
      </c>
      <c r="J92" s="57"/>
      <c r="K92" s="31"/>
      <c r="L92" s="73"/>
      <c r="M92" s="94"/>
      <c r="N92" s="1182" t="s">
        <v>89</v>
      </c>
      <c r="O92" s="1143"/>
      <c r="P92" s="1138"/>
      <c r="Q92" s="1143">
        <f>E82</f>
        <v>4</v>
      </c>
      <c r="R92" s="1239">
        <f>F82</f>
        <v>4</v>
      </c>
      <c r="S92" s="1143">
        <f>H102</f>
        <v>1.1000000000000001</v>
      </c>
      <c r="T92" s="1344">
        <f>I102</f>
        <v>1.1000000000000001</v>
      </c>
      <c r="U92" s="1143">
        <f t="shared" si="74"/>
        <v>4</v>
      </c>
      <c r="V92" s="1330">
        <f t="shared" si="75"/>
        <v>4</v>
      </c>
      <c r="W92" s="1143">
        <f t="shared" si="76"/>
        <v>5.0999999999999996</v>
      </c>
      <c r="X92" s="1239">
        <f t="shared" si="77"/>
        <v>5.0999999999999996</v>
      </c>
      <c r="Z92" s="1201" t="s">
        <v>126</v>
      </c>
      <c r="AA92" s="936"/>
      <c r="AB92" s="1688"/>
      <c r="AC92" s="1167"/>
      <c r="AD92" s="1329"/>
      <c r="AE92" s="1167"/>
      <c r="AF92" s="1347"/>
      <c r="AG92" s="1167">
        <f t="shared" si="89"/>
        <v>0</v>
      </c>
      <c r="AH92" s="1330">
        <f t="shared" si="89"/>
        <v>0</v>
      </c>
      <c r="AI92" s="1167">
        <f t="shared" si="89"/>
        <v>0</v>
      </c>
      <c r="AJ92" s="1239">
        <f t="shared" si="89"/>
        <v>0</v>
      </c>
      <c r="AL92" s="1182" t="s">
        <v>52</v>
      </c>
      <c r="AM92" s="1183">
        <f t="shared" si="69"/>
        <v>2</v>
      </c>
      <c r="AN92" s="1191">
        <f t="shared" si="70"/>
        <v>2</v>
      </c>
      <c r="AO92" s="1201" t="s">
        <v>126</v>
      </c>
      <c r="AP92" s="1403">
        <f t="shared" si="90"/>
        <v>0</v>
      </c>
      <c r="AQ92" s="1418">
        <f t="shared" si="90"/>
        <v>0</v>
      </c>
      <c r="AY92" s="9"/>
    </row>
    <row r="93" spans="1:56" ht="15" customHeight="1" thickBot="1">
      <c r="A93" s="364"/>
      <c r="B93" s="170" t="s">
        <v>246</v>
      </c>
      <c r="C93" s="597"/>
      <c r="D93" s="2086" t="s">
        <v>740</v>
      </c>
      <c r="E93" s="2078"/>
      <c r="F93" s="2079"/>
      <c r="G93" s="1555" t="s">
        <v>835</v>
      </c>
      <c r="H93" s="39"/>
      <c r="I93" s="39"/>
      <c r="J93" s="1513"/>
      <c r="K93" s="2080"/>
      <c r="L93" s="50"/>
      <c r="M93" s="108"/>
      <c r="N93" s="668" t="s">
        <v>145</v>
      </c>
      <c r="O93" s="1143">
        <f>P93/1000/0.04</f>
        <v>0.13500000000000001</v>
      </c>
      <c r="P93" s="1348">
        <f>F71</f>
        <v>5.4</v>
      </c>
      <c r="Q93" s="1143"/>
      <c r="R93" s="1330"/>
      <c r="S93" s="1704">
        <f>T93/1000/0.04</f>
        <v>0.11265000000000001</v>
      </c>
      <c r="T93" s="1349">
        <f>I100</f>
        <v>4.5060000000000002</v>
      </c>
      <c r="U93" s="1143">
        <f t="shared" si="74"/>
        <v>0.13500000000000001</v>
      </c>
      <c r="V93" s="1330">
        <f t="shared" si="75"/>
        <v>5.4</v>
      </c>
      <c r="W93" s="1143">
        <f t="shared" si="76"/>
        <v>0.11265000000000001</v>
      </c>
      <c r="X93" s="1239">
        <f t="shared" si="77"/>
        <v>4.5060000000000002</v>
      </c>
      <c r="Z93" s="1201" t="s">
        <v>433</v>
      </c>
      <c r="AA93" s="936"/>
      <c r="AB93" s="1689"/>
      <c r="AC93" s="1167"/>
      <c r="AD93" s="1329"/>
      <c r="AE93" s="1167"/>
      <c r="AF93" s="1347"/>
      <c r="AG93" s="1167">
        <f t="shared" si="89"/>
        <v>0</v>
      </c>
      <c r="AH93" s="1330">
        <f t="shared" si="89"/>
        <v>0</v>
      </c>
      <c r="AI93" s="1167">
        <f t="shared" si="89"/>
        <v>0</v>
      </c>
      <c r="AJ93" s="1239">
        <f t="shared" si="89"/>
        <v>0</v>
      </c>
      <c r="AL93" s="1182" t="s">
        <v>138</v>
      </c>
      <c r="AM93" s="1183">
        <f t="shared" si="69"/>
        <v>0</v>
      </c>
      <c r="AN93" s="1191">
        <f t="shared" si="70"/>
        <v>0</v>
      </c>
      <c r="AO93" s="1201" t="s">
        <v>433</v>
      </c>
      <c r="AP93" s="1403">
        <f t="shared" si="90"/>
        <v>0</v>
      </c>
      <c r="AQ93" s="1418">
        <f t="shared" si="90"/>
        <v>0</v>
      </c>
      <c r="AY93" s="9"/>
    </row>
    <row r="94" spans="1:56" ht="14.25" customHeight="1" thickBot="1">
      <c r="A94" s="2085" t="s">
        <v>741</v>
      </c>
      <c r="B94" s="248" t="s">
        <v>740</v>
      </c>
      <c r="C94" s="260">
        <v>200</v>
      </c>
      <c r="D94" s="1444" t="s">
        <v>100</v>
      </c>
      <c r="E94" s="1462" t="s">
        <v>101</v>
      </c>
      <c r="F94" s="1463" t="s">
        <v>102</v>
      </c>
      <c r="G94" s="2081" t="s">
        <v>100</v>
      </c>
      <c r="H94" s="1432" t="s">
        <v>101</v>
      </c>
      <c r="I94" s="1474" t="s">
        <v>102</v>
      </c>
      <c r="J94" s="1444" t="s">
        <v>100</v>
      </c>
      <c r="K94" s="1445" t="s">
        <v>101</v>
      </c>
      <c r="L94" s="1446" t="s">
        <v>102</v>
      </c>
      <c r="M94" s="108"/>
      <c r="N94" s="1182" t="s">
        <v>50</v>
      </c>
      <c r="O94" s="1897">
        <f>E70+K69</f>
        <v>17</v>
      </c>
      <c r="P94" s="1350">
        <f>F70+L69</f>
        <v>17</v>
      </c>
      <c r="Q94" s="1143">
        <f>E85+H91</f>
        <v>8.1999999999999993</v>
      </c>
      <c r="R94" s="1353">
        <f>I91+F85</f>
        <v>8.1999999999999993</v>
      </c>
      <c r="S94" s="1143">
        <f>E95</f>
        <v>7</v>
      </c>
      <c r="T94" s="1341">
        <f>F95</f>
        <v>7</v>
      </c>
      <c r="U94" s="1143">
        <f t="shared" si="74"/>
        <v>25.2</v>
      </c>
      <c r="V94" s="1330">
        <f t="shared" si="75"/>
        <v>25.2</v>
      </c>
      <c r="W94" s="1143">
        <f t="shared" si="76"/>
        <v>15.2</v>
      </c>
      <c r="X94" s="1239">
        <f t="shared" si="77"/>
        <v>15.2</v>
      </c>
      <c r="Z94" s="1200"/>
      <c r="AA94" s="1165"/>
      <c r="AB94" s="2540"/>
      <c r="AC94" s="2541"/>
      <c r="AD94" s="1331"/>
      <c r="AE94" s="1168"/>
      <c r="AF94" s="1692"/>
      <c r="AG94" s="1168">
        <f t="shared" si="89"/>
        <v>0</v>
      </c>
      <c r="AH94" s="1332">
        <f t="shared" si="89"/>
        <v>0</v>
      </c>
      <c r="AI94" s="1168">
        <f t="shared" si="89"/>
        <v>0</v>
      </c>
      <c r="AJ94" s="1134">
        <f t="shared" si="89"/>
        <v>0</v>
      </c>
      <c r="AL94" s="1182" t="s">
        <v>137</v>
      </c>
      <c r="AM94" s="1183">
        <f t="shared" si="69"/>
        <v>0</v>
      </c>
      <c r="AN94" s="1191">
        <f t="shared" si="70"/>
        <v>0</v>
      </c>
      <c r="AO94" s="2555" t="s">
        <v>96</v>
      </c>
      <c r="AP94" s="2556">
        <f t="shared" si="90"/>
        <v>0</v>
      </c>
      <c r="AQ94" s="2557">
        <f t="shared" si="90"/>
        <v>0</v>
      </c>
      <c r="AY94" s="9"/>
    </row>
    <row r="95" spans="1:56" ht="13.5" customHeight="1" thickBot="1">
      <c r="A95" s="239" t="s">
        <v>992</v>
      </c>
      <c r="B95" s="273" t="s">
        <v>834</v>
      </c>
      <c r="C95" s="259" t="s">
        <v>815</v>
      </c>
      <c r="D95" s="2135" t="s">
        <v>612</v>
      </c>
      <c r="E95" s="2136">
        <v>7</v>
      </c>
      <c r="F95" s="2137">
        <v>7</v>
      </c>
      <c r="G95" s="1578" t="s">
        <v>85</v>
      </c>
      <c r="H95" s="1514">
        <v>50.36</v>
      </c>
      <c r="I95" s="1515">
        <v>42.8</v>
      </c>
      <c r="J95" s="1442" t="s">
        <v>93</v>
      </c>
      <c r="K95" s="1054">
        <v>5</v>
      </c>
      <c r="L95" s="1494">
        <v>5</v>
      </c>
      <c r="M95" s="108"/>
      <c r="N95" s="1182" t="s">
        <v>140</v>
      </c>
      <c r="O95" s="1143"/>
      <c r="P95" s="1138"/>
      <c r="Q95" s="1143"/>
      <c r="R95" s="1239"/>
      <c r="S95" s="1143"/>
      <c r="T95" s="1344"/>
      <c r="U95" s="1143">
        <f t="shared" si="74"/>
        <v>0</v>
      </c>
      <c r="V95" s="1330">
        <f t="shared" si="75"/>
        <v>0</v>
      </c>
      <c r="W95" s="1143">
        <f t="shared" si="76"/>
        <v>0</v>
      </c>
      <c r="X95" s="1239">
        <f t="shared" si="77"/>
        <v>0</v>
      </c>
      <c r="Z95" s="2537" t="s">
        <v>943</v>
      </c>
      <c r="AA95" s="2542">
        <f>SUM(AA90:AA94)</f>
        <v>0</v>
      </c>
      <c r="AB95" s="2543">
        <f t="shared" ref="AB95:AE95" si="91">SUM(AB90:AB94)</f>
        <v>0</v>
      </c>
      <c r="AC95" s="2544">
        <f t="shared" si="91"/>
        <v>0</v>
      </c>
      <c r="AD95" s="2543">
        <f>SUM(AD90:AD94)</f>
        <v>0</v>
      </c>
      <c r="AE95" s="2544">
        <f t="shared" si="91"/>
        <v>0</v>
      </c>
      <c r="AF95" s="2543">
        <f>SUM(AF90:AF94)</f>
        <v>0</v>
      </c>
      <c r="AG95" s="2545">
        <f t="shared" si="89"/>
        <v>0</v>
      </c>
      <c r="AH95" s="2546">
        <f t="shared" si="89"/>
        <v>0</v>
      </c>
      <c r="AI95" s="2545">
        <f t="shared" si="89"/>
        <v>0</v>
      </c>
      <c r="AJ95" s="2547">
        <f t="shared" si="89"/>
        <v>0</v>
      </c>
      <c r="AL95" s="1182" t="s">
        <v>77</v>
      </c>
      <c r="AM95" s="1183">
        <f t="shared" si="69"/>
        <v>0</v>
      </c>
      <c r="AN95" s="1191">
        <f t="shared" si="70"/>
        <v>0</v>
      </c>
      <c r="AO95" s="2537" t="s">
        <v>943</v>
      </c>
      <c r="AP95" s="2558">
        <f t="shared" si="90"/>
        <v>0</v>
      </c>
      <c r="AQ95" s="1419">
        <f t="shared" si="90"/>
        <v>0</v>
      </c>
      <c r="AY95" s="9"/>
    </row>
    <row r="96" spans="1:56" ht="12.75" customHeight="1" thickBot="1">
      <c r="A96" s="61"/>
      <c r="B96" s="2765" t="s">
        <v>833</v>
      </c>
      <c r="C96" s="71"/>
      <c r="D96" s="2138" t="s">
        <v>248</v>
      </c>
      <c r="E96" s="2139">
        <v>13.6</v>
      </c>
      <c r="F96" s="230">
        <v>12</v>
      </c>
      <c r="G96" s="1496" t="s">
        <v>78</v>
      </c>
      <c r="H96" s="242">
        <v>9.1</v>
      </c>
      <c r="I96" s="1451">
        <v>9.1</v>
      </c>
      <c r="J96" s="336" t="s">
        <v>79</v>
      </c>
      <c r="K96" s="242">
        <v>1.5</v>
      </c>
      <c r="L96" s="1450">
        <v>1.5</v>
      </c>
      <c r="M96" s="108"/>
      <c r="N96" s="1182" t="s">
        <v>443</v>
      </c>
      <c r="O96" s="1143">
        <f>K67</f>
        <v>1</v>
      </c>
      <c r="P96" s="1138">
        <f>L67</f>
        <v>1</v>
      </c>
      <c r="Q96" s="1143"/>
      <c r="R96" s="1239"/>
      <c r="S96" s="1143">
        <f>E97</f>
        <v>1</v>
      </c>
      <c r="T96" s="1344">
        <f>F97</f>
        <v>1</v>
      </c>
      <c r="U96" s="1143">
        <f t="shared" si="74"/>
        <v>1</v>
      </c>
      <c r="V96" s="1330">
        <f t="shared" si="75"/>
        <v>1</v>
      </c>
      <c r="W96" s="1143">
        <f t="shared" si="76"/>
        <v>1</v>
      </c>
      <c r="X96" s="1239">
        <f t="shared" si="77"/>
        <v>1</v>
      </c>
      <c r="Z96" s="2532" t="s">
        <v>944</v>
      </c>
      <c r="AA96" s="2533">
        <f>AA88+AA95</f>
        <v>0</v>
      </c>
      <c r="AB96" s="2554">
        <f t="shared" ref="AB96" si="92">AB88+AB95</f>
        <v>0</v>
      </c>
      <c r="AC96" s="2533">
        <f t="shared" ref="AC96" si="93">AC88+AC95</f>
        <v>217.95</v>
      </c>
      <c r="AD96" s="2553">
        <f t="shared" ref="AD96" si="94">AD88+AD95</f>
        <v>186.65000000000003</v>
      </c>
      <c r="AE96" s="2533">
        <f t="shared" ref="AE96" si="95">AE88+AE95</f>
        <v>2</v>
      </c>
      <c r="AF96" s="2553">
        <f>AF88+AF95</f>
        <v>2</v>
      </c>
      <c r="AG96" s="2534">
        <f t="shared" si="89"/>
        <v>217.95</v>
      </c>
      <c r="AH96" s="2535">
        <f t="shared" si="89"/>
        <v>186.65000000000003</v>
      </c>
      <c r="AI96" s="2534">
        <f t="shared" si="89"/>
        <v>219.95</v>
      </c>
      <c r="AJ96" s="2536">
        <f t="shared" si="89"/>
        <v>188.65000000000003</v>
      </c>
      <c r="AL96" s="1182" t="s">
        <v>54</v>
      </c>
      <c r="AM96" s="1183">
        <f t="shared" si="69"/>
        <v>1.25</v>
      </c>
      <c r="AN96" s="1191">
        <f t="shared" si="70"/>
        <v>1.25</v>
      </c>
      <c r="AO96" s="2548" t="s">
        <v>135</v>
      </c>
      <c r="AP96" s="1202">
        <f>AA96+AC96+AE96</f>
        <v>219.95</v>
      </c>
      <c r="AQ96" s="1419">
        <f>AB96+AD96+AF96</f>
        <v>188.65000000000003</v>
      </c>
      <c r="AY96" s="9"/>
    </row>
    <row r="97" spans="1:51" ht="14.25" customHeight="1">
      <c r="A97" s="241" t="s">
        <v>9</v>
      </c>
      <c r="B97" s="248" t="s">
        <v>427</v>
      </c>
      <c r="C97" s="257">
        <v>20</v>
      </c>
      <c r="D97" s="243" t="s">
        <v>92</v>
      </c>
      <c r="E97" s="242">
        <v>1</v>
      </c>
      <c r="F97" s="1458">
        <v>1</v>
      </c>
      <c r="G97" s="1496" t="s">
        <v>767</v>
      </c>
      <c r="H97" s="1484">
        <v>12.39</v>
      </c>
      <c r="I97" s="1485">
        <v>12.39</v>
      </c>
      <c r="J97" s="336" t="s">
        <v>81</v>
      </c>
      <c r="K97" s="1484">
        <v>15</v>
      </c>
      <c r="L97" s="1062">
        <v>15</v>
      </c>
      <c r="M97" s="108"/>
      <c r="N97" s="1182" t="s">
        <v>138</v>
      </c>
      <c r="O97" s="1143"/>
      <c r="P97" s="1138"/>
      <c r="Q97" s="1143"/>
      <c r="R97" s="1239"/>
      <c r="S97" s="1143"/>
      <c r="T97" s="1344"/>
      <c r="U97" s="1143">
        <f t="shared" si="74"/>
        <v>0</v>
      </c>
      <c r="V97" s="1330">
        <f t="shared" si="75"/>
        <v>0</v>
      </c>
      <c r="W97" s="1143">
        <f t="shared" si="76"/>
        <v>0</v>
      </c>
      <c r="X97" s="1239">
        <f t="shared" si="77"/>
        <v>0</v>
      </c>
      <c r="Z97" s="2509" t="s">
        <v>414</v>
      </c>
      <c r="AA97" s="2510"/>
      <c r="AB97" s="2510"/>
      <c r="AC97" s="2510"/>
      <c r="AD97" s="2510"/>
      <c r="AE97" s="2510"/>
      <c r="AF97" s="2510"/>
      <c r="AG97" s="2510"/>
      <c r="AH97" s="2510"/>
      <c r="AI97" s="2510"/>
      <c r="AJ97" s="136"/>
      <c r="AL97" s="1182" t="s">
        <v>116</v>
      </c>
      <c r="AM97" s="1183">
        <f t="shared" si="69"/>
        <v>0</v>
      </c>
      <c r="AN97" s="1191">
        <f t="shared" si="70"/>
        <v>0</v>
      </c>
      <c r="AO97" s="1205" t="s">
        <v>414</v>
      </c>
      <c r="AP97" s="1183"/>
      <c r="AQ97" s="71"/>
      <c r="AY97" s="9"/>
    </row>
    <row r="98" spans="1:51">
      <c r="A98" s="61"/>
      <c r="B98" s="1549"/>
      <c r="C98" s="71"/>
      <c r="D98" s="1496" t="s">
        <v>81</v>
      </c>
      <c r="E98" s="1649">
        <v>185</v>
      </c>
      <c r="F98" s="1450"/>
      <c r="G98" s="243" t="s">
        <v>105</v>
      </c>
      <c r="H98" s="247">
        <v>15</v>
      </c>
      <c r="I98" s="2082">
        <v>15</v>
      </c>
      <c r="J98" s="234" t="s">
        <v>770</v>
      </c>
      <c r="K98" s="1061">
        <v>2</v>
      </c>
      <c r="L98" s="1450">
        <v>2</v>
      </c>
      <c r="M98" s="94"/>
      <c r="N98" s="1182" t="s">
        <v>137</v>
      </c>
      <c r="O98" s="1143"/>
      <c r="P98" s="1138"/>
      <c r="Q98" s="1143"/>
      <c r="R98" s="1239"/>
      <c r="S98" s="1143"/>
      <c r="T98" s="1344"/>
      <c r="U98" s="1143">
        <f t="shared" si="74"/>
        <v>0</v>
      </c>
      <c r="V98" s="1330">
        <f t="shared" si="75"/>
        <v>0</v>
      </c>
      <c r="W98" s="1143">
        <f t="shared" si="76"/>
        <v>0</v>
      </c>
      <c r="X98" s="1239">
        <f t="shared" si="77"/>
        <v>0</v>
      </c>
      <c r="Z98" s="1944" t="s">
        <v>547</v>
      </c>
      <c r="AA98" s="2531">
        <f>E75</f>
        <v>25</v>
      </c>
      <c r="AB98" s="2520">
        <f>F75</f>
        <v>25</v>
      </c>
      <c r="AC98" s="936"/>
      <c r="AD98" s="1208"/>
      <c r="AE98" s="936"/>
      <c r="AF98" s="2521"/>
      <c r="AG98" s="1167">
        <f t="shared" ref="AG98:AJ101" si="96">AA98+AC98</f>
        <v>25</v>
      </c>
      <c r="AH98" s="1245">
        <f t="shared" si="96"/>
        <v>25</v>
      </c>
      <c r="AI98" s="1167">
        <f t="shared" si="96"/>
        <v>0</v>
      </c>
      <c r="AJ98" s="1246">
        <f t="shared" si="96"/>
        <v>0</v>
      </c>
      <c r="AL98" s="1152" t="s">
        <v>169</v>
      </c>
      <c r="AM98" s="1183">
        <f t="shared" si="69"/>
        <v>1.0693999999999999</v>
      </c>
      <c r="AN98" s="1191">
        <f t="shared" si="70"/>
        <v>1.0693999999999999</v>
      </c>
      <c r="AO98" s="1206" t="s">
        <v>415</v>
      </c>
      <c r="AP98" s="1207">
        <f t="shared" ref="AP98:AP113" si="97">AA99+AC99+AE99</f>
        <v>127.1</v>
      </c>
      <c r="AQ98" s="1208">
        <f t="shared" ref="AQ98:AQ113" si="98">AB99+AD99+AF99</f>
        <v>112</v>
      </c>
      <c r="AU98" s="9"/>
      <c r="AV98" s="9"/>
      <c r="AW98" s="9"/>
      <c r="AX98" s="9"/>
      <c r="AY98" s="9"/>
    </row>
    <row r="99" spans="1:51" ht="15" customHeight="1">
      <c r="A99" s="61"/>
      <c r="B99" s="1549"/>
      <c r="C99" s="71"/>
      <c r="D99" s="61"/>
      <c r="E99" s="9"/>
      <c r="F99" s="71"/>
      <c r="G99" s="243" t="s">
        <v>82</v>
      </c>
      <c r="H99" s="2083">
        <v>1.1299999999999999</v>
      </c>
      <c r="I99" s="1521">
        <v>1.1299999999999999</v>
      </c>
      <c r="J99" s="2087" t="s">
        <v>769</v>
      </c>
      <c r="K99" s="2178">
        <v>4.0000000000000002E-4</v>
      </c>
      <c r="L99" s="1458">
        <v>4.0000000000000002E-4</v>
      </c>
      <c r="M99" s="94"/>
      <c r="N99" s="1182" t="s">
        <v>77</v>
      </c>
      <c r="O99" s="1143"/>
      <c r="P99" s="1138"/>
      <c r="Q99" s="1143"/>
      <c r="R99" s="1239"/>
      <c r="S99" s="1143"/>
      <c r="T99" s="1344"/>
      <c r="U99" s="1143">
        <f t="shared" si="74"/>
        <v>0</v>
      </c>
      <c r="V99" s="1330">
        <f t="shared" si="75"/>
        <v>0</v>
      </c>
      <c r="W99" s="1143">
        <f t="shared" si="76"/>
        <v>0</v>
      </c>
      <c r="X99" s="1239">
        <f t="shared" si="77"/>
        <v>0</v>
      </c>
      <c r="Z99" s="1240" t="s">
        <v>415</v>
      </c>
      <c r="AA99" s="1241">
        <f>H71</f>
        <v>113.5</v>
      </c>
      <c r="AB99" s="1242">
        <f>I71</f>
        <v>100</v>
      </c>
      <c r="AC99" s="936"/>
      <c r="AD99" s="1243"/>
      <c r="AE99" s="1167">
        <f>E96</f>
        <v>13.6</v>
      </c>
      <c r="AF99" s="1244">
        <f>F96</f>
        <v>12</v>
      </c>
      <c r="AG99" s="1167">
        <f t="shared" si="96"/>
        <v>113.5</v>
      </c>
      <c r="AH99" s="1245">
        <f t="shared" si="96"/>
        <v>100</v>
      </c>
      <c r="AI99" s="1167">
        <f t="shared" si="96"/>
        <v>13.6</v>
      </c>
      <c r="AJ99" s="1246">
        <f t="shared" si="96"/>
        <v>12</v>
      </c>
      <c r="AL99" s="1153" t="s">
        <v>165</v>
      </c>
      <c r="AM99" s="1183">
        <f t="shared" si="69"/>
        <v>9.4000000000000004E-3</v>
      </c>
      <c r="AN99" s="1191">
        <f t="shared" si="70"/>
        <v>9.4000000000000004E-3</v>
      </c>
      <c r="AO99" s="1209" t="s">
        <v>416</v>
      </c>
      <c r="AP99" s="1183">
        <f t="shared" si="97"/>
        <v>0</v>
      </c>
      <c r="AQ99" s="1208">
        <f t="shared" si="98"/>
        <v>0</v>
      </c>
      <c r="AU99" s="9"/>
      <c r="AV99" s="9"/>
      <c r="AW99" s="9"/>
      <c r="AX99" s="9"/>
      <c r="AY99" s="9"/>
    </row>
    <row r="100" spans="1:51" ht="13.5" customHeight="1">
      <c r="A100" s="61"/>
      <c r="B100" s="1549"/>
      <c r="C100" s="71"/>
      <c r="D100" s="61"/>
      <c r="E100" s="9"/>
      <c r="F100" s="71"/>
      <c r="G100" s="243" t="s">
        <v>166</v>
      </c>
      <c r="H100" s="2196" t="s">
        <v>816</v>
      </c>
      <c r="I100" s="1485">
        <v>4.5060000000000002</v>
      </c>
      <c r="J100" s="256" t="s">
        <v>595</v>
      </c>
      <c r="K100" s="1628">
        <v>0.2</v>
      </c>
      <c r="L100" s="1550">
        <v>0.2</v>
      </c>
      <c r="M100" s="94"/>
      <c r="N100" s="455" t="s">
        <v>444</v>
      </c>
      <c r="O100" s="1143"/>
      <c r="P100" s="1138"/>
      <c r="Q100" s="1143">
        <f>E86+H87+K88</f>
        <v>1.05</v>
      </c>
      <c r="R100" s="1239">
        <f>F86+I87+L88</f>
        <v>1.05</v>
      </c>
      <c r="S100" s="1143">
        <f>K100</f>
        <v>0.2</v>
      </c>
      <c r="T100" s="1344">
        <f>L100</f>
        <v>0.2</v>
      </c>
      <c r="U100" s="1143">
        <f t="shared" si="74"/>
        <v>1.05</v>
      </c>
      <c r="V100" s="1330">
        <f t="shared" si="75"/>
        <v>1.05</v>
      </c>
      <c r="W100" s="1143">
        <f t="shared" si="76"/>
        <v>1.25</v>
      </c>
      <c r="X100" s="1239">
        <f t="shared" si="77"/>
        <v>1.25</v>
      </c>
      <c r="Z100" s="1247" t="s">
        <v>416</v>
      </c>
      <c r="AA100" s="1248"/>
      <c r="AB100" s="1249"/>
      <c r="AC100" s="936"/>
      <c r="AD100" s="1250"/>
      <c r="AE100" s="1251"/>
      <c r="AF100" s="1252"/>
      <c r="AG100" s="1167">
        <f t="shared" si="96"/>
        <v>0</v>
      </c>
      <c r="AH100" s="1245">
        <f t="shared" si="96"/>
        <v>0</v>
      </c>
      <c r="AI100" s="1167">
        <f t="shared" si="96"/>
        <v>0</v>
      </c>
      <c r="AJ100" s="1246">
        <f t="shared" si="96"/>
        <v>0</v>
      </c>
      <c r="AL100" s="1154" t="s">
        <v>408</v>
      </c>
      <c r="AM100" s="1183">
        <f t="shared" si="69"/>
        <v>1</v>
      </c>
      <c r="AN100" s="1191">
        <f t="shared" si="70"/>
        <v>1</v>
      </c>
      <c r="AO100" s="1210" t="s">
        <v>417</v>
      </c>
      <c r="AP100" s="1183">
        <f t="shared" si="97"/>
        <v>0</v>
      </c>
      <c r="AQ100" s="1208">
        <f t="shared" si="98"/>
        <v>0</v>
      </c>
      <c r="AU100" s="9"/>
      <c r="AV100" s="9"/>
      <c r="AW100" s="9"/>
      <c r="AX100" s="9"/>
      <c r="AY100" s="9"/>
    </row>
    <row r="101" spans="1:51" ht="15.75" customHeight="1" thickBot="1">
      <c r="A101" s="61"/>
      <c r="B101" s="1549"/>
      <c r="C101" s="71"/>
      <c r="D101" s="61"/>
      <c r="E101" s="9"/>
      <c r="F101" s="71"/>
      <c r="G101" s="1496" t="s">
        <v>768</v>
      </c>
      <c r="H101" s="1484">
        <v>2.2599999999999998</v>
      </c>
      <c r="I101" s="1485">
        <v>2.2599999999999998</v>
      </c>
      <c r="J101" s="1734"/>
      <c r="K101" s="2088"/>
      <c r="L101" s="2089"/>
      <c r="M101" s="94"/>
      <c r="N101" s="1182" t="s">
        <v>445</v>
      </c>
      <c r="O101" s="1143"/>
      <c r="P101" s="1138"/>
      <c r="Q101" s="1143"/>
      <c r="R101" s="1239"/>
      <c r="S101" s="1143"/>
      <c r="T101" s="1344"/>
      <c r="U101" s="1143">
        <f t="shared" si="74"/>
        <v>0</v>
      </c>
      <c r="V101" s="1330">
        <f t="shared" si="75"/>
        <v>0</v>
      </c>
      <c r="W101" s="1143">
        <f t="shared" si="76"/>
        <v>0</v>
      </c>
      <c r="X101" s="1239">
        <f t="shared" si="77"/>
        <v>0</v>
      </c>
      <c r="Z101" s="1253" t="s">
        <v>417</v>
      </c>
      <c r="AA101" s="1248"/>
      <c r="AB101" s="1249"/>
      <c r="AC101" s="936"/>
      <c r="AD101" s="1250"/>
      <c r="AE101" s="1167"/>
      <c r="AF101" s="1252"/>
      <c r="AG101" s="1167">
        <f t="shared" si="96"/>
        <v>0</v>
      </c>
      <c r="AH101" s="1245">
        <f t="shared" si="96"/>
        <v>0</v>
      </c>
      <c r="AI101" s="1167">
        <f t="shared" si="96"/>
        <v>0</v>
      </c>
      <c r="AJ101" s="1246">
        <f t="shared" si="96"/>
        <v>0</v>
      </c>
      <c r="AL101" s="1155" t="s">
        <v>136</v>
      </c>
      <c r="AM101" s="1192">
        <f t="shared" si="69"/>
        <v>0.06</v>
      </c>
      <c r="AN101" s="1193">
        <f t="shared" si="70"/>
        <v>0.06</v>
      </c>
      <c r="AO101" s="1211" t="s">
        <v>418</v>
      </c>
      <c r="AP101" s="1192">
        <f t="shared" si="97"/>
        <v>0</v>
      </c>
      <c r="AQ101" s="1212">
        <f t="shared" si="98"/>
        <v>0</v>
      </c>
      <c r="AU101" s="9"/>
      <c r="AV101" s="9"/>
      <c r="AW101" s="9"/>
      <c r="AX101" s="9"/>
      <c r="AY101" s="9"/>
    </row>
    <row r="102" spans="1:51" ht="12.75" customHeight="1" thickBot="1">
      <c r="A102" s="1376" t="s">
        <v>400</v>
      </c>
      <c r="B102" s="1377"/>
      <c r="C102" s="1698">
        <f>C94+C97+98+20</f>
        <v>338</v>
      </c>
      <c r="D102" s="57"/>
      <c r="E102" s="31"/>
      <c r="F102" s="73"/>
      <c r="G102" s="2090" t="s">
        <v>89</v>
      </c>
      <c r="H102" s="1523">
        <v>1.1000000000000001</v>
      </c>
      <c r="I102" s="2084">
        <v>1.1000000000000001</v>
      </c>
      <c r="J102" s="2091"/>
      <c r="K102" s="31"/>
      <c r="L102" s="73"/>
      <c r="M102" s="94"/>
      <c r="N102" s="1152" t="s">
        <v>169</v>
      </c>
      <c r="O102" s="1147">
        <f t="shared" ref="O102:T102" si="99">O103+O104+O105+O106</f>
        <v>0</v>
      </c>
      <c r="P102" s="1354">
        <f t="shared" si="99"/>
        <v>0</v>
      </c>
      <c r="Q102" s="1147">
        <f t="shared" si="99"/>
        <v>1.069</v>
      </c>
      <c r="R102" s="1355">
        <f t="shared" si="99"/>
        <v>1.069</v>
      </c>
      <c r="S102" s="1157">
        <f t="shared" si="99"/>
        <v>4.0000000000000002E-4</v>
      </c>
      <c r="T102" s="1356">
        <f t="shared" si="99"/>
        <v>4.0000000000000002E-4</v>
      </c>
      <c r="U102" s="1143">
        <f t="shared" si="74"/>
        <v>1.069</v>
      </c>
      <c r="V102" s="1330">
        <f t="shared" si="75"/>
        <v>1.069</v>
      </c>
      <c r="W102" s="1143">
        <f t="shared" si="76"/>
        <v>1.0693999999999999</v>
      </c>
      <c r="X102" s="1239">
        <f t="shared" si="77"/>
        <v>1.0693999999999999</v>
      </c>
      <c r="Z102" s="2511" t="s">
        <v>418</v>
      </c>
      <c r="AA102" s="2512"/>
      <c r="AB102" s="2513"/>
      <c r="AC102" s="2514"/>
      <c r="AD102" s="2515"/>
      <c r="AE102" s="2516"/>
      <c r="AF102" s="2517"/>
      <c r="AG102" s="2516">
        <f>AA102+AC102</f>
        <v>0</v>
      </c>
      <c r="AH102" s="2518"/>
      <c r="AI102" s="2516">
        <f t="shared" ref="AI102:AI114" si="100">AC102+AE102</f>
        <v>0</v>
      </c>
      <c r="AJ102" s="2519"/>
      <c r="AL102" s="462" t="s">
        <v>98</v>
      </c>
      <c r="AM102" s="1194">
        <f>O107+Q107+S107</f>
        <v>7.66</v>
      </c>
      <c r="AN102" s="1195">
        <f>P107+R107+T107</f>
        <v>7.66</v>
      </c>
      <c r="AO102" s="1213" t="s">
        <v>419</v>
      </c>
      <c r="AP102" s="1214">
        <f t="shared" si="97"/>
        <v>152.1</v>
      </c>
      <c r="AQ102" s="1215">
        <f t="shared" si="98"/>
        <v>137</v>
      </c>
      <c r="AU102" s="9"/>
      <c r="AV102" s="9"/>
      <c r="AW102" s="9"/>
      <c r="AX102" s="9"/>
      <c r="AY102" s="9"/>
    </row>
    <row r="103" spans="1:51" ht="12.75" customHeight="1" thickBot="1">
      <c r="A103" s="1889"/>
      <c r="B103" s="41"/>
      <c r="C103" s="1888"/>
      <c r="D103" s="9"/>
      <c r="E103" s="9"/>
      <c r="F103" s="9"/>
      <c r="G103" s="7"/>
      <c r="H103" s="1769"/>
      <c r="I103" s="367"/>
      <c r="J103" s="9"/>
      <c r="K103" s="9"/>
      <c r="L103" s="9"/>
      <c r="M103" s="94"/>
      <c r="N103" s="1153" t="s">
        <v>165</v>
      </c>
      <c r="O103" s="1148"/>
      <c r="P103" s="1357"/>
      <c r="Q103" s="1148">
        <f>E87+H86</f>
        <v>9.0000000000000011E-3</v>
      </c>
      <c r="R103" s="1358">
        <f>F87+I86</f>
        <v>9.0000000000000011E-3</v>
      </c>
      <c r="S103" s="1158">
        <f>K99</f>
        <v>4.0000000000000002E-4</v>
      </c>
      <c r="T103" s="1357">
        <f>L99</f>
        <v>4.0000000000000002E-4</v>
      </c>
      <c r="U103" s="1162">
        <f t="shared" si="74"/>
        <v>9.0000000000000011E-3</v>
      </c>
      <c r="V103" s="1358">
        <f t="shared" si="75"/>
        <v>9.0000000000000011E-3</v>
      </c>
      <c r="W103" s="1144">
        <f t="shared" si="76"/>
        <v>9.4000000000000004E-3</v>
      </c>
      <c r="X103" s="1358">
        <f t="shared" si="77"/>
        <v>9.4000000000000004E-3</v>
      </c>
      <c r="Z103" s="1261" t="s">
        <v>419</v>
      </c>
      <c r="AA103" s="1945">
        <f>SUM(AA99:AA102)+AA98</f>
        <v>138.5</v>
      </c>
      <c r="AB103" s="1263">
        <f>AB99+AB100+AB101+AB102+AB98</f>
        <v>125</v>
      </c>
      <c r="AC103" s="1264">
        <f>AC99+AC100+AC101+AC102</f>
        <v>0</v>
      </c>
      <c r="AD103" s="1265">
        <f>AD99+AD100+AD101+AD102</f>
        <v>0</v>
      </c>
      <c r="AE103" s="1266">
        <f>SUM(AE99:AE102)</f>
        <v>13.6</v>
      </c>
      <c r="AF103" s="1267">
        <f>SUM(AF99:AF102)</f>
        <v>12</v>
      </c>
      <c r="AG103" s="1266">
        <f>AA103+AC103</f>
        <v>138.5</v>
      </c>
      <c r="AH103" s="1268">
        <f>AB103+AD103</f>
        <v>125</v>
      </c>
      <c r="AI103" s="1266">
        <f t="shared" si="100"/>
        <v>13.6</v>
      </c>
      <c r="AJ103" s="1269">
        <f>AD103+AF103</f>
        <v>12</v>
      </c>
      <c r="AO103" s="1393" t="s">
        <v>428</v>
      </c>
      <c r="AP103" s="1204">
        <f t="shared" si="97"/>
        <v>26.8</v>
      </c>
      <c r="AQ103" s="1217">
        <f t="shared" si="98"/>
        <v>25</v>
      </c>
      <c r="AS103" s="9"/>
      <c r="AT103" s="9"/>
      <c r="AU103" s="9"/>
      <c r="AV103" s="9"/>
      <c r="AW103" s="9"/>
      <c r="AX103" s="9"/>
      <c r="AY103" s="9"/>
    </row>
    <row r="104" spans="1:51" ht="14.25" customHeight="1">
      <c r="M104" s="94"/>
      <c r="N104" s="1154" t="s">
        <v>408</v>
      </c>
      <c r="O104" s="1149"/>
      <c r="P104" s="1359"/>
      <c r="Q104" s="1149">
        <f>F90</f>
        <v>1</v>
      </c>
      <c r="R104" s="1360">
        <f>F90</f>
        <v>1</v>
      </c>
      <c r="S104" s="1159"/>
      <c r="T104" s="1359"/>
      <c r="U104" s="1162">
        <f t="shared" si="74"/>
        <v>1</v>
      </c>
      <c r="V104" s="1358">
        <f t="shared" si="75"/>
        <v>1</v>
      </c>
      <c r="W104" s="1144">
        <f t="shared" si="76"/>
        <v>1</v>
      </c>
      <c r="X104" s="1358">
        <f t="shared" si="77"/>
        <v>1</v>
      </c>
      <c r="Z104" s="1393" t="s">
        <v>428</v>
      </c>
      <c r="AA104" s="1284"/>
      <c r="AB104" s="1382"/>
      <c r="AC104" s="1286">
        <f>H90</f>
        <v>26.8</v>
      </c>
      <c r="AD104" s="1385">
        <f>I90</f>
        <v>25</v>
      </c>
      <c r="AE104" s="1284"/>
      <c r="AF104" s="1382"/>
      <c r="AG104" s="1166"/>
      <c r="AH104" s="1388"/>
      <c r="AI104" s="1166">
        <f t="shared" si="100"/>
        <v>26.8</v>
      </c>
      <c r="AJ104" s="1391"/>
      <c r="AO104" s="1378" t="s">
        <v>429</v>
      </c>
      <c r="AP104" s="1183">
        <f t="shared" si="97"/>
        <v>0</v>
      </c>
      <c r="AQ104" s="1208">
        <f t="shared" si="98"/>
        <v>0</v>
      </c>
      <c r="AS104" s="9"/>
      <c r="AT104" s="9"/>
      <c r="AU104" s="9"/>
      <c r="AV104" s="9"/>
      <c r="AW104" s="9"/>
      <c r="AX104" s="9"/>
      <c r="AY104" s="9"/>
    </row>
    <row r="105" spans="1:51" ht="15" customHeight="1" thickBot="1">
      <c r="G105" s="2186"/>
      <c r="M105" s="94"/>
      <c r="N105" s="1155" t="s">
        <v>136</v>
      </c>
      <c r="O105" s="1150"/>
      <c r="P105" s="1361"/>
      <c r="Q105" s="1150">
        <f>E83</f>
        <v>0.06</v>
      </c>
      <c r="R105" s="1362">
        <f>F83</f>
        <v>0.06</v>
      </c>
      <c r="S105" s="1160"/>
      <c r="T105" s="1361"/>
      <c r="U105" s="1162">
        <f t="shared" si="74"/>
        <v>0.06</v>
      </c>
      <c r="V105" s="1358">
        <f t="shared" si="75"/>
        <v>0.06</v>
      </c>
      <c r="W105" s="1144">
        <f t="shared" si="76"/>
        <v>0.06</v>
      </c>
      <c r="X105" s="1358">
        <f t="shared" si="77"/>
        <v>0.06</v>
      </c>
      <c r="Z105" s="1378" t="s">
        <v>429</v>
      </c>
      <c r="AA105" s="1290"/>
      <c r="AB105" s="1383"/>
      <c r="AC105" s="1292"/>
      <c r="AD105" s="1386"/>
      <c r="AE105" s="1290"/>
      <c r="AF105" s="1383"/>
      <c r="AG105" s="1167">
        <f t="shared" ref="AG105:AH107" si="101">AA105+AC105</f>
        <v>0</v>
      </c>
      <c r="AH105" s="1389">
        <f t="shared" si="101"/>
        <v>0</v>
      </c>
      <c r="AI105" s="1167">
        <f t="shared" si="100"/>
        <v>0</v>
      </c>
      <c r="AJ105" s="1342">
        <f t="shared" ref="AJ105:AJ110" si="102">AD105+AF105</f>
        <v>0</v>
      </c>
      <c r="AO105" s="1379" t="s">
        <v>430</v>
      </c>
      <c r="AP105" s="1192">
        <f t="shared" si="97"/>
        <v>0</v>
      </c>
      <c r="AQ105" s="1212">
        <f t="shared" si="98"/>
        <v>0</v>
      </c>
      <c r="AS105" s="9"/>
      <c r="AT105" s="9"/>
      <c r="AU105" s="9"/>
      <c r="AV105" s="9"/>
      <c r="AW105" s="9"/>
      <c r="AX105" s="9"/>
      <c r="AY105" s="9"/>
    </row>
    <row r="106" spans="1:51" ht="14.25" customHeight="1" thickBot="1">
      <c r="M106" s="94"/>
      <c r="N106" s="1155" t="s">
        <v>461</v>
      </c>
      <c r="O106" s="1150"/>
      <c r="P106" s="1361"/>
      <c r="Q106" s="1150"/>
      <c r="R106" s="1362"/>
      <c r="S106" s="1160"/>
      <c r="T106" s="1361"/>
      <c r="U106" s="1162">
        <f t="shared" si="74"/>
        <v>0</v>
      </c>
      <c r="V106" s="1358">
        <f t="shared" si="75"/>
        <v>0</v>
      </c>
      <c r="W106" s="1144">
        <f t="shared" si="76"/>
        <v>0</v>
      </c>
      <c r="X106" s="1358">
        <f t="shared" si="77"/>
        <v>0</v>
      </c>
      <c r="Z106" s="1379" t="s">
        <v>499</v>
      </c>
      <c r="AA106" s="1296"/>
      <c r="AB106" s="1384"/>
      <c r="AC106" s="1298"/>
      <c r="AD106" s="1387"/>
      <c r="AE106" s="1296"/>
      <c r="AF106" s="1384"/>
      <c r="AG106" s="1168">
        <f t="shared" si="101"/>
        <v>0</v>
      </c>
      <c r="AH106" s="1390">
        <f t="shared" si="101"/>
        <v>0</v>
      </c>
      <c r="AI106" s="1168">
        <f t="shared" si="100"/>
        <v>0</v>
      </c>
      <c r="AJ106" s="1392">
        <f t="shared" si="102"/>
        <v>0</v>
      </c>
      <c r="AO106" s="1380" t="s">
        <v>431</v>
      </c>
      <c r="AP106" s="1231">
        <f t="shared" si="97"/>
        <v>26.8</v>
      </c>
      <c r="AQ106" s="1232">
        <f t="shared" si="98"/>
        <v>25</v>
      </c>
      <c r="AR106" s="664"/>
      <c r="AS106" s="9"/>
      <c r="AT106" s="9"/>
      <c r="AU106" s="9"/>
      <c r="AV106" s="9"/>
      <c r="AW106" s="9"/>
      <c r="AX106" s="9"/>
      <c r="AY106" s="9"/>
    </row>
    <row r="107" spans="1:51" ht="15" customHeight="1" thickBot="1">
      <c r="M107" s="94"/>
      <c r="N107" s="462" t="s">
        <v>98</v>
      </c>
      <c r="O107" s="1151">
        <f>E73</f>
        <v>5.4</v>
      </c>
      <c r="P107" s="1363">
        <f>F73</f>
        <v>5.4</v>
      </c>
      <c r="Q107" s="1151"/>
      <c r="R107" s="1364"/>
      <c r="S107" s="1161">
        <f>H101</f>
        <v>2.2599999999999998</v>
      </c>
      <c r="T107" s="2179">
        <f>I101</f>
        <v>2.2599999999999998</v>
      </c>
      <c r="U107" s="1163">
        <f t="shared" si="74"/>
        <v>5.4</v>
      </c>
      <c r="V107" s="1366">
        <f t="shared" si="75"/>
        <v>5.4</v>
      </c>
      <c r="W107" s="1163">
        <f t="shared" si="76"/>
        <v>2.2599999999999998</v>
      </c>
      <c r="X107" s="1366">
        <f t="shared" si="77"/>
        <v>2.2599999999999998</v>
      </c>
      <c r="Z107" s="1380" t="s">
        <v>431</v>
      </c>
      <c r="AA107" s="1400">
        <f t="shared" ref="AA107:AF107" si="103">AA104+AA105+AA106</f>
        <v>0</v>
      </c>
      <c r="AB107" s="1325">
        <f t="shared" si="103"/>
        <v>0</v>
      </c>
      <c r="AC107" s="1381">
        <f t="shared" si="103"/>
        <v>26.8</v>
      </c>
      <c r="AD107" s="1323">
        <f t="shared" si="103"/>
        <v>25</v>
      </c>
      <c r="AE107" s="1400">
        <f t="shared" si="103"/>
        <v>0</v>
      </c>
      <c r="AF107" s="1325">
        <f t="shared" si="103"/>
        <v>0</v>
      </c>
      <c r="AG107" s="1231">
        <f t="shared" si="101"/>
        <v>26.8</v>
      </c>
      <c r="AH107" s="1324">
        <f t="shared" si="101"/>
        <v>25</v>
      </c>
      <c r="AI107" s="1231">
        <f t="shared" si="100"/>
        <v>26.8</v>
      </c>
      <c r="AJ107" s="1325">
        <f t="shared" si="102"/>
        <v>25</v>
      </c>
      <c r="AO107" s="1216" t="s">
        <v>275</v>
      </c>
      <c r="AP107" s="1204">
        <f t="shared" si="97"/>
        <v>50.36</v>
      </c>
      <c r="AQ107" s="1217">
        <f t="shared" si="98"/>
        <v>42.8</v>
      </c>
      <c r="AR107" s="664"/>
      <c r="AS107" s="9"/>
      <c r="AT107" s="9"/>
      <c r="AU107" s="9"/>
      <c r="AV107" s="9"/>
      <c r="AW107" s="9"/>
      <c r="AX107" s="9"/>
      <c r="AY107" s="9"/>
    </row>
    <row r="108" spans="1:51" ht="15.75" thickBot="1">
      <c r="M108" s="94"/>
      <c r="Z108" s="1216" t="s">
        <v>423</v>
      </c>
      <c r="AA108" s="1270"/>
      <c r="AB108" s="1271"/>
      <c r="AC108" s="1166"/>
      <c r="AD108" s="1272"/>
      <c r="AE108" s="1270">
        <f>H95</f>
        <v>50.36</v>
      </c>
      <c r="AF108" s="1271">
        <f>I95</f>
        <v>42.8</v>
      </c>
      <c r="AG108" s="1166"/>
      <c r="AH108" s="1273">
        <f>AB108+AD108</f>
        <v>0</v>
      </c>
      <c r="AI108" s="1166">
        <f t="shared" si="100"/>
        <v>50.36</v>
      </c>
      <c r="AJ108" s="1274">
        <f t="shared" si="102"/>
        <v>42.8</v>
      </c>
      <c r="AO108" s="1218" t="s">
        <v>153</v>
      </c>
      <c r="AP108" s="1192">
        <f t="shared" si="97"/>
        <v>0</v>
      </c>
      <c r="AQ108" s="1212">
        <f t="shared" si="98"/>
        <v>0</v>
      </c>
      <c r="AR108" s="664"/>
      <c r="AS108" s="9"/>
      <c r="AT108" s="9"/>
      <c r="AU108" s="9"/>
      <c r="AV108" s="9"/>
      <c r="AW108" s="9"/>
      <c r="AX108" s="9"/>
      <c r="AY108" s="9"/>
    </row>
    <row r="109" spans="1:51" ht="14.25" customHeight="1" thickBot="1">
      <c r="M109" s="94"/>
      <c r="Z109" s="1218" t="s">
        <v>424</v>
      </c>
      <c r="AA109" s="1255"/>
      <c r="AB109" s="1275"/>
      <c r="AC109" s="1168"/>
      <c r="AD109" s="1276"/>
      <c r="AE109" s="1255"/>
      <c r="AF109" s="1275"/>
      <c r="AG109" s="1168">
        <f>AA109+AC109</f>
        <v>0</v>
      </c>
      <c r="AH109" s="1277">
        <f>AB109+AD109</f>
        <v>0</v>
      </c>
      <c r="AI109" s="1168">
        <f t="shared" si="100"/>
        <v>0</v>
      </c>
      <c r="AJ109" s="1278">
        <f t="shared" si="102"/>
        <v>0</v>
      </c>
      <c r="AO109" s="1219" t="s">
        <v>420</v>
      </c>
      <c r="AP109" s="1220">
        <f t="shared" si="97"/>
        <v>50.36</v>
      </c>
      <c r="AQ109" s="1221">
        <f t="shared" si="98"/>
        <v>42.8</v>
      </c>
      <c r="AR109" s="108"/>
      <c r="AS109" s="9"/>
      <c r="AT109" s="9"/>
      <c r="AU109" s="9"/>
      <c r="AV109" s="9"/>
      <c r="AW109" s="9"/>
      <c r="AX109" s="9"/>
      <c r="AY109" s="9"/>
    </row>
    <row r="110" spans="1:51" ht="12.75" customHeight="1" thickBot="1">
      <c r="M110" s="94"/>
      <c r="R110" s="1131"/>
      <c r="T110" s="1131"/>
      <c r="V110" s="1135"/>
      <c r="X110" s="1135"/>
      <c r="Z110" s="1219" t="s">
        <v>420</v>
      </c>
      <c r="AA110" s="1279">
        <f t="shared" ref="AA110:AF110" si="104">SUM(AA108:AA109)</f>
        <v>0</v>
      </c>
      <c r="AB110" s="1280">
        <f t="shared" si="104"/>
        <v>0</v>
      </c>
      <c r="AC110" s="1281">
        <f t="shared" si="104"/>
        <v>0</v>
      </c>
      <c r="AD110" s="1221">
        <f t="shared" si="104"/>
        <v>0</v>
      </c>
      <c r="AE110" s="1279">
        <f t="shared" si="104"/>
        <v>50.36</v>
      </c>
      <c r="AF110" s="1280">
        <f t="shared" si="104"/>
        <v>42.8</v>
      </c>
      <c r="AG110" s="1220">
        <f>AA110+AC110</f>
        <v>0</v>
      </c>
      <c r="AH110" s="1282">
        <f>AB110+AD110</f>
        <v>0</v>
      </c>
      <c r="AI110" s="1220">
        <f t="shared" si="100"/>
        <v>50.36</v>
      </c>
      <c r="AJ110" s="1283">
        <f t="shared" si="102"/>
        <v>42.8</v>
      </c>
      <c r="AO110" s="1222" t="s">
        <v>273</v>
      </c>
      <c r="AP110" s="1204">
        <f t="shared" si="97"/>
        <v>0</v>
      </c>
      <c r="AQ110" s="1217">
        <f t="shared" si="98"/>
        <v>0</v>
      </c>
      <c r="AR110" s="108"/>
      <c r="AS110" s="9"/>
      <c r="AT110" s="9"/>
      <c r="AU110" s="9"/>
      <c r="AV110" s="9"/>
      <c r="AW110" s="9"/>
      <c r="AX110" s="9"/>
    </row>
    <row r="111" spans="1:51" ht="13.5" customHeight="1">
      <c r="M111" s="94"/>
      <c r="N111" s="1829"/>
      <c r="O111" s="12"/>
      <c r="P111" s="369"/>
      <c r="Q111" s="9"/>
      <c r="R111" s="1131"/>
      <c r="T111" s="1131"/>
      <c r="V111" s="1135"/>
      <c r="X111" s="1135"/>
      <c r="Z111" s="1222" t="s">
        <v>273</v>
      </c>
      <c r="AA111" s="1284"/>
      <c r="AB111" s="1285"/>
      <c r="AC111" s="1286"/>
      <c r="AD111" s="1287"/>
      <c r="AE111" s="1284"/>
      <c r="AF111" s="1285"/>
      <c r="AG111" s="1166"/>
      <c r="AH111" s="1288"/>
      <c r="AI111" s="1166">
        <f t="shared" si="100"/>
        <v>0</v>
      </c>
      <c r="AJ111" s="1289"/>
      <c r="AM111" s="1196"/>
      <c r="AN111" s="300"/>
      <c r="AO111" s="1223" t="s">
        <v>103</v>
      </c>
      <c r="AP111" s="1183">
        <f t="shared" si="97"/>
        <v>0</v>
      </c>
      <c r="AQ111" s="1208">
        <f t="shared" si="98"/>
        <v>0</v>
      </c>
      <c r="AR111" s="108"/>
      <c r="AS111" s="9"/>
      <c r="AT111" s="9"/>
      <c r="AU111" s="9"/>
      <c r="AV111" s="9"/>
      <c r="AW111" s="9"/>
      <c r="AX111" s="9"/>
    </row>
    <row r="112" spans="1:51" ht="15" customHeight="1" thickBot="1">
      <c r="M112" s="94"/>
      <c r="N112" s="9"/>
      <c r="O112" s="9"/>
      <c r="P112" s="9"/>
      <c r="Q112" s="9"/>
      <c r="R112" s="1130"/>
      <c r="T112" s="1130"/>
      <c r="V112" s="287"/>
      <c r="X112" s="287"/>
      <c r="Z112" s="1223" t="s">
        <v>103</v>
      </c>
      <c r="AA112" s="1290"/>
      <c r="AB112" s="1291"/>
      <c r="AC112" s="1292"/>
      <c r="AD112" s="1293"/>
      <c r="AE112" s="1290"/>
      <c r="AF112" s="1291"/>
      <c r="AG112" s="1167">
        <f t="shared" ref="AG112:AH114" si="105">AA112+AC112</f>
        <v>0</v>
      </c>
      <c r="AH112" s="1294">
        <f t="shared" si="105"/>
        <v>0</v>
      </c>
      <c r="AI112" s="1167">
        <f t="shared" si="100"/>
        <v>0</v>
      </c>
      <c r="AJ112" s="1295">
        <f>AD112+AF112</f>
        <v>0</v>
      </c>
      <c r="AM112" s="1196"/>
      <c r="AN112" s="1333"/>
      <c r="AO112" s="1224" t="s">
        <v>274</v>
      </c>
      <c r="AP112" s="1192">
        <f t="shared" si="97"/>
        <v>0</v>
      </c>
      <c r="AQ112" s="1212">
        <f t="shared" si="98"/>
        <v>0</v>
      </c>
      <c r="AR112" s="108"/>
      <c r="AS112" s="9"/>
      <c r="AT112" s="9"/>
      <c r="AU112" s="9"/>
      <c r="AV112" s="9"/>
      <c r="AW112" s="9"/>
      <c r="AX112" s="9"/>
    </row>
    <row r="113" spans="1:62" ht="13.5" customHeight="1" thickBot="1">
      <c r="M113" s="94"/>
      <c r="N113" s="9"/>
      <c r="O113" s="9"/>
      <c r="P113" s="9"/>
      <c r="Q113" s="9"/>
      <c r="R113" s="579"/>
      <c r="T113" s="579"/>
      <c r="V113" s="1130"/>
      <c r="X113" s="1130"/>
      <c r="Z113" s="1224" t="s">
        <v>274</v>
      </c>
      <c r="AA113" s="1296"/>
      <c r="AB113" s="1297"/>
      <c r="AC113" s="1298"/>
      <c r="AD113" s="1299"/>
      <c r="AE113" s="1296"/>
      <c r="AF113" s="1297"/>
      <c r="AG113" s="1168">
        <f t="shared" si="105"/>
        <v>0</v>
      </c>
      <c r="AH113" s="1300">
        <f t="shared" si="105"/>
        <v>0</v>
      </c>
      <c r="AI113" s="1168">
        <f t="shared" si="100"/>
        <v>0</v>
      </c>
      <c r="AJ113" s="1301">
        <f>AD113+AF113</f>
        <v>0</v>
      </c>
      <c r="AM113" s="1334"/>
      <c r="AN113" s="79"/>
      <c r="AO113" s="1225" t="s">
        <v>421</v>
      </c>
      <c r="AP113" s="1226">
        <f t="shared" si="97"/>
        <v>0</v>
      </c>
      <c r="AQ113" s="1227">
        <f t="shared" si="98"/>
        <v>0</v>
      </c>
      <c r="AR113" s="108"/>
      <c r="AS113" s="9"/>
      <c r="AT113" s="9"/>
      <c r="AU113" s="9"/>
      <c r="AV113" s="9"/>
      <c r="AW113" s="9"/>
      <c r="AX113" s="9"/>
    </row>
    <row r="114" spans="1:62" ht="12.75" customHeight="1" thickBot="1">
      <c r="M114" s="94"/>
      <c r="N114" s="9"/>
      <c r="O114" s="9"/>
      <c r="P114" s="9"/>
      <c r="Q114" s="9"/>
      <c r="R114" s="1130"/>
      <c r="T114" s="1130"/>
      <c r="V114" s="287"/>
      <c r="X114" s="1130"/>
      <c r="Z114" s="1394" t="s">
        <v>421</v>
      </c>
      <c r="AA114" s="1395">
        <f t="shared" ref="AA114:AF114" si="106">AA111+AA112+AA113</f>
        <v>0</v>
      </c>
      <c r="AB114" s="1267">
        <f t="shared" si="106"/>
        <v>0</v>
      </c>
      <c r="AC114" s="1395">
        <f t="shared" si="106"/>
        <v>0</v>
      </c>
      <c r="AD114" s="1267">
        <f t="shared" si="106"/>
        <v>0</v>
      </c>
      <c r="AE114" s="1395">
        <f t="shared" si="106"/>
        <v>0</v>
      </c>
      <c r="AF114" s="1267">
        <f t="shared" si="106"/>
        <v>0</v>
      </c>
      <c r="AG114" s="1266">
        <f t="shared" si="105"/>
        <v>0</v>
      </c>
      <c r="AH114" s="1268">
        <f t="shared" si="105"/>
        <v>0</v>
      </c>
      <c r="AI114" s="1266">
        <f t="shared" si="100"/>
        <v>0</v>
      </c>
      <c r="AJ114" s="1269">
        <f>AD114+AF114</f>
        <v>0</v>
      </c>
      <c r="AO114" s="108"/>
      <c r="AQ114" s="9"/>
      <c r="AR114" s="108"/>
      <c r="AS114" s="9"/>
      <c r="AT114" s="9"/>
      <c r="AU114" s="9"/>
      <c r="AV114" s="9"/>
      <c r="AW114" s="9"/>
      <c r="AX114" s="9"/>
    </row>
    <row r="115" spans="1:62" ht="15" customHeight="1">
      <c r="C115" s="66"/>
      <c r="G115" s="584"/>
      <c r="M115" s="94"/>
      <c r="Z115" t="s">
        <v>401</v>
      </c>
      <c r="AO115" s="139"/>
      <c r="AP115" s="108"/>
      <c r="AQ115" s="9"/>
      <c r="AU115" s="9"/>
      <c r="AV115" s="9"/>
      <c r="AW115" s="9"/>
      <c r="AX115" s="9"/>
    </row>
    <row r="116" spans="1:62" ht="15" customHeight="1">
      <c r="M116" s="94"/>
      <c r="Z116" s="101" t="str">
        <f>N118</f>
        <v>3-й день</v>
      </c>
      <c r="AA116" s="308" t="s">
        <v>449</v>
      </c>
      <c r="AF116" s="134" t="s">
        <v>144</v>
      </c>
      <c r="AH116" s="311" t="s">
        <v>402</v>
      </c>
      <c r="AI116" s="64"/>
      <c r="AL116" s="88" t="s">
        <v>411</v>
      </c>
      <c r="AS116" s="47"/>
      <c r="AT116" s="643"/>
      <c r="AU116" s="9"/>
      <c r="AV116" s="9"/>
      <c r="AW116" s="9"/>
      <c r="AX116" s="9"/>
    </row>
    <row r="117" spans="1:62" ht="14.25" customHeight="1" thickBot="1">
      <c r="M117" s="94"/>
      <c r="N117" t="s">
        <v>401</v>
      </c>
      <c r="AS117" s="345"/>
      <c r="AT117" s="345"/>
      <c r="AU117" s="9"/>
      <c r="AV117" s="9"/>
      <c r="AW117" s="9"/>
      <c r="AX117" s="9"/>
    </row>
    <row r="118" spans="1:62" ht="14.25" customHeight="1" thickBot="1">
      <c r="B118" s="177" t="s">
        <v>242</v>
      </c>
      <c r="F118" s="2"/>
      <c r="G118" s="2"/>
      <c r="H118" s="2"/>
      <c r="K118" s="2"/>
      <c r="M118" s="94"/>
      <c r="N118" s="101" t="s">
        <v>450</v>
      </c>
      <c r="O118" s="308" t="s">
        <v>449</v>
      </c>
      <c r="T118" s="134" t="s">
        <v>144</v>
      </c>
      <c r="V118" s="311" t="s">
        <v>402</v>
      </c>
      <c r="W118" s="64"/>
      <c r="X118" s="1335"/>
      <c r="Z118" s="1124" t="s">
        <v>322</v>
      </c>
      <c r="AA118" s="1125" t="s">
        <v>403</v>
      </c>
      <c r="AB118" s="1126"/>
      <c r="AC118" s="1125" t="s">
        <v>404</v>
      </c>
      <c r="AD118" s="1126"/>
      <c r="AE118" s="1125" t="s">
        <v>405</v>
      </c>
      <c r="AF118" s="1126"/>
      <c r="AG118" s="1125" t="s">
        <v>409</v>
      </c>
      <c r="AH118" s="1126"/>
      <c r="AI118" s="1170" t="s">
        <v>410</v>
      </c>
      <c r="AJ118" s="1126"/>
      <c r="AO118" s="1124" t="s">
        <v>322</v>
      </c>
      <c r="AP118" s="1197" t="s">
        <v>412</v>
      </c>
      <c r="AQ118" s="1198"/>
      <c r="AS118" s="345"/>
      <c r="AT118" s="345"/>
      <c r="AU118" s="9"/>
      <c r="AV118" s="9"/>
      <c r="AW118" s="9"/>
      <c r="AX118" s="9"/>
    </row>
    <row r="119" spans="1:62" ht="14.25" customHeight="1" thickBot="1">
      <c r="B119"/>
      <c r="C119" s="101" t="s">
        <v>580</v>
      </c>
      <c r="E119" s="78"/>
      <c r="J119" s="2885" t="s">
        <v>118</v>
      </c>
      <c r="K119" s="2885"/>
      <c r="L119" s="2885"/>
      <c r="M119" s="94"/>
      <c r="Z119" s="1401" t="s">
        <v>436</v>
      </c>
      <c r="AA119" s="1127" t="s">
        <v>101</v>
      </c>
      <c r="AB119" s="1129" t="s">
        <v>102</v>
      </c>
      <c r="AC119" s="1171" t="s">
        <v>101</v>
      </c>
      <c r="AD119" s="1172" t="s">
        <v>102</v>
      </c>
      <c r="AE119" s="1171" t="s">
        <v>101</v>
      </c>
      <c r="AF119" s="1172" t="s">
        <v>102</v>
      </c>
      <c r="AG119" s="1127" t="s">
        <v>101</v>
      </c>
      <c r="AH119" s="1128" t="s">
        <v>102</v>
      </c>
      <c r="AI119" s="1173" t="s">
        <v>101</v>
      </c>
      <c r="AJ119" s="1128" t="s">
        <v>102</v>
      </c>
      <c r="AM119" s="9"/>
      <c r="AN119" s="9"/>
      <c r="AO119" s="789"/>
      <c r="AP119" s="1405" t="s">
        <v>101</v>
      </c>
      <c r="AQ119" s="1406" t="s">
        <v>102</v>
      </c>
      <c r="AS119" s="12"/>
      <c r="AT119" s="12"/>
      <c r="AU119" s="9"/>
      <c r="AV119" s="9"/>
      <c r="AW119" s="9"/>
      <c r="AX119" s="9"/>
    </row>
    <row r="120" spans="1:62" ht="14.25" customHeight="1" thickBot="1">
      <c r="A120" s="2" t="s">
        <v>237</v>
      </c>
      <c r="B120" s="2"/>
      <c r="C120" s="80"/>
      <c r="E120" s="134" t="s">
        <v>144</v>
      </c>
      <c r="H120" s="81"/>
      <c r="I120" s="1896" t="s">
        <v>579</v>
      </c>
      <c r="J120" s="588"/>
      <c r="M120" s="108"/>
      <c r="N120" s="1420" t="s">
        <v>440</v>
      </c>
      <c r="O120" s="189"/>
      <c r="P120" s="189"/>
      <c r="Q120" s="189"/>
      <c r="R120" s="189"/>
      <c r="S120" s="189"/>
      <c r="T120" s="189"/>
      <c r="U120" s="189"/>
      <c r="V120" s="189"/>
      <c r="W120" s="189"/>
      <c r="X120" s="1122"/>
      <c r="Z120" s="1228" t="s">
        <v>69</v>
      </c>
      <c r="AA120" s="1270"/>
      <c r="AB120" s="1302"/>
      <c r="AC120" s="1270"/>
      <c r="AD120" s="1303"/>
      <c r="AE120" s="1270"/>
      <c r="AF120" s="1304"/>
      <c r="AG120" s="1166">
        <f t="shared" ref="AG120:AG129" si="107">AA120+AC120</f>
        <v>0</v>
      </c>
      <c r="AH120" s="1305">
        <f t="shared" ref="AH120:AH129" si="108">AB120+AD120</f>
        <v>0</v>
      </c>
      <c r="AI120" s="1166">
        <f t="shared" ref="AI120:AI129" si="109">AC120+AE120</f>
        <v>0</v>
      </c>
      <c r="AJ120" s="1306">
        <f t="shared" ref="AJ120:AJ129" si="110">AD120+AF120</f>
        <v>0</v>
      </c>
      <c r="AL120" s="1124" t="s">
        <v>322</v>
      </c>
      <c r="AM120" s="1175" t="s">
        <v>412</v>
      </c>
      <c r="AN120" s="1176"/>
      <c r="AO120" s="1228" t="s">
        <v>69</v>
      </c>
      <c r="AP120" s="1204">
        <f t="shared" ref="AP120:AP143" si="111">AA120+AC120+AE120</f>
        <v>0</v>
      </c>
      <c r="AQ120" s="1217">
        <f t="shared" ref="AQ120:AQ143" si="112">AB120+AD120+AF120</f>
        <v>0</v>
      </c>
      <c r="AS120" s="12"/>
      <c r="AT120" s="12"/>
      <c r="AU120" s="9"/>
      <c r="AV120" s="9"/>
      <c r="AW120" s="9"/>
      <c r="AX120" s="9"/>
    </row>
    <row r="121" spans="1:62" ht="15.75" customHeight="1" thickBot="1">
      <c r="A121" s="27" t="s">
        <v>2</v>
      </c>
      <c r="B121" s="82" t="s">
        <v>3</v>
      </c>
      <c r="C121" s="83" t="s">
        <v>4</v>
      </c>
      <c r="D121" s="85" t="s">
        <v>61</v>
      </c>
      <c r="E121" s="68"/>
      <c r="F121" s="68"/>
      <c r="G121" s="68"/>
      <c r="H121" s="68"/>
      <c r="I121" s="68"/>
      <c r="J121" s="68"/>
      <c r="K121" s="68"/>
      <c r="L121" s="54"/>
      <c r="M121" s="199"/>
      <c r="N121" s="771"/>
      <c r="O121" s="14" t="s">
        <v>441</v>
      </c>
      <c r="P121" s="14"/>
      <c r="Q121" s="14"/>
      <c r="R121" s="14"/>
      <c r="S121" s="14"/>
      <c r="T121" s="14"/>
      <c r="U121" s="14"/>
      <c r="V121" s="14"/>
      <c r="W121" s="14"/>
      <c r="X121" s="1123"/>
      <c r="Z121" s="1228" t="s">
        <v>71</v>
      </c>
      <c r="AA121" s="1248"/>
      <c r="AB121" s="1307"/>
      <c r="AC121" s="1248"/>
      <c r="AD121" s="1308"/>
      <c r="AE121" s="2180">
        <f>H161</f>
        <v>10</v>
      </c>
      <c r="AF121" s="1309">
        <f>I161</f>
        <v>10</v>
      </c>
      <c r="AG121" s="1167">
        <f t="shared" si="107"/>
        <v>0</v>
      </c>
      <c r="AH121" s="1310">
        <f t="shared" si="108"/>
        <v>0</v>
      </c>
      <c r="AI121" s="1167">
        <f t="shared" si="109"/>
        <v>10</v>
      </c>
      <c r="AJ121" s="1239">
        <f t="shared" si="110"/>
        <v>10</v>
      </c>
      <c r="AL121" s="789"/>
      <c r="AM121" s="1177" t="s">
        <v>101</v>
      </c>
      <c r="AN121" s="1178" t="s">
        <v>102</v>
      </c>
      <c r="AO121" s="1228" t="s">
        <v>71</v>
      </c>
      <c r="AP121" s="1183">
        <f t="shared" si="111"/>
        <v>10</v>
      </c>
      <c r="AQ121" s="1208">
        <f t="shared" si="112"/>
        <v>10</v>
      </c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</row>
    <row r="122" spans="1:62" ht="16.5" customHeight="1" thickBot="1">
      <c r="A122" s="30" t="s">
        <v>5</v>
      </c>
      <c r="B122" s="31"/>
      <c r="C122" s="1525" t="s">
        <v>62</v>
      </c>
      <c r="D122" s="61"/>
      <c r="E122" s="9"/>
      <c r="F122" s="9"/>
      <c r="G122" s="9"/>
      <c r="H122" s="9"/>
      <c r="I122" s="9"/>
      <c r="J122" s="9"/>
      <c r="K122" s="9"/>
      <c r="L122" s="71"/>
      <c r="M122" s="132"/>
      <c r="Z122" s="1228" t="s">
        <v>72</v>
      </c>
      <c r="AA122" s="1311"/>
      <c r="AB122" s="1367"/>
      <c r="AC122" s="1311"/>
      <c r="AD122" s="1313"/>
      <c r="AE122" s="1311"/>
      <c r="AF122" s="1314"/>
      <c r="AG122" s="1167">
        <f t="shared" si="107"/>
        <v>0</v>
      </c>
      <c r="AH122" s="1310">
        <f t="shared" si="108"/>
        <v>0</v>
      </c>
      <c r="AI122" s="1167">
        <f t="shared" si="109"/>
        <v>0</v>
      </c>
      <c r="AJ122" s="1239">
        <f t="shared" si="110"/>
        <v>0</v>
      </c>
      <c r="AL122" s="1179" t="s">
        <v>134</v>
      </c>
      <c r="AM122" s="1180">
        <f t="shared" ref="AM122:AM127" si="113">O126+Q126+S126</f>
        <v>50</v>
      </c>
      <c r="AN122" s="1181">
        <f t="shared" ref="AN122:AN127" si="114">P126+R126+T126</f>
        <v>50</v>
      </c>
      <c r="AO122" s="1228" t="s">
        <v>72</v>
      </c>
      <c r="AP122" s="1183">
        <f t="shared" si="111"/>
        <v>0</v>
      </c>
      <c r="AQ122" s="1208">
        <f t="shared" si="112"/>
        <v>0</v>
      </c>
      <c r="AS122" s="9"/>
      <c r="AT122" s="2559"/>
      <c r="AU122" s="7"/>
      <c r="AV122" s="41"/>
      <c r="AW122" s="1770"/>
      <c r="AX122" s="2560"/>
      <c r="AY122" s="9"/>
      <c r="AZ122" s="2561"/>
      <c r="BA122" s="9"/>
      <c r="BB122" s="9"/>
      <c r="BC122" s="2026"/>
      <c r="BD122" s="90"/>
      <c r="BE122" s="3"/>
      <c r="BF122" s="9"/>
      <c r="BG122" s="9"/>
      <c r="BH122" s="9"/>
      <c r="BI122" s="9"/>
      <c r="BJ122" s="9"/>
    </row>
    <row r="123" spans="1:62" ht="15.75" customHeight="1" thickBot="1">
      <c r="A123" s="1634" t="s">
        <v>284</v>
      </c>
      <c r="B123" s="661"/>
      <c r="C123" s="408"/>
      <c r="D123" s="1555" t="s">
        <v>561</v>
      </c>
      <c r="E123" s="1526"/>
      <c r="F123" s="39"/>
      <c r="G123" s="39"/>
      <c r="H123" s="39"/>
      <c r="I123" s="50"/>
      <c r="J123" s="1632" t="s">
        <v>563</v>
      </c>
      <c r="K123" s="1808"/>
      <c r="L123" s="1809"/>
      <c r="M123" s="132"/>
      <c r="Z123" s="1228" t="s">
        <v>73</v>
      </c>
      <c r="AA123" s="1248"/>
      <c r="AB123" s="1312"/>
      <c r="AC123" s="1248"/>
      <c r="AD123" s="1313"/>
      <c r="AE123" s="1248"/>
      <c r="AF123" s="1314"/>
      <c r="AG123" s="1167">
        <f t="shared" si="107"/>
        <v>0</v>
      </c>
      <c r="AH123" s="1310">
        <f t="shared" si="108"/>
        <v>0</v>
      </c>
      <c r="AI123" s="1167">
        <f t="shared" si="109"/>
        <v>0</v>
      </c>
      <c r="AJ123" s="1239">
        <f t="shared" si="110"/>
        <v>0</v>
      </c>
      <c r="AL123" s="1182" t="s">
        <v>133</v>
      </c>
      <c r="AM123" s="1183">
        <f t="shared" si="113"/>
        <v>118</v>
      </c>
      <c r="AN123" s="1184">
        <f t="shared" si="114"/>
        <v>118</v>
      </c>
      <c r="AO123" s="1228" t="s">
        <v>73</v>
      </c>
      <c r="AP123" s="1183">
        <f t="shared" si="111"/>
        <v>0</v>
      </c>
      <c r="AQ123" s="1208">
        <f t="shared" si="112"/>
        <v>0</v>
      </c>
      <c r="AS123" s="9"/>
      <c r="AT123" s="9"/>
      <c r="AU123" s="176"/>
      <c r="AV123" s="9"/>
      <c r="AW123" s="366"/>
      <c r="AX123" s="84"/>
      <c r="AY123" s="138"/>
      <c r="AZ123" s="366"/>
      <c r="BA123" s="84"/>
      <c r="BB123" s="138"/>
      <c r="BC123" s="366"/>
      <c r="BD123" s="84"/>
      <c r="BE123" s="138"/>
      <c r="BF123" s="9"/>
      <c r="BG123" s="9"/>
      <c r="BH123" s="9"/>
      <c r="BI123" s="9"/>
      <c r="BJ123" s="9"/>
    </row>
    <row r="124" spans="1:62" ht="15" customHeight="1" thickBot="1">
      <c r="A124" s="1473"/>
      <c r="B124" s="170" t="s">
        <v>159</v>
      </c>
      <c r="C124" s="136"/>
      <c r="D124" s="1870" t="s">
        <v>100</v>
      </c>
      <c r="E124" s="1641" t="s">
        <v>101</v>
      </c>
      <c r="F124" s="1862" t="s">
        <v>102</v>
      </c>
      <c r="G124" s="1640" t="s">
        <v>100</v>
      </c>
      <c r="H124" s="1641" t="s">
        <v>101</v>
      </c>
      <c r="I124" s="1642" t="s">
        <v>102</v>
      </c>
      <c r="J124" s="1481" t="s">
        <v>100</v>
      </c>
      <c r="K124" s="1432" t="s">
        <v>101</v>
      </c>
      <c r="L124" s="1474" t="s">
        <v>102</v>
      </c>
      <c r="M124" s="272"/>
      <c r="N124" s="1124" t="s">
        <v>322</v>
      </c>
      <c r="O124" s="1125" t="s">
        <v>403</v>
      </c>
      <c r="P124" s="1126"/>
      <c r="Q124" s="1125" t="s">
        <v>404</v>
      </c>
      <c r="R124" s="1126"/>
      <c r="S124" s="1125" t="s">
        <v>405</v>
      </c>
      <c r="T124" s="1126"/>
      <c r="U124" s="1125" t="s">
        <v>406</v>
      </c>
      <c r="V124" s="1126"/>
      <c r="W124" s="1125" t="s">
        <v>407</v>
      </c>
      <c r="X124" s="1126"/>
      <c r="Z124" s="1228" t="s">
        <v>75</v>
      </c>
      <c r="AA124" s="1248"/>
      <c r="AB124" s="1307"/>
      <c r="AC124" s="1248"/>
      <c r="AD124" s="1308"/>
      <c r="AE124" s="1248"/>
      <c r="AF124" s="1309"/>
      <c r="AG124" s="1167">
        <f t="shared" si="107"/>
        <v>0</v>
      </c>
      <c r="AH124" s="1310">
        <f t="shared" si="108"/>
        <v>0</v>
      </c>
      <c r="AI124" s="1167">
        <f t="shared" si="109"/>
        <v>0</v>
      </c>
      <c r="AJ124" s="1239">
        <f t="shared" si="110"/>
        <v>0</v>
      </c>
      <c r="AL124" s="1182" t="s">
        <v>79</v>
      </c>
      <c r="AM124" s="1183">
        <f t="shared" si="113"/>
        <v>10.7</v>
      </c>
      <c r="AN124" s="1184">
        <f t="shared" si="114"/>
        <v>10.7</v>
      </c>
      <c r="AO124" s="1228" t="s">
        <v>75</v>
      </c>
      <c r="AP124" s="1183">
        <f t="shared" si="111"/>
        <v>0</v>
      </c>
      <c r="AQ124" s="1208">
        <f t="shared" si="112"/>
        <v>0</v>
      </c>
      <c r="AS124" s="9"/>
      <c r="AT124" s="623"/>
      <c r="AU124" s="7"/>
      <c r="AV124" s="13"/>
      <c r="AW124" s="7"/>
      <c r="AX124" s="2562"/>
      <c r="AY124" s="2563"/>
      <c r="AZ124" s="7"/>
      <c r="BA124" s="12"/>
      <c r="BB124" s="144"/>
      <c r="BC124" s="7"/>
      <c r="BD124" s="641"/>
      <c r="BE124" s="2564"/>
      <c r="BF124" s="9"/>
      <c r="BG124" s="9"/>
      <c r="BH124" s="9"/>
      <c r="BI124" s="9"/>
      <c r="BJ124" s="9"/>
    </row>
    <row r="125" spans="1:62" ht="15" customHeight="1" thickBot="1">
      <c r="A125" s="415" t="s">
        <v>540</v>
      </c>
      <c r="B125" s="2774" t="s">
        <v>541</v>
      </c>
      <c r="C125" s="372">
        <v>60</v>
      </c>
      <c r="D125" s="421" t="s">
        <v>121</v>
      </c>
      <c r="E125" s="1861">
        <v>95.582999999999998</v>
      </c>
      <c r="F125" s="1866">
        <v>67</v>
      </c>
      <c r="G125" s="1867" t="s">
        <v>559</v>
      </c>
      <c r="H125" s="1466"/>
      <c r="I125" s="1869"/>
      <c r="J125" s="1053" t="s">
        <v>45</v>
      </c>
      <c r="K125" s="1529">
        <v>179.56</v>
      </c>
      <c r="L125" s="1530">
        <v>125.68</v>
      </c>
      <c r="M125" s="108"/>
      <c r="N125" s="789"/>
      <c r="O125" s="1127" t="s">
        <v>101</v>
      </c>
      <c r="P125" s="1128" t="s">
        <v>102</v>
      </c>
      <c r="Q125" s="1127" t="s">
        <v>101</v>
      </c>
      <c r="R125" s="1128" t="s">
        <v>102</v>
      </c>
      <c r="S125" s="1127" t="s">
        <v>101</v>
      </c>
      <c r="T125" s="1128" t="s">
        <v>102</v>
      </c>
      <c r="U125" s="1127" t="s">
        <v>101</v>
      </c>
      <c r="V125" s="1128" t="s">
        <v>102</v>
      </c>
      <c r="W125" s="1127" t="s">
        <v>101</v>
      </c>
      <c r="X125" s="1129" t="s">
        <v>102</v>
      </c>
      <c r="Z125" s="1228" t="s">
        <v>76</v>
      </c>
      <c r="AA125" s="1248"/>
      <c r="AB125" s="1315"/>
      <c r="AC125" s="1248"/>
      <c r="AD125" s="1308"/>
      <c r="AE125" s="1248"/>
      <c r="AF125" s="1309"/>
      <c r="AG125" s="1167">
        <f t="shared" si="107"/>
        <v>0</v>
      </c>
      <c r="AH125" s="1310">
        <f t="shared" si="108"/>
        <v>0</v>
      </c>
      <c r="AI125" s="1167">
        <f t="shared" si="109"/>
        <v>0</v>
      </c>
      <c r="AJ125" s="1239">
        <f t="shared" si="110"/>
        <v>0</v>
      </c>
      <c r="AL125" s="1185" t="s">
        <v>413</v>
      </c>
      <c r="AM125" s="1186">
        <f t="shared" si="113"/>
        <v>43.3</v>
      </c>
      <c r="AN125" s="1187">
        <f t="shared" si="114"/>
        <v>43.3</v>
      </c>
      <c r="AO125" s="1228" t="s">
        <v>76</v>
      </c>
      <c r="AP125" s="1183">
        <f t="shared" si="111"/>
        <v>0</v>
      </c>
      <c r="AQ125" s="1208">
        <f t="shared" si="112"/>
        <v>0</v>
      </c>
      <c r="AT125" s="623"/>
      <c r="AU125" s="7"/>
      <c r="AV125" s="13"/>
      <c r="AW125" s="7"/>
      <c r="AX125" s="12"/>
      <c r="AY125" s="369"/>
      <c r="AZ125" s="7"/>
      <c r="BA125" s="12"/>
      <c r="BB125" s="144"/>
      <c r="BC125" s="7"/>
      <c r="BD125" s="12"/>
      <c r="BE125" s="144"/>
      <c r="BF125" s="9"/>
      <c r="BG125" s="9"/>
      <c r="BH125" s="9"/>
      <c r="BI125" s="9"/>
      <c r="BJ125" s="9"/>
    </row>
    <row r="126" spans="1:62" ht="12.75" customHeight="1">
      <c r="A126" s="175"/>
      <c r="B126" s="2765" t="s">
        <v>542</v>
      </c>
      <c r="C126" s="280"/>
      <c r="D126" s="246" t="s">
        <v>78</v>
      </c>
      <c r="E126" s="242">
        <v>13</v>
      </c>
      <c r="F126" s="1556">
        <v>13</v>
      </c>
      <c r="G126" s="1864" t="s">
        <v>81</v>
      </c>
      <c r="H126" s="242">
        <v>15</v>
      </c>
      <c r="I126" s="1448">
        <v>15</v>
      </c>
      <c r="J126" s="243" t="s">
        <v>80</v>
      </c>
      <c r="K126" s="1058">
        <v>25.32</v>
      </c>
      <c r="L126" s="1502">
        <v>24</v>
      </c>
      <c r="M126" s="132"/>
      <c r="N126" s="1421" t="s">
        <v>134</v>
      </c>
      <c r="O126" s="1142">
        <f>C132</f>
        <v>20</v>
      </c>
      <c r="P126" s="1336">
        <f>C132</f>
        <v>20</v>
      </c>
      <c r="Q126" s="1156">
        <f>C145</f>
        <v>30</v>
      </c>
      <c r="R126" s="1328">
        <f>C145</f>
        <v>30</v>
      </c>
      <c r="S126" s="1156"/>
      <c r="T126" s="1337"/>
      <c r="U126" s="1156">
        <f>O126+Q126</f>
        <v>50</v>
      </c>
      <c r="V126" s="1327">
        <f>P126+R126</f>
        <v>50</v>
      </c>
      <c r="W126" s="1156">
        <f>Q126+S126</f>
        <v>30</v>
      </c>
      <c r="X126" s="1328">
        <f>R126+T126</f>
        <v>30</v>
      </c>
      <c r="Z126" s="1229" t="s">
        <v>438</v>
      </c>
      <c r="AA126" s="1248"/>
      <c r="AB126" s="1307"/>
      <c r="AC126" s="1248"/>
      <c r="AD126" s="1308"/>
      <c r="AE126" s="1248"/>
      <c r="AF126" s="1309"/>
      <c r="AG126" s="1167">
        <f t="shared" si="107"/>
        <v>0</v>
      </c>
      <c r="AH126" s="1310">
        <f t="shared" si="108"/>
        <v>0</v>
      </c>
      <c r="AI126" s="1167">
        <f t="shared" si="109"/>
        <v>0</v>
      </c>
      <c r="AJ126" s="1239">
        <f t="shared" si="110"/>
        <v>0</v>
      </c>
      <c r="AL126" s="1182" t="s">
        <v>105</v>
      </c>
      <c r="AM126" s="1183">
        <f t="shared" si="113"/>
        <v>0</v>
      </c>
      <c r="AN126" s="1184">
        <f t="shared" si="114"/>
        <v>0</v>
      </c>
      <c r="AO126" s="1229" t="s">
        <v>438</v>
      </c>
      <c r="AP126" s="1183">
        <f t="shared" si="111"/>
        <v>0</v>
      </c>
      <c r="AQ126" s="1208">
        <f t="shared" si="112"/>
        <v>0</v>
      </c>
      <c r="AT126" s="34"/>
      <c r="AU126" s="7"/>
      <c r="AV126" s="12"/>
      <c r="AW126" s="7"/>
      <c r="AX126" s="12"/>
      <c r="AY126" s="369"/>
      <c r="AZ126" s="7"/>
      <c r="BA126" s="12"/>
      <c r="BB126" s="144"/>
      <c r="BC126" s="7"/>
      <c r="BD126" s="12"/>
      <c r="BE126" s="369"/>
      <c r="BF126" s="9"/>
      <c r="BG126" s="9"/>
      <c r="BH126" s="9"/>
      <c r="BI126" s="9"/>
      <c r="BJ126" s="9"/>
    </row>
    <row r="127" spans="1:62" ht="15" customHeight="1" thickBot="1">
      <c r="A127" s="598" t="s">
        <v>491</v>
      </c>
      <c r="B127" s="273" t="s">
        <v>519</v>
      </c>
      <c r="C127" s="259" t="s">
        <v>270</v>
      </c>
      <c r="D127" s="246" t="s">
        <v>80</v>
      </c>
      <c r="E127" s="242">
        <v>10.4</v>
      </c>
      <c r="F127" s="1556">
        <v>10.4</v>
      </c>
      <c r="G127" s="234" t="s">
        <v>93</v>
      </c>
      <c r="H127" s="242">
        <v>5</v>
      </c>
      <c r="I127" s="1448">
        <v>5</v>
      </c>
      <c r="J127" s="243" t="s">
        <v>283</v>
      </c>
      <c r="K127" s="242">
        <v>5.25</v>
      </c>
      <c r="L127" s="1056">
        <v>5.25</v>
      </c>
      <c r="M127" s="416"/>
      <c r="N127" s="1182" t="s">
        <v>133</v>
      </c>
      <c r="O127" s="1143">
        <f>E126+C131</f>
        <v>48</v>
      </c>
      <c r="P127" s="1338">
        <f>F126+C131</f>
        <v>48</v>
      </c>
      <c r="Q127" s="1143">
        <f>C144</f>
        <v>50</v>
      </c>
      <c r="R127" s="1339">
        <f>C144</f>
        <v>50</v>
      </c>
      <c r="S127" s="1143">
        <f>C160</f>
        <v>20</v>
      </c>
      <c r="T127" s="1338">
        <f>C160</f>
        <v>20</v>
      </c>
      <c r="U127" s="1143">
        <f t="shared" ref="U127:U131" si="115">O127+Q127</f>
        <v>98</v>
      </c>
      <c r="V127" s="1330">
        <f t="shared" ref="V127:V131" si="116">P127+R127</f>
        <v>98</v>
      </c>
      <c r="W127" s="1143">
        <f t="shared" ref="W127:W131" si="117">Q127+S127</f>
        <v>70</v>
      </c>
      <c r="X127" s="1239">
        <f t="shared" ref="X127:X131" si="118">R127+T127</f>
        <v>70</v>
      </c>
      <c r="Z127" s="1402" t="s">
        <v>437</v>
      </c>
      <c r="AA127" s="1255"/>
      <c r="AB127" s="1316"/>
      <c r="AC127" s="1255">
        <f>K148</f>
        <v>33.299999999999997</v>
      </c>
      <c r="AD127" s="1317">
        <f>L148</f>
        <v>33.299999999999997</v>
      </c>
      <c r="AE127" s="1255"/>
      <c r="AF127" s="1318"/>
      <c r="AG127" s="1168">
        <f t="shared" si="107"/>
        <v>33.299999999999997</v>
      </c>
      <c r="AH127" s="1319">
        <f t="shared" si="108"/>
        <v>33.299999999999997</v>
      </c>
      <c r="AI127" s="1168">
        <f t="shared" si="109"/>
        <v>33.299999999999997</v>
      </c>
      <c r="AJ127" s="1134">
        <f t="shared" si="110"/>
        <v>33.299999999999997</v>
      </c>
      <c r="AL127" s="455" t="s">
        <v>45</v>
      </c>
      <c r="AM127" s="1183">
        <f t="shared" si="113"/>
        <v>179.56</v>
      </c>
      <c r="AN127" s="1184">
        <f t="shared" si="114"/>
        <v>125.68</v>
      </c>
      <c r="AO127" s="1402" t="s">
        <v>437</v>
      </c>
      <c r="AP127" s="1192">
        <f t="shared" si="111"/>
        <v>33.299999999999997</v>
      </c>
      <c r="AQ127" s="1212">
        <f t="shared" si="112"/>
        <v>33.299999999999997</v>
      </c>
      <c r="AT127" s="34"/>
      <c r="AU127" s="7"/>
      <c r="AV127" s="13"/>
      <c r="AW127" s="7"/>
      <c r="AX127" s="12"/>
      <c r="AY127" s="369"/>
      <c r="AZ127" s="7"/>
      <c r="BA127" s="12"/>
      <c r="BB127" s="144"/>
      <c r="BC127" s="7"/>
      <c r="BD127" s="34"/>
      <c r="BE127" s="753"/>
      <c r="BF127" s="9"/>
      <c r="BG127" s="9"/>
      <c r="BH127" s="9"/>
      <c r="BI127" s="9"/>
      <c r="BJ127" s="9"/>
    </row>
    <row r="128" spans="1:62" ht="14.25" customHeight="1" thickBot="1">
      <c r="A128" s="239" t="s">
        <v>625</v>
      </c>
      <c r="B128" s="273" t="s">
        <v>624</v>
      </c>
      <c r="C128" s="259" t="s">
        <v>649</v>
      </c>
      <c r="D128" s="246" t="s">
        <v>164</v>
      </c>
      <c r="E128" s="242">
        <v>16.2</v>
      </c>
      <c r="F128" s="1556">
        <v>12.6</v>
      </c>
      <c r="G128" s="234" t="s">
        <v>492</v>
      </c>
      <c r="H128" s="242">
        <v>1.5</v>
      </c>
      <c r="I128" s="1448">
        <v>1.5</v>
      </c>
      <c r="J128" s="1454" t="s">
        <v>54</v>
      </c>
      <c r="K128" s="1533">
        <v>0.5</v>
      </c>
      <c r="L128" s="1534">
        <v>0.5</v>
      </c>
      <c r="M128" s="139"/>
      <c r="N128" s="1182" t="s">
        <v>79</v>
      </c>
      <c r="O128" s="1143">
        <f>E129+H128</f>
        <v>8.6999999999999993</v>
      </c>
      <c r="P128" s="1700">
        <f>F129+I128</f>
        <v>8.6999999999999993</v>
      </c>
      <c r="Q128" s="1143">
        <f>H143</f>
        <v>2</v>
      </c>
      <c r="R128" s="1330">
        <f>I143</f>
        <v>2</v>
      </c>
      <c r="S128" s="1143"/>
      <c r="T128" s="1341"/>
      <c r="U128" s="1143">
        <f t="shared" si="115"/>
        <v>10.7</v>
      </c>
      <c r="V128" s="1330">
        <f t="shared" si="116"/>
        <v>10.7</v>
      </c>
      <c r="W128" s="1143">
        <f t="shared" si="117"/>
        <v>2</v>
      </c>
      <c r="X128" s="1239">
        <f t="shared" si="118"/>
        <v>2</v>
      </c>
      <c r="Z128" s="1230" t="s">
        <v>422</v>
      </c>
      <c r="AA128" s="1320">
        <f t="shared" ref="AA128:AF128" si="119">SUM(AA120:AA127)</f>
        <v>0</v>
      </c>
      <c r="AB128" s="1321">
        <f t="shared" si="119"/>
        <v>0</v>
      </c>
      <c r="AC128" s="1322">
        <f t="shared" si="119"/>
        <v>33.299999999999997</v>
      </c>
      <c r="AD128" s="1232">
        <f t="shared" si="119"/>
        <v>33.299999999999997</v>
      </c>
      <c r="AE128" s="1320">
        <f t="shared" si="119"/>
        <v>10</v>
      </c>
      <c r="AF128" s="1323">
        <f t="shared" si="119"/>
        <v>10</v>
      </c>
      <c r="AG128" s="1231">
        <f t="shared" si="107"/>
        <v>33.299999999999997</v>
      </c>
      <c r="AH128" s="1324">
        <f t="shared" si="108"/>
        <v>33.299999999999997</v>
      </c>
      <c r="AI128" s="1231">
        <f t="shared" si="109"/>
        <v>43.3</v>
      </c>
      <c r="AJ128" s="1325">
        <f t="shared" si="110"/>
        <v>43.3</v>
      </c>
      <c r="AL128" s="2622" t="s">
        <v>959</v>
      </c>
      <c r="AM128" s="2626">
        <f t="shared" ref="AM128:AM156" si="120">O132+Q132+S132</f>
        <v>433.08000000000004</v>
      </c>
      <c r="AN128" s="1189">
        <f t="shared" ref="AN128:AN156" si="121">P132+R132+T132</f>
        <v>323.49</v>
      </c>
      <c r="AO128" s="1230" t="s">
        <v>422</v>
      </c>
      <c r="AP128" s="1231">
        <f t="shared" si="111"/>
        <v>43.3</v>
      </c>
      <c r="AQ128" s="1232">
        <f t="shared" si="112"/>
        <v>43.3</v>
      </c>
      <c r="AT128" s="34"/>
      <c r="AU128" s="7"/>
      <c r="AV128" s="13"/>
      <c r="AW128" s="7"/>
      <c r="AX128" s="12"/>
      <c r="AY128" s="369"/>
      <c r="AZ128" s="87"/>
      <c r="BA128" s="1769"/>
      <c r="BB128" s="2565"/>
      <c r="BC128" s="1770"/>
      <c r="BD128" s="9"/>
      <c r="BE128" s="9"/>
      <c r="BF128" s="9"/>
      <c r="BG128" s="9"/>
      <c r="BH128" s="9"/>
      <c r="BI128" s="9"/>
      <c r="BJ128" s="9"/>
    </row>
    <row r="129" spans="1:62" ht="15" customHeight="1">
      <c r="A129" s="271">
        <v>384</v>
      </c>
      <c r="B129" s="174" t="s">
        <v>565</v>
      </c>
      <c r="C129" s="280"/>
      <c r="D129" s="246" t="s">
        <v>79</v>
      </c>
      <c r="E129" s="242">
        <v>7.2</v>
      </c>
      <c r="F129" s="1556">
        <v>7.2</v>
      </c>
      <c r="G129" s="234" t="s">
        <v>493</v>
      </c>
      <c r="H129" s="242">
        <v>2</v>
      </c>
      <c r="I129" s="1448">
        <v>2</v>
      </c>
      <c r="J129" s="1880" t="s">
        <v>567</v>
      </c>
      <c r="K129" s="1879"/>
      <c r="L129" s="1881"/>
      <c r="M129" s="94"/>
      <c r="N129" s="1185" t="s">
        <v>413</v>
      </c>
      <c r="O129" s="1144">
        <f t="shared" ref="O129:T129" si="122">AA128</f>
        <v>0</v>
      </c>
      <c r="P129" s="1368">
        <f t="shared" si="122"/>
        <v>0</v>
      </c>
      <c r="Q129" s="1144">
        <f t="shared" si="122"/>
        <v>33.299999999999997</v>
      </c>
      <c r="R129" s="1342">
        <f t="shared" si="122"/>
        <v>33.299999999999997</v>
      </c>
      <c r="S129" s="1144">
        <f t="shared" si="122"/>
        <v>10</v>
      </c>
      <c r="T129" s="1343">
        <f t="shared" si="122"/>
        <v>10</v>
      </c>
      <c r="U129" s="1144">
        <f t="shared" si="115"/>
        <v>33.299999999999997</v>
      </c>
      <c r="V129" s="1187">
        <f t="shared" si="116"/>
        <v>33.299999999999997</v>
      </c>
      <c r="W129" s="1144">
        <f t="shared" si="117"/>
        <v>43.3</v>
      </c>
      <c r="X129" s="1342">
        <f t="shared" si="118"/>
        <v>43.3</v>
      </c>
      <c r="Z129" s="2502" t="s">
        <v>940</v>
      </c>
      <c r="AA129" s="1164"/>
      <c r="AB129" s="1682"/>
      <c r="AC129" s="1166"/>
      <c r="AD129" s="1326"/>
      <c r="AE129" s="1169"/>
      <c r="AF129" s="1691"/>
      <c r="AG129" s="1169">
        <f t="shared" si="107"/>
        <v>0</v>
      </c>
      <c r="AH129" s="1327">
        <f t="shared" si="108"/>
        <v>0</v>
      </c>
      <c r="AI129" s="1169">
        <f t="shared" si="109"/>
        <v>0</v>
      </c>
      <c r="AJ129" s="1328">
        <f t="shared" si="110"/>
        <v>0</v>
      </c>
      <c r="AL129" s="2623" t="s">
        <v>960</v>
      </c>
      <c r="AM129" s="1188">
        <f t="shared" si="120"/>
        <v>0</v>
      </c>
      <c r="AN129" s="1189">
        <f t="shared" si="121"/>
        <v>0</v>
      </c>
      <c r="AO129" s="2502" t="s">
        <v>940</v>
      </c>
      <c r="AP129" s="1403">
        <f t="shared" si="111"/>
        <v>0</v>
      </c>
      <c r="AQ129" s="1418">
        <f t="shared" si="112"/>
        <v>0</v>
      </c>
      <c r="AT129" s="34"/>
      <c r="AU129" s="7"/>
      <c r="AV129" s="13"/>
      <c r="AW129" s="46"/>
      <c r="AX129" s="34"/>
      <c r="AY129" s="753"/>
      <c r="AZ129" s="46"/>
      <c r="BA129" s="12"/>
      <c r="BB129" s="369"/>
      <c r="BC129" s="47"/>
      <c r="BD129" s="643"/>
      <c r="BE129" s="146"/>
      <c r="BF129" s="9"/>
      <c r="BG129" s="9"/>
      <c r="BH129" s="9"/>
      <c r="BI129" s="9"/>
      <c r="BJ129" s="9"/>
    </row>
    <row r="130" spans="1:62" ht="16.5" customHeight="1">
      <c r="A130" s="271" t="s">
        <v>574</v>
      </c>
      <c r="B130" s="174" t="s">
        <v>328</v>
      </c>
      <c r="C130" s="380">
        <v>200</v>
      </c>
      <c r="D130" s="1871" t="s">
        <v>444</v>
      </c>
      <c r="E130" s="1453">
        <v>0.53</v>
      </c>
      <c r="F130" s="1615">
        <v>0.53</v>
      </c>
      <c r="G130" s="1452" t="s">
        <v>165</v>
      </c>
      <c r="H130" s="1484">
        <v>4.0000000000000002E-4</v>
      </c>
      <c r="I130" s="1773">
        <v>4.0000000000000002E-4</v>
      </c>
      <c r="J130" s="1882" t="s">
        <v>566</v>
      </c>
      <c r="K130" s="14"/>
      <c r="L130" s="280"/>
      <c r="M130" s="94"/>
      <c r="N130" s="1182" t="s">
        <v>105</v>
      </c>
      <c r="O130" s="1143"/>
      <c r="P130" s="1138"/>
      <c r="Q130" s="1143"/>
      <c r="R130" s="1239"/>
      <c r="S130" s="1143"/>
      <c r="T130" s="1344"/>
      <c r="U130" s="1143">
        <f t="shared" si="115"/>
        <v>0</v>
      </c>
      <c r="V130" s="1330">
        <f t="shared" si="116"/>
        <v>0</v>
      </c>
      <c r="W130" s="1143">
        <f t="shared" si="117"/>
        <v>0</v>
      </c>
      <c r="X130" s="1239">
        <f t="shared" si="118"/>
        <v>0</v>
      </c>
      <c r="Z130" s="1200" t="s">
        <v>435</v>
      </c>
      <c r="AA130" s="936">
        <f>E135</f>
        <v>41.58</v>
      </c>
      <c r="AB130" s="1683">
        <f>F135</f>
        <v>27.03</v>
      </c>
      <c r="AC130" s="1167"/>
      <c r="AD130" s="1329"/>
      <c r="AE130" s="1167"/>
      <c r="AF130" s="1347"/>
      <c r="AG130" s="1167">
        <f t="shared" ref="AG130:AJ133" si="123">AA130+AC130</f>
        <v>41.58</v>
      </c>
      <c r="AH130" s="1330">
        <f t="shared" si="123"/>
        <v>27.03</v>
      </c>
      <c r="AI130" s="1167">
        <f t="shared" si="123"/>
        <v>0</v>
      </c>
      <c r="AJ130" s="1239">
        <f t="shared" si="123"/>
        <v>0</v>
      </c>
      <c r="AL130" s="1182" t="s">
        <v>70</v>
      </c>
      <c r="AM130" s="1207">
        <f t="shared" si="120"/>
        <v>149.82</v>
      </c>
      <c r="AN130" s="1184">
        <f t="shared" si="121"/>
        <v>106</v>
      </c>
      <c r="AO130" s="1200" t="s">
        <v>435</v>
      </c>
      <c r="AP130" s="1403">
        <f t="shared" si="111"/>
        <v>41.58</v>
      </c>
      <c r="AQ130" s="1418">
        <f t="shared" si="112"/>
        <v>27.03</v>
      </c>
      <c r="AT130" s="34"/>
      <c r="AU130" s="7"/>
      <c r="AV130" s="13"/>
      <c r="AW130" s="7"/>
      <c r="AX130" s="12"/>
      <c r="AY130" s="369"/>
      <c r="AZ130" s="1770"/>
      <c r="BA130" s="12"/>
      <c r="BB130" s="369"/>
      <c r="BC130" s="7"/>
      <c r="BD130" s="12"/>
      <c r="BE130" s="369"/>
      <c r="BF130" s="9"/>
      <c r="BG130" s="9"/>
      <c r="BH130" s="9"/>
      <c r="BI130" s="9"/>
      <c r="BJ130" s="9"/>
    </row>
    <row r="131" spans="1:62" ht="16.5" customHeight="1" thickBot="1">
      <c r="A131" s="241" t="s">
        <v>9</v>
      </c>
      <c r="B131" s="248" t="s">
        <v>10</v>
      </c>
      <c r="C131" s="257">
        <v>35</v>
      </c>
      <c r="D131" s="1872" t="s">
        <v>89</v>
      </c>
      <c r="E131" s="1863">
        <v>4</v>
      </c>
      <c r="F131" s="1865">
        <v>4</v>
      </c>
      <c r="G131" s="844" t="s">
        <v>444</v>
      </c>
      <c r="H131" s="1058">
        <v>0.2</v>
      </c>
      <c r="I131" s="1772">
        <v>0.2</v>
      </c>
      <c r="J131" s="1465" t="s">
        <v>74</v>
      </c>
      <c r="K131" s="1650">
        <v>25.5</v>
      </c>
      <c r="L131" s="1800">
        <v>19.25</v>
      </c>
      <c r="M131" s="94"/>
      <c r="N131" s="455" t="s">
        <v>45</v>
      </c>
      <c r="O131" s="1696">
        <f>K125</f>
        <v>179.56</v>
      </c>
      <c r="P131" s="1348">
        <f>L125</f>
        <v>125.68</v>
      </c>
      <c r="Q131" s="1143"/>
      <c r="R131" s="1239"/>
      <c r="S131" s="1143"/>
      <c r="T131" s="1344"/>
      <c r="U131" s="1143">
        <f t="shared" si="115"/>
        <v>179.56</v>
      </c>
      <c r="V131" s="1330">
        <f t="shared" si="116"/>
        <v>125.68</v>
      </c>
      <c r="W131" s="1143">
        <f t="shared" si="117"/>
        <v>0</v>
      </c>
      <c r="X131" s="1239">
        <f t="shared" si="118"/>
        <v>0</v>
      </c>
      <c r="Z131" s="1199" t="s">
        <v>300</v>
      </c>
      <c r="AA131" s="936"/>
      <c r="AB131" s="1684"/>
      <c r="AC131" s="1167"/>
      <c r="AD131" s="1329"/>
      <c r="AE131" s="1167"/>
      <c r="AF131" s="1347"/>
      <c r="AG131" s="1167">
        <f t="shared" si="123"/>
        <v>0</v>
      </c>
      <c r="AH131" s="1330">
        <f t="shared" si="123"/>
        <v>0</v>
      </c>
      <c r="AI131" s="1167">
        <f t="shared" si="123"/>
        <v>0</v>
      </c>
      <c r="AJ131" s="1239">
        <f t="shared" si="123"/>
        <v>0</v>
      </c>
      <c r="AL131" s="1190" t="s">
        <v>104</v>
      </c>
      <c r="AM131" s="1183">
        <f t="shared" si="120"/>
        <v>0</v>
      </c>
      <c r="AN131" s="1184">
        <f t="shared" si="121"/>
        <v>0</v>
      </c>
      <c r="AO131" s="1199" t="s">
        <v>300</v>
      </c>
      <c r="AP131" s="1403">
        <f t="shared" si="111"/>
        <v>0</v>
      </c>
      <c r="AQ131" s="1418">
        <f t="shared" si="112"/>
        <v>0</v>
      </c>
      <c r="AT131" s="9"/>
      <c r="AU131" s="41"/>
      <c r="AV131" s="9"/>
      <c r="AW131" s="9"/>
      <c r="AX131" s="9"/>
      <c r="AY131" s="9"/>
      <c r="AZ131" s="1770"/>
      <c r="BA131" s="2566"/>
      <c r="BB131" s="2565"/>
      <c r="BC131" s="345"/>
      <c r="BD131" s="345"/>
      <c r="BE131" s="146"/>
      <c r="BF131" s="9"/>
      <c r="BG131" s="9"/>
      <c r="BH131" s="9"/>
      <c r="BI131" s="9"/>
      <c r="BJ131" s="9"/>
    </row>
    <row r="132" spans="1:62" ht="15.75" customHeight="1" thickBot="1">
      <c r="A132" s="241" t="s">
        <v>9</v>
      </c>
      <c r="B132" s="248" t="s">
        <v>427</v>
      </c>
      <c r="C132" s="257">
        <v>20</v>
      </c>
      <c r="D132" s="1873" t="s">
        <v>560</v>
      </c>
      <c r="E132" s="1868"/>
      <c r="F132" s="1546"/>
      <c r="G132" s="39"/>
      <c r="H132" s="39"/>
      <c r="I132" s="39"/>
      <c r="J132" s="243" t="s">
        <v>164</v>
      </c>
      <c r="K132" s="242">
        <v>6.25</v>
      </c>
      <c r="L132" s="1056">
        <v>2.5</v>
      </c>
      <c r="M132" s="94"/>
      <c r="N132" s="2622" t="s">
        <v>959</v>
      </c>
      <c r="O132" s="1145">
        <f t="shared" ref="O132:T132" si="124">AA143</f>
        <v>137.78</v>
      </c>
      <c r="P132" s="1345">
        <f t="shared" si="124"/>
        <v>98.89</v>
      </c>
      <c r="Q132" s="2624">
        <f t="shared" si="124"/>
        <v>191.3</v>
      </c>
      <c r="R132" s="2625">
        <f t="shared" si="124"/>
        <v>141.60000000000002</v>
      </c>
      <c r="S132" s="1145">
        <f t="shared" si="124"/>
        <v>104</v>
      </c>
      <c r="T132" s="1347">
        <f t="shared" si="124"/>
        <v>83</v>
      </c>
      <c r="U132" s="2624">
        <f t="shared" ref="U132:X134" si="125">O132+Q132</f>
        <v>329.08000000000004</v>
      </c>
      <c r="V132" s="1189">
        <f t="shared" si="125"/>
        <v>240.49</v>
      </c>
      <c r="W132" s="2624">
        <f t="shared" si="125"/>
        <v>295.3</v>
      </c>
      <c r="X132" s="2625">
        <f t="shared" si="125"/>
        <v>224.60000000000002</v>
      </c>
      <c r="Z132" s="1201" t="s">
        <v>495</v>
      </c>
      <c r="AA132" s="1695"/>
      <c r="AB132" s="1685"/>
      <c r="AC132" s="1167"/>
      <c r="AD132" s="1329"/>
      <c r="AE132" s="1168"/>
      <c r="AF132" s="1692"/>
      <c r="AG132" s="1168">
        <f t="shared" si="123"/>
        <v>0</v>
      </c>
      <c r="AH132" s="1332">
        <f t="shared" si="123"/>
        <v>0</v>
      </c>
      <c r="AI132" s="1168">
        <f t="shared" si="123"/>
        <v>0</v>
      </c>
      <c r="AJ132" s="1134">
        <f t="shared" si="123"/>
        <v>0</v>
      </c>
      <c r="AL132" s="1182" t="s">
        <v>132</v>
      </c>
      <c r="AM132" s="1183">
        <f t="shared" si="120"/>
        <v>200</v>
      </c>
      <c r="AN132" s="1184">
        <f t="shared" si="121"/>
        <v>200</v>
      </c>
      <c r="AO132" s="1201" t="s">
        <v>495</v>
      </c>
      <c r="AP132" s="2500">
        <f t="shared" si="111"/>
        <v>0</v>
      </c>
      <c r="AQ132" s="1418">
        <f t="shared" si="112"/>
        <v>0</v>
      </c>
      <c r="AT132" s="9"/>
      <c r="AU132" s="41"/>
      <c r="AV132" s="9"/>
      <c r="AW132" s="1770"/>
      <c r="AX132" s="48"/>
      <c r="AY132" s="9"/>
      <c r="AZ132" s="366"/>
      <c r="BA132" s="84"/>
      <c r="BB132" s="138"/>
      <c r="BC132" s="87"/>
      <c r="BD132" s="345"/>
      <c r="BE132" s="144"/>
      <c r="BF132" s="9"/>
      <c r="BG132" s="9"/>
      <c r="BH132" s="9"/>
      <c r="BI132" s="9"/>
      <c r="BJ132" s="9"/>
    </row>
    <row r="133" spans="1:62" ht="13.5" customHeight="1" thickBot="1">
      <c r="A133" s="61"/>
      <c r="B133" s="1549"/>
      <c r="C133" s="71"/>
      <c r="D133" s="1489" t="s">
        <v>100</v>
      </c>
      <c r="E133" s="1445" t="s">
        <v>101</v>
      </c>
      <c r="F133" s="1551" t="s">
        <v>102</v>
      </c>
      <c r="G133" s="1489" t="s">
        <v>100</v>
      </c>
      <c r="H133" s="1445" t="s">
        <v>101</v>
      </c>
      <c r="I133" s="1551" t="s">
        <v>102</v>
      </c>
      <c r="J133" s="243" t="s">
        <v>493</v>
      </c>
      <c r="K133" s="242">
        <v>4.25</v>
      </c>
      <c r="L133" s="1458">
        <v>2.75</v>
      </c>
      <c r="M133" s="94"/>
      <c r="N133" s="2623" t="s">
        <v>960</v>
      </c>
      <c r="O133" s="1145">
        <f t="shared" ref="O133:T133" si="126">AA150</f>
        <v>0</v>
      </c>
      <c r="P133" s="1345">
        <f t="shared" si="126"/>
        <v>0</v>
      </c>
      <c r="Q133" s="1145">
        <f t="shared" si="126"/>
        <v>0</v>
      </c>
      <c r="R133" s="1346">
        <f t="shared" si="126"/>
        <v>0</v>
      </c>
      <c r="S133" s="1145">
        <f t="shared" si="126"/>
        <v>0</v>
      </c>
      <c r="T133" s="1347">
        <f t="shared" si="126"/>
        <v>0</v>
      </c>
      <c r="U133" s="1145">
        <f t="shared" si="125"/>
        <v>0</v>
      </c>
      <c r="V133" s="1189">
        <f t="shared" si="125"/>
        <v>0</v>
      </c>
      <c r="W133" s="1145">
        <f t="shared" si="125"/>
        <v>0</v>
      </c>
      <c r="X133" s="1346">
        <f t="shared" si="125"/>
        <v>0</v>
      </c>
      <c r="Z133" s="1201" t="s">
        <v>63</v>
      </c>
      <c r="AA133" s="1164"/>
      <c r="AB133" s="1682"/>
      <c r="AC133" s="1166"/>
      <c r="AD133" s="1326"/>
      <c r="AE133" s="1167"/>
      <c r="AF133" s="1347"/>
      <c r="AG133" s="1167">
        <f t="shared" si="123"/>
        <v>0</v>
      </c>
      <c r="AH133" s="1330">
        <f t="shared" si="123"/>
        <v>0</v>
      </c>
      <c r="AI133" s="1167">
        <f t="shared" si="123"/>
        <v>0</v>
      </c>
      <c r="AJ133" s="1239">
        <f t="shared" si="123"/>
        <v>0</v>
      </c>
      <c r="AL133" s="455" t="s">
        <v>85</v>
      </c>
      <c r="AM133" s="1183">
        <f t="shared" si="120"/>
        <v>92.93</v>
      </c>
      <c r="AN133" s="1184">
        <f t="shared" si="121"/>
        <v>80.34</v>
      </c>
      <c r="AO133" s="1201" t="s">
        <v>63</v>
      </c>
      <c r="AP133" s="1403">
        <f t="shared" si="111"/>
        <v>0</v>
      </c>
      <c r="AQ133" s="1418">
        <f t="shared" si="112"/>
        <v>0</v>
      </c>
      <c r="AT133" s="9"/>
      <c r="AU133" s="41"/>
      <c r="AV133" s="9"/>
      <c r="AW133" s="9"/>
      <c r="AX133" s="9"/>
      <c r="AY133" s="9"/>
      <c r="AZ133" s="48"/>
      <c r="BA133" s="641"/>
      <c r="BB133" s="642"/>
      <c r="BC133" s="12"/>
      <c r="BD133" s="345"/>
      <c r="BE133" s="146"/>
      <c r="BF133" s="9"/>
      <c r="BG133" s="9"/>
      <c r="BH133" s="9"/>
      <c r="BI133" s="9"/>
      <c r="BJ133" s="9"/>
    </row>
    <row r="134" spans="1:62" ht="17.25" customHeight="1">
      <c r="A134" s="61"/>
      <c r="B134" s="1549"/>
      <c r="C134" s="71"/>
      <c r="D134" s="1478" t="s">
        <v>68</v>
      </c>
      <c r="E134" s="1054">
        <v>42</v>
      </c>
      <c r="F134" s="1443">
        <v>32.76</v>
      </c>
      <c r="G134" s="1442" t="s">
        <v>50</v>
      </c>
      <c r="H134" s="242">
        <v>1.35</v>
      </c>
      <c r="I134" s="1447">
        <v>1.35</v>
      </c>
      <c r="J134" s="243" t="s">
        <v>89</v>
      </c>
      <c r="K134" s="1453">
        <v>1.25</v>
      </c>
      <c r="L134" s="1458">
        <v>1.25</v>
      </c>
      <c r="M134" s="94"/>
      <c r="N134" s="1182" t="s">
        <v>70</v>
      </c>
      <c r="O134" s="1146">
        <f t="shared" ref="O134:T134" si="127">AA158</f>
        <v>0</v>
      </c>
      <c r="P134" s="1348">
        <f t="shared" si="127"/>
        <v>0</v>
      </c>
      <c r="Q134" s="1146">
        <f t="shared" si="127"/>
        <v>143</v>
      </c>
      <c r="R134" s="1239">
        <f t="shared" si="127"/>
        <v>100</v>
      </c>
      <c r="S134" s="1146">
        <f t="shared" si="127"/>
        <v>6.82</v>
      </c>
      <c r="T134" s="1344">
        <f t="shared" si="127"/>
        <v>6</v>
      </c>
      <c r="U134" s="1146">
        <f t="shared" si="125"/>
        <v>143</v>
      </c>
      <c r="V134" s="1330">
        <f t="shared" si="125"/>
        <v>100</v>
      </c>
      <c r="W134" s="1146">
        <f t="shared" si="125"/>
        <v>149.82</v>
      </c>
      <c r="X134" s="1239">
        <f t="shared" si="125"/>
        <v>106</v>
      </c>
      <c r="Z134" s="1930" t="s">
        <v>598</v>
      </c>
      <c r="AA134" s="936"/>
      <c r="AB134" s="1683"/>
      <c r="AC134" s="1167">
        <f>E146</f>
        <v>2</v>
      </c>
      <c r="AD134" s="1329">
        <f>F146</f>
        <v>1.8</v>
      </c>
      <c r="AE134" s="1167"/>
      <c r="AF134" s="1347"/>
      <c r="AG134" s="1167">
        <f t="shared" ref="AG134:AG135" si="128">AA134+AC134</f>
        <v>2</v>
      </c>
      <c r="AH134" s="1330">
        <f t="shared" ref="AH134:AH135" si="129">AB134+AD134</f>
        <v>1.8</v>
      </c>
      <c r="AI134" s="1167">
        <f t="shared" ref="AI134:AI135" si="130">AC134+AE134</f>
        <v>2</v>
      </c>
      <c r="AJ134" s="1239">
        <f t="shared" ref="AJ134:AJ135" si="131">AD134+AF134</f>
        <v>1.8</v>
      </c>
      <c r="AL134" s="455" t="s">
        <v>439</v>
      </c>
      <c r="AM134" s="1183">
        <f t="shared" si="120"/>
        <v>0</v>
      </c>
      <c r="AN134" s="1184">
        <f t="shared" si="121"/>
        <v>0</v>
      </c>
      <c r="AO134" s="1930" t="s">
        <v>598</v>
      </c>
      <c r="AP134" s="1403">
        <f t="shared" si="111"/>
        <v>2</v>
      </c>
      <c r="AQ134" s="1418">
        <f t="shared" si="112"/>
        <v>1.8</v>
      </c>
      <c r="AT134" s="9"/>
      <c r="AU134" s="41"/>
      <c r="AV134" s="9"/>
      <c r="AW134" s="9"/>
      <c r="AX134" s="9"/>
      <c r="AY134" s="9"/>
      <c r="AZ134" s="2017"/>
      <c r="BA134" s="9"/>
      <c r="BB134" s="9"/>
      <c r="BC134" s="9"/>
      <c r="BD134" s="9"/>
      <c r="BE134" s="9"/>
      <c r="BF134" s="9"/>
      <c r="BG134" s="9"/>
      <c r="BH134" s="9"/>
      <c r="BI134" s="9"/>
      <c r="BJ134" s="9"/>
    </row>
    <row r="135" spans="1:62" ht="18" customHeight="1">
      <c r="A135" s="61"/>
      <c r="B135" s="1549"/>
      <c r="C135" s="71"/>
      <c r="D135" s="1830" t="s">
        <v>156</v>
      </c>
      <c r="E135" s="1833">
        <v>41.58</v>
      </c>
      <c r="F135" s="1834">
        <v>27.03</v>
      </c>
      <c r="G135" s="1452" t="s">
        <v>83</v>
      </c>
      <c r="H135" s="1628">
        <v>0.15</v>
      </c>
      <c r="I135" s="1629">
        <v>0.15</v>
      </c>
      <c r="J135" s="190" t="s">
        <v>50</v>
      </c>
      <c r="K135" s="242">
        <v>0.25</v>
      </c>
      <c r="L135" s="1056">
        <v>0.25</v>
      </c>
      <c r="M135" s="94"/>
      <c r="N135" s="1190" t="s">
        <v>104</v>
      </c>
      <c r="O135" s="1777">
        <f t="shared" ref="O135:T135" si="132">AA162</f>
        <v>0</v>
      </c>
      <c r="P135" s="1138">
        <f t="shared" si="132"/>
        <v>0</v>
      </c>
      <c r="Q135" s="1146">
        <f t="shared" si="132"/>
        <v>0</v>
      </c>
      <c r="R135" s="1330">
        <f t="shared" si="132"/>
        <v>0</v>
      </c>
      <c r="S135" s="1146">
        <f t="shared" si="132"/>
        <v>0</v>
      </c>
      <c r="T135" s="1344">
        <f t="shared" si="132"/>
        <v>0</v>
      </c>
      <c r="U135" s="1143">
        <f t="shared" ref="U135:U157" si="133">O135+Q135</f>
        <v>0</v>
      </c>
      <c r="V135" s="1330">
        <f t="shared" ref="V135:V162" si="134">P135+R135</f>
        <v>0</v>
      </c>
      <c r="W135" s="1143">
        <f t="shared" ref="W135:W160" si="135">Q135+S135</f>
        <v>0</v>
      </c>
      <c r="X135" s="1239">
        <f t="shared" ref="X135:X162" si="136">R135+T135</f>
        <v>0</v>
      </c>
      <c r="Z135" s="1200" t="s">
        <v>599</v>
      </c>
      <c r="AA135" s="936"/>
      <c r="AB135" s="1684"/>
      <c r="AC135" s="1167"/>
      <c r="AD135" s="1329"/>
      <c r="AE135" s="1167"/>
      <c r="AF135" s="1347"/>
      <c r="AG135" s="1167">
        <f t="shared" si="128"/>
        <v>0</v>
      </c>
      <c r="AH135" s="1330">
        <f t="shared" si="129"/>
        <v>0</v>
      </c>
      <c r="AI135" s="1167">
        <f t="shared" si="130"/>
        <v>0</v>
      </c>
      <c r="AJ135" s="1239">
        <f t="shared" si="131"/>
        <v>0</v>
      </c>
      <c r="AL135" s="1182" t="s">
        <v>121</v>
      </c>
      <c r="AM135" s="1183">
        <f t="shared" si="120"/>
        <v>95.582999999999998</v>
      </c>
      <c r="AN135" s="1184">
        <f t="shared" si="121"/>
        <v>67</v>
      </c>
      <c r="AO135" s="1200" t="s">
        <v>599</v>
      </c>
      <c r="AP135" s="1403">
        <f t="shared" si="111"/>
        <v>0</v>
      </c>
      <c r="AQ135" s="1418">
        <f t="shared" si="112"/>
        <v>0</v>
      </c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</row>
    <row r="136" spans="1:62" ht="18" customHeight="1" thickBot="1">
      <c r="A136" s="1376" t="s">
        <v>398</v>
      </c>
      <c r="B136" s="1377"/>
      <c r="C136" s="1698">
        <f>C125+C130+C131+C132+90+20+150+25</f>
        <v>600</v>
      </c>
      <c r="D136" s="1522" t="s">
        <v>89</v>
      </c>
      <c r="E136" s="1523">
        <v>3</v>
      </c>
      <c r="F136" s="1877">
        <v>3</v>
      </c>
      <c r="G136" s="189"/>
      <c r="H136" s="189"/>
      <c r="I136" s="189"/>
      <c r="J136" s="253" t="s">
        <v>54</v>
      </c>
      <c r="K136" s="1560">
        <v>0.06</v>
      </c>
      <c r="L136" s="1656">
        <v>0.06</v>
      </c>
      <c r="M136" s="122"/>
      <c r="N136" s="455" t="s">
        <v>518</v>
      </c>
      <c r="O136" s="1143">
        <f>C130</f>
        <v>200</v>
      </c>
      <c r="P136" s="1138">
        <f>C130</f>
        <v>200</v>
      </c>
      <c r="Q136" s="1143"/>
      <c r="R136" s="1239"/>
      <c r="S136" s="1143"/>
      <c r="T136" s="1344"/>
      <c r="U136" s="1143">
        <f t="shared" si="133"/>
        <v>200</v>
      </c>
      <c r="V136" s="1330">
        <f t="shared" si="134"/>
        <v>200</v>
      </c>
      <c r="W136" s="1143">
        <f t="shared" si="135"/>
        <v>0</v>
      </c>
      <c r="X136" s="1239">
        <f t="shared" si="136"/>
        <v>0</v>
      </c>
      <c r="Z136" s="1201" t="s">
        <v>125</v>
      </c>
      <c r="AA136" s="1697"/>
      <c r="AB136" s="1687"/>
      <c r="AC136" s="1167">
        <f>E140</f>
        <v>30</v>
      </c>
      <c r="AD136" s="1329">
        <f>F140</f>
        <v>24</v>
      </c>
      <c r="AE136" s="1167"/>
      <c r="AF136" s="1347"/>
      <c r="AG136" s="1167">
        <f t="shared" ref="AG136:AJ143" si="137">AA136+AC136</f>
        <v>30</v>
      </c>
      <c r="AH136" s="1330">
        <f t="shared" si="137"/>
        <v>24</v>
      </c>
      <c r="AI136" s="1167">
        <f t="shared" si="137"/>
        <v>30</v>
      </c>
      <c r="AJ136" s="1239">
        <f t="shared" si="137"/>
        <v>24</v>
      </c>
      <c r="AL136" s="1182" t="s">
        <v>65</v>
      </c>
      <c r="AM136" s="1183">
        <f t="shared" si="120"/>
        <v>0</v>
      </c>
      <c r="AN136" s="1184">
        <f t="shared" si="121"/>
        <v>0</v>
      </c>
      <c r="AO136" s="1201" t="s">
        <v>125</v>
      </c>
      <c r="AP136" s="1403">
        <f t="shared" si="111"/>
        <v>30</v>
      </c>
      <c r="AQ136" s="1418">
        <f t="shared" si="112"/>
        <v>24</v>
      </c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</row>
    <row r="137" spans="1:62" ht="15" customHeight="1" thickBot="1">
      <c r="A137" s="364"/>
      <c r="B137" s="601" t="s">
        <v>123</v>
      </c>
      <c r="C137" s="54"/>
      <c r="D137" s="1557" t="s">
        <v>615</v>
      </c>
      <c r="E137" s="1538"/>
      <c r="F137" s="1538"/>
      <c r="G137" s="2736" t="s">
        <v>847</v>
      </c>
      <c r="H137" s="39"/>
      <c r="I137" s="50"/>
      <c r="J137" s="1513" t="s">
        <v>373</v>
      </c>
      <c r="K137" s="1487"/>
      <c r="L137" s="50"/>
      <c r="M137" s="139"/>
      <c r="N137" s="455" t="s">
        <v>425</v>
      </c>
      <c r="O137" s="1143">
        <f t="shared" ref="O137:T137" si="138">AA165</f>
        <v>0</v>
      </c>
      <c r="P137" s="1138">
        <f t="shared" si="138"/>
        <v>0</v>
      </c>
      <c r="Q137" s="1143">
        <f t="shared" si="138"/>
        <v>92.93</v>
      </c>
      <c r="R137" s="1239">
        <f t="shared" si="138"/>
        <v>80.34</v>
      </c>
      <c r="S137" s="1143">
        <f t="shared" si="138"/>
        <v>0</v>
      </c>
      <c r="T137" s="1344">
        <f t="shared" si="138"/>
        <v>0</v>
      </c>
      <c r="U137" s="1143">
        <f t="shared" si="133"/>
        <v>92.93</v>
      </c>
      <c r="V137" s="1330">
        <f t="shared" si="134"/>
        <v>80.34</v>
      </c>
      <c r="W137" s="1143">
        <f t="shared" si="135"/>
        <v>92.93</v>
      </c>
      <c r="X137" s="1239">
        <f t="shared" si="136"/>
        <v>80.34</v>
      </c>
      <c r="Z137" s="1201" t="s">
        <v>87</v>
      </c>
      <c r="AA137" s="936">
        <f>E128+K132</f>
        <v>22.45</v>
      </c>
      <c r="AB137" s="1687">
        <f>F128+L132</f>
        <v>15.1</v>
      </c>
      <c r="AC137" s="1167">
        <f>E142+H140+K141</f>
        <v>34.700000000000003</v>
      </c>
      <c r="AD137" s="1329">
        <f>F142+I140+L141</f>
        <v>18.8</v>
      </c>
      <c r="AE137" s="1167"/>
      <c r="AF137" s="1347"/>
      <c r="AG137" s="1167">
        <f t="shared" si="137"/>
        <v>57.150000000000006</v>
      </c>
      <c r="AH137" s="1330">
        <f t="shared" si="137"/>
        <v>33.9</v>
      </c>
      <c r="AI137" s="1167">
        <f t="shared" si="137"/>
        <v>34.700000000000003</v>
      </c>
      <c r="AJ137" s="1239">
        <f t="shared" si="137"/>
        <v>18.8</v>
      </c>
      <c r="AL137" s="1182" t="s">
        <v>60</v>
      </c>
      <c r="AM137" s="1183">
        <f t="shared" si="120"/>
        <v>250.02</v>
      </c>
      <c r="AN137" s="1184">
        <f t="shared" si="121"/>
        <v>248.70000000000002</v>
      </c>
      <c r="AO137" s="1201" t="s">
        <v>87</v>
      </c>
      <c r="AP137" s="1403">
        <f t="shared" si="111"/>
        <v>57.150000000000006</v>
      </c>
      <c r="AQ137" s="1418">
        <f t="shared" si="112"/>
        <v>33.9</v>
      </c>
      <c r="AU137" s="9"/>
      <c r="AV137" s="9"/>
      <c r="AW137" s="9"/>
      <c r="AX137" s="9"/>
    </row>
    <row r="138" spans="1:62" ht="15.75" customHeight="1" thickBot="1">
      <c r="A138" s="2036" t="s">
        <v>621</v>
      </c>
      <c r="B138" s="262" t="s">
        <v>373</v>
      </c>
      <c r="C138" s="258">
        <v>60</v>
      </c>
      <c r="D138" s="1461" t="s">
        <v>100</v>
      </c>
      <c r="E138" s="1462" t="s">
        <v>101</v>
      </c>
      <c r="F138" s="1463" t="s">
        <v>102</v>
      </c>
      <c r="G138" s="1475" t="s">
        <v>100</v>
      </c>
      <c r="H138" s="1434" t="s">
        <v>101</v>
      </c>
      <c r="I138" s="2013" t="s">
        <v>102</v>
      </c>
      <c r="J138" s="1444" t="s">
        <v>100</v>
      </c>
      <c r="K138" s="1462" t="s">
        <v>101</v>
      </c>
      <c r="L138" s="1463" t="s">
        <v>102</v>
      </c>
      <c r="M138" s="139"/>
      <c r="N138" s="1182" t="s">
        <v>426</v>
      </c>
      <c r="O138" s="1143">
        <f t="shared" ref="O138:T138" si="139">AA169</f>
        <v>0</v>
      </c>
      <c r="P138" s="1348">
        <f t="shared" si="139"/>
        <v>0</v>
      </c>
      <c r="Q138" s="1143">
        <f t="shared" si="139"/>
        <v>0</v>
      </c>
      <c r="R138" s="1330">
        <f t="shared" si="139"/>
        <v>0</v>
      </c>
      <c r="S138" s="1143">
        <f t="shared" si="139"/>
        <v>0</v>
      </c>
      <c r="T138" s="1349">
        <f t="shared" si="139"/>
        <v>0</v>
      </c>
      <c r="U138" s="1143">
        <f t="shared" si="133"/>
        <v>0</v>
      </c>
      <c r="V138" s="1330">
        <f t="shared" si="134"/>
        <v>0</v>
      </c>
      <c r="W138" s="1143">
        <f t="shared" si="135"/>
        <v>0</v>
      </c>
      <c r="X138" s="1239">
        <f t="shared" si="136"/>
        <v>0</v>
      </c>
      <c r="Z138" s="1201" t="s">
        <v>68</v>
      </c>
      <c r="AA138" s="936">
        <f>E134</f>
        <v>42</v>
      </c>
      <c r="AB138" s="1687">
        <f>F134</f>
        <v>32.76</v>
      </c>
      <c r="AC138" s="1167">
        <f>E141</f>
        <v>10</v>
      </c>
      <c r="AD138" s="1329">
        <f>F141</f>
        <v>7</v>
      </c>
      <c r="AE138" s="1167">
        <f>H157</f>
        <v>104</v>
      </c>
      <c r="AF138" s="1347">
        <f>I157</f>
        <v>83</v>
      </c>
      <c r="AG138" s="1167">
        <f t="shared" si="137"/>
        <v>52</v>
      </c>
      <c r="AH138" s="1330">
        <f t="shared" si="137"/>
        <v>39.76</v>
      </c>
      <c r="AI138" s="1167">
        <f t="shared" si="137"/>
        <v>114</v>
      </c>
      <c r="AJ138" s="1239">
        <f t="shared" si="137"/>
        <v>90</v>
      </c>
      <c r="AL138" s="1182" t="s">
        <v>139</v>
      </c>
      <c r="AM138" s="1183">
        <f t="shared" si="120"/>
        <v>208</v>
      </c>
      <c r="AN138" s="1191">
        <f t="shared" si="121"/>
        <v>200</v>
      </c>
      <c r="AO138" s="1201" t="s">
        <v>68</v>
      </c>
      <c r="AP138" s="1403">
        <f t="shared" si="111"/>
        <v>156</v>
      </c>
      <c r="AQ138" s="1418">
        <f t="shared" si="112"/>
        <v>122.75999999999999</v>
      </c>
      <c r="AU138" s="9"/>
      <c r="AV138" s="9"/>
      <c r="AW138" s="9"/>
      <c r="AX138" s="9"/>
    </row>
    <row r="139" spans="1:62" ht="15.75" customHeight="1">
      <c r="A139" s="1675" t="s">
        <v>622</v>
      </c>
      <c r="B139" s="248" t="s">
        <v>615</v>
      </c>
      <c r="C139" s="1498">
        <v>200</v>
      </c>
      <c r="D139" s="1935" t="s">
        <v>74</v>
      </c>
      <c r="E139" s="1493">
        <v>40</v>
      </c>
      <c r="F139" s="1494">
        <v>32</v>
      </c>
      <c r="G139" s="1540" t="s">
        <v>85</v>
      </c>
      <c r="H139" s="1514">
        <v>92.93</v>
      </c>
      <c r="I139" s="1508">
        <v>80.34</v>
      </c>
      <c r="J139" s="1492" t="s">
        <v>74</v>
      </c>
      <c r="K139" s="1493">
        <v>46.8</v>
      </c>
      <c r="L139" s="1494">
        <v>37.200000000000003</v>
      </c>
      <c r="M139" s="94"/>
      <c r="N139" s="1182" t="s">
        <v>121</v>
      </c>
      <c r="O139" s="1146">
        <f>E125</f>
        <v>95.582999999999998</v>
      </c>
      <c r="P139" s="1348">
        <f>F125</f>
        <v>67</v>
      </c>
      <c r="Q139" s="1143"/>
      <c r="R139" s="1239"/>
      <c r="S139" s="1143"/>
      <c r="T139" s="1344"/>
      <c r="U139" s="1143">
        <f t="shared" si="133"/>
        <v>95.582999999999998</v>
      </c>
      <c r="V139" s="1330">
        <f t="shared" si="134"/>
        <v>67</v>
      </c>
      <c r="W139" s="1143">
        <f t="shared" si="135"/>
        <v>0</v>
      </c>
      <c r="X139" s="1239">
        <f t="shared" si="136"/>
        <v>0</v>
      </c>
      <c r="Z139" s="1201" t="s">
        <v>74</v>
      </c>
      <c r="AA139" s="936">
        <f>K131</f>
        <v>25.5</v>
      </c>
      <c r="AB139" s="1684">
        <f>L131</f>
        <v>19.25</v>
      </c>
      <c r="AC139" s="1167">
        <f>E139+K139</f>
        <v>86.8</v>
      </c>
      <c r="AD139" s="1329">
        <f>F139+L139</f>
        <v>69.2</v>
      </c>
      <c r="AE139" s="1167"/>
      <c r="AF139" s="1347"/>
      <c r="AG139" s="1167">
        <f t="shared" si="137"/>
        <v>112.3</v>
      </c>
      <c r="AH139" s="1330">
        <f t="shared" si="137"/>
        <v>88.45</v>
      </c>
      <c r="AI139" s="1167">
        <f t="shared" si="137"/>
        <v>86.8</v>
      </c>
      <c r="AJ139" s="1239">
        <f t="shared" si="137"/>
        <v>69.2</v>
      </c>
      <c r="AL139" s="1182" t="s">
        <v>64</v>
      </c>
      <c r="AM139" s="1183">
        <f t="shared" si="120"/>
        <v>21</v>
      </c>
      <c r="AN139" s="1191">
        <f t="shared" si="121"/>
        <v>20</v>
      </c>
      <c r="AO139" s="1201" t="s">
        <v>74</v>
      </c>
      <c r="AP139" s="1403">
        <f t="shared" si="111"/>
        <v>112.3</v>
      </c>
      <c r="AQ139" s="1418">
        <f t="shared" si="112"/>
        <v>88.45</v>
      </c>
      <c r="AV139" s="9"/>
      <c r="AW139" s="9"/>
      <c r="AX139" s="9"/>
    </row>
    <row r="140" spans="1:62" ht="18" customHeight="1">
      <c r="A140" s="2225" t="s">
        <v>846</v>
      </c>
      <c r="B140" s="248" t="s">
        <v>847</v>
      </c>
      <c r="C140" s="1498" t="s">
        <v>264</v>
      </c>
      <c r="D140" s="1936" t="s">
        <v>616</v>
      </c>
      <c r="E140" s="242">
        <v>30</v>
      </c>
      <c r="F140" s="1450">
        <v>24</v>
      </c>
      <c r="G140" s="246" t="s">
        <v>164</v>
      </c>
      <c r="H140" s="242">
        <v>12.5</v>
      </c>
      <c r="I140" s="1450">
        <v>10</v>
      </c>
      <c r="J140" s="1496" t="s">
        <v>96</v>
      </c>
      <c r="K140" s="1497">
        <v>13.8</v>
      </c>
      <c r="L140" s="1450">
        <v>9</v>
      </c>
      <c r="M140" s="108"/>
      <c r="N140" s="1182" t="s">
        <v>65</v>
      </c>
      <c r="O140" s="1143"/>
      <c r="P140" s="1138"/>
      <c r="Q140" s="1143"/>
      <c r="R140" s="1239"/>
      <c r="S140" s="1143"/>
      <c r="T140" s="1344"/>
      <c r="U140" s="1143">
        <f t="shared" si="133"/>
        <v>0</v>
      </c>
      <c r="V140" s="1330">
        <f t="shared" si="134"/>
        <v>0</v>
      </c>
      <c r="W140" s="1143">
        <f t="shared" si="135"/>
        <v>0</v>
      </c>
      <c r="X140" s="1239">
        <f t="shared" si="136"/>
        <v>0</v>
      </c>
      <c r="Z140" s="1201" t="s">
        <v>129</v>
      </c>
      <c r="AA140" s="936"/>
      <c r="AB140" s="1688"/>
      <c r="AC140" s="1167"/>
      <c r="AD140" s="1329"/>
      <c r="AE140" s="1167"/>
      <c r="AF140" s="1347"/>
      <c r="AG140" s="1167">
        <f t="shared" si="137"/>
        <v>0</v>
      </c>
      <c r="AH140" s="1330">
        <f t="shared" si="137"/>
        <v>0</v>
      </c>
      <c r="AI140" s="1167">
        <f t="shared" si="137"/>
        <v>0</v>
      </c>
      <c r="AJ140" s="1239">
        <f t="shared" si="137"/>
        <v>0</v>
      </c>
      <c r="AL140" s="1182" t="s">
        <v>47</v>
      </c>
      <c r="AM140" s="1183">
        <f t="shared" si="120"/>
        <v>0</v>
      </c>
      <c r="AN140" s="1191">
        <f t="shared" si="121"/>
        <v>0</v>
      </c>
      <c r="AO140" s="1201" t="s">
        <v>129</v>
      </c>
      <c r="AP140" s="1403">
        <f t="shared" si="111"/>
        <v>0</v>
      </c>
      <c r="AQ140" s="1418">
        <f t="shared" si="112"/>
        <v>0</v>
      </c>
      <c r="AV140" s="9"/>
      <c r="AW140" s="9"/>
      <c r="AX140" s="9"/>
    </row>
    <row r="141" spans="1:62" ht="15" customHeight="1">
      <c r="A141" s="239" t="s">
        <v>623</v>
      </c>
      <c r="B141" s="2796" t="s">
        <v>250</v>
      </c>
      <c r="C141" s="1653">
        <v>150</v>
      </c>
      <c r="D141" s="243" t="s">
        <v>94</v>
      </c>
      <c r="E141" s="242">
        <v>10</v>
      </c>
      <c r="F141" s="1450">
        <v>7</v>
      </c>
      <c r="G141" s="246" t="s">
        <v>96</v>
      </c>
      <c r="H141" s="1061">
        <v>8</v>
      </c>
      <c r="I141" s="1062">
        <v>8</v>
      </c>
      <c r="J141" s="243" t="s">
        <v>164</v>
      </c>
      <c r="K141" s="247">
        <v>12.6</v>
      </c>
      <c r="L141" s="1495">
        <v>4.8</v>
      </c>
      <c r="M141" s="108"/>
      <c r="N141" s="1182" t="s">
        <v>60</v>
      </c>
      <c r="O141" s="1143">
        <f>E127+K126</f>
        <v>35.72</v>
      </c>
      <c r="P141" s="1778">
        <f>F127+L126</f>
        <v>34.4</v>
      </c>
      <c r="Q141" s="1897">
        <f>H152</f>
        <v>200</v>
      </c>
      <c r="R141" s="1351">
        <f>I152</f>
        <v>200</v>
      </c>
      <c r="S141" s="1143">
        <f>H159</f>
        <v>14.3</v>
      </c>
      <c r="T141" s="1352">
        <f>I159</f>
        <v>14.3</v>
      </c>
      <c r="U141" s="1143">
        <f t="shared" si="133"/>
        <v>235.72</v>
      </c>
      <c r="V141" s="1330">
        <f t="shared" si="134"/>
        <v>234.4</v>
      </c>
      <c r="W141" s="1143">
        <f t="shared" si="135"/>
        <v>214.3</v>
      </c>
      <c r="X141" s="1239">
        <f t="shared" si="136"/>
        <v>214.3</v>
      </c>
      <c r="Z141" s="1201" t="s">
        <v>130</v>
      </c>
      <c r="AA141" s="1695"/>
      <c r="AB141" s="1689"/>
      <c r="AC141" s="1167"/>
      <c r="AD141" s="1329"/>
      <c r="AE141" s="1167"/>
      <c r="AF141" s="1347"/>
      <c r="AG141" s="1167">
        <f t="shared" si="137"/>
        <v>0</v>
      </c>
      <c r="AH141" s="1330">
        <f t="shared" si="137"/>
        <v>0</v>
      </c>
      <c r="AI141" s="1167">
        <f t="shared" si="137"/>
        <v>0</v>
      </c>
      <c r="AJ141" s="1239">
        <f t="shared" si="137"/>
        <v>0</v>
      </c>
      <c r="AL141" s="1182" t="s">
        <v>67</v>
      </c>
      <c r="AM141" s="1183">
        <f t="shared" si="120"/>
        <v>5</v>
      </c>
      <c r="AN141" s="1191">
        <f t="shared" si="121"/>
        <v>5</v>
      </c>
      <c r="AO141" s="1201" t="s">
        <v>127</v>
      </c>
      <c r="AP141" s="1403">
        <f t="shared" si="111"/>
        <v>0</v>
      </c>
      <c r="AQ141" s="1418">
        <f t="shared" si="112"/>
        <v>0</v>
      </c>
      <c r="AV141" s="9"/>
      <c r="AW141" s="9"/>
      <c r="AX141" s="9"/>
    </row>
    <row r="142" spans="1:62" ht="15.75" customHeight="1" thickBot="1">
      <c r="A142" s="1934" t="s">
        <v>606</v>
      </c>
      <c r="B142" s="273" t="s">
        <v>107</v>
      </c>
      <c r="C142" s="274">
        <v>200</v>
      </c>
      <c r="D142" s="243" t="s">
        <v>617</v>
      </c>
      <c r="E142" s="1061">
        <v>9.6</v>
      </c>
      <c r="F142" s="1450">
        <v>4</v>
      </c>
      <c r="G142" s="1060" t="s">
        <v>82</v>
      </c>
      <c r="H142" s="1061">
        <v>5</v>
      </c>
      <c r="I142" s="1062">
        <v>5</v>
      </c>
      <c r="J142" s="1499" t="s">
        <v>89</v>
      </c>
      <c r="K142" s="1484">
        <v>3</v>
      </c>
      <c r="L142" s="1062">
        <v>3</v>
      </c>
      <c r="M142" s="1371"/>
      <c r="N142" s="1182" t="s">
        <v>139</v>
      </c>
      <c r="O142" s="1143"/>
      <c r="P142" s="1138"/>
      <c r="Q142" s="1143"/>
      <c r="R142" s="1239"/>
      <c r="S142" s="1143">
        <f>E157</f>
        <v>208</v>
      </c>
      <c r="T142" s="1344">
        <f>F157</f>
        <v>200</v>
      </c>
      <c r="U142" s="1143">
        <f t="shared" si="133"/>
        <v>0</v>
      </c>
      <c r="V142" s="1330">
        <f t="shared" si="134"/>
        <v>0</v>
      </c>
      <c r="W142" s="1143">
        <f t="shared" si="135"/>
        <v>208</v>
      </c>
      <c r="X142" s="1239">
        <f t="shared" si="136"/>
        <v>200</v>
      </c>
      <c r="Z142" s="1200" t="s">
        <v>96</v>
      </c>
      <c r="AA142" s="1165">
        <f>H129+K133</f>
        <v>6.25</v>
      </c>
      <c r="AB142" s="1690">
        <f>I129+L133</f>
        <v>4.75</v>
      </c>
      <c r="AC142" s="2541">
        <f>E143+H141+K140</f>
        <v>27.8</v>
      </c>
      <c r="AD142" s="1331">
        <f>F143+I141+L140</f>
        <v>20.8</v>
      </c>
      <c r="AE142" s="1168"/>
      <c r="AF142" s="1692"/>
      <c r="AG142" s="1168">
        <f t="shared" si="137"/>
        <v>34.049999999999997</v>
      </c>
      <c r="AH142" s="1332">
        <f t="shared" si="137"/>
        <v>25.55</v>
      </c>
      <c r="AI142" s="1168">
        <f t="shared" si="137"/>
        <v>27.8</v>
      </c>
      <c r="AJ142" s="1134">
        <f t="shared" si="137"/>
        <v>20.8</v>
      </c>
      <c r="AL142" s="1182" t="s">
        <v>82</v>
      </c>
      <c r="AM142" s="1183">
        <f t="shared" si="120"/>
        <v>22.490000000000002</v>
      </c>
      <c r="AN142" s="1191">
        <f t="shared" si="121"/>
        <v>22.490000000000002</v>
      </c>
      <c r="AO142" s="1404" t="s">
        <v>161</v>
      </c>
      <c r="AP142" s="1403">
        <f t="shared" si="111"/>
        <v>34.049999999999997</v>
      </c>
      <c r="AQ142" s="1418">
        <f t="shared" si="112"/>
        <v>25.55</v>
      </c>
    </row>
    <row r="143" spans="1:62" ht="14.25" customHeight="1" thickBot="1">
      <c r="A143" s="175"/>
      <c r="B143" s="174" t="s">
        <v>253</v>
      </c>
      <c r="C143" s="14"/>
      <c r="D143" s="243" t="s">
        <v>618</v>
      </c>
      <c r="E143" s="242">
        <v>6</v>
      </c>
      <c r="F143" s="1458">
        <v>3.8</v>
      </c>
      <c r="G143" s="1545" t="s">
        <v>79</v>
      </c>
      <c r="H143" s="242">
        <v>2</v>
      </c>
      <c r="I143" s="1458">
        <v>2</v>
      </c>
      <c r="J143" s="1500" t="s">
        <v>371</v>
      </c>
      <c r="K143" s="150">
        <v>0.72</v>
      </c>
      <c r="L143" s="1501">
        <v>0.72</v>
      </c>
      <c r="M143" s="108"/>
      <c r="N143" s="1182" t="s">
        <v>64</v>
      </c>
      <c r="O143" s="1143"/>
      <c r="P143" s="1138"/>
      <c r="Q143" s="1143"/>
      <c r="R143" s="1239"/>
      <c r="S143" s="1143">
        <f>H163</f>
        <v>21</v>
      </c>
      <c r="T143" s="1344">
        <f>I163</f>
        <v>20</v>
      </c>
      <c r="U143" s="1143">
        <f t="shared" si="133"/>
        <v>0</v>
      </c>
      <c r="V143" s="1330">
        <f t="shared" si="134"/>
        <v>0</v>
      </c>
      <c r="W143" s="1143">
        <f t="shared" si="135"/>
        <v>21</v>
      </c>
      <c r="X143" s="1239">
        <f t="shared" si="136"/>
        <v>20</v>
      </c>
      <c r="Z143" s="2537" t="s">
        <v>942</v>
      </c>
      <c r="AA143" s="2538">
        <f t="shared" ref="AA143:AF143" si="140">SUM(AA130:AA142)</f>
        <v>137.78</v>
      </c>
      <c r="AB143" s="2549">
        <f t="shared" si="140"/>
        <v>98.89</v>
      </c>
      <c r="AC143" s="2550">
        <f t="shared" si="140"/>
        <v>191.3</v>
      </c>
      <c r="AD143" s="2551">
        <f t="shared" si="140"/>
        <v>141.60000000000002</v>
      </c>
      <c r="AE143" s="2552">
        <f t="shared" si="140"/>
        <v>104</v>
      </c>
      <c r="AF143" s="2539">
        <f t="shared" si="140"/>
        <v>83</v>
      </c>
      <c r="AG143" s="2060">
        <f t="shared" si="137"/>
        <v>329.08000000000004</v>
      </c>
      <c r="AH143" s="1330">
        <f t="shared" si="137"/>
        <v>240.49</v>
      </c>
      <c r="AI143" s="2060">
        <f t="shared" si="137"/>
        <v>295.3</v>
      </c>
      <c r="AJ143" s="1353">
        <f t="shared" si="137"/>
        <v>224.60000000000002</v>
      </c>
      <c r="AL143" s="1182" t="s">
        <v>89</v>
      </c>
      <c r="AM143" s="1183">
        <f t="shared" si="120"/>
        <v>16.010000000000002</v>
      </c>
      <c r="AN143" s="1191">
        <f t="shared" si="121"/>
        <v>16.010000000000002</v>
      </c>
      <c r="AO143" s="2537" t="s">
        <v>942</v>
      </c>
      <c r="AP143" s="2500">
        <f t="shared" si="111"/>
        <v>433.08000000000004</v>
      </c>
      <c r="AQ143" s="1418">
        <f t="shared" si="112"/>
        <v>323.49</v>
      </c>
    </row>
    <row r="144" spans="1:62" ht="15.75" customHeight="1">
      <c r="A144" s="1544" t="s">
        <v>9</v>
      </c>
      <c r="B144" s="248" t="s">
        <v>10</v>
      </c>
      <c r="C144" s="1498">
        <v>50</v>
      </c>
      <c r="D144" s="1499" t="s">
        <v>89</v>
      </c>
      <c r="E144" s="1061">
        <v>4</v>
      </c>
      <c r="F144" s="1450">
        <v>4</v>
      </c>
      <c r="G144" s="1482" t="s">
        <v>165</v>
      </c>
      <c r="H144" s="1058">
        <v>6.9999999999999999E-4</v>
      </c>
      <c r="I144" s="1502">
        <v>6.9999999999999999E-4</v>
      </c>
      <c r="J144" s="1499" t="s">
        <v>372</v>
      </c>
      <c r="K144" s="1484">
        <v>7.2</v>
      </c>
      <c r="L144" s="1062">
        <v>0.15</v>
      </c>
      <c r="M144" s="108"/>
      <c r="N144" s="1182" t="s">
        <v>446</v>
      </c>
      <c r="O144" s="1143"/>
      <c r="P144" s="1138"/>
      <c r="Q144" s="1143"/>
      <c r="R144" s="1239"/>
      <c r="S144" s="1143"/>
      <c r="T144" s="1344"/>
      <c r="U144" s="1143">
        <f t="shared" si="133"/>
        <v>0</v>
      </c>
      <c r="V144" s="1330">
        <f t="shared" si="134"/>
        <v>0</v>
      </c>
      <c r="W144" s="1143">
        <f t="shared" si="135"/>
        <v>0</v>
      </c>
      <c r="X144" s="1239">
        <f t="shared" si="136"/>
        <v>0</v>
      </c>
      <c r="Z144" s="2502" t="s">
        <v>1022</v>
      </c>
      <c r="AA144" s="2498"/>
      <c r="AB144" s="2503"/>
      <c r="AC144" s="2504"/>
      <c r="AD144" s="2505"/>
      <c r="AE144" s="2504"/>
      <c r="AF144" s="2506"/>
      <c r="AL144" s="1182" t="s">
        <v>131</v>
      </c>
      <c r="AM144" s="1183">
        <f t="shared" si="120"/>
        <v>0.1</v>
      </c>
      <c r="AN144" s="1191">
        <f t="shared" si="121"/>
        <v>4</v>
      </c>
      <c r="AO144" s="2502" t="s">
        <v>941</v>
      </c>
    </row>
    <row r="145" spans="1:46" ht="18" customHeight="1" thickBot="1">
      <c r="A145" s="265" t="s">
        <v>9</v>
      </c>
      <c r="B145" s="248" t="s">
        <v>427</v>
      </c>
      <c r="C145" s="1498">
        <v>30</v>
      </c>
      <c r="D145" s="243" t="s">
        <v>620</v>
      </c>
      <c r="E145" s="1484">
        <v>0.06</v>
      </c>
      <c r="F145" s="1062">
        <v>0.06</v>
      </c>
      <c r="G145" s="246" t="s">
        <v>595</v>
      </c>
      <c r="H145" s="242">
        <v>0.25</v>
      </c>
      <c r="I145" s="1450">
        <v>0.25</v>
      </c>
      <c r="J145" s="1454" t="s">
        <v>595</v>
      </c>
      <c r="K145" s="1058">
        <v>0.1</v>
      </c>
      <c r="L145" s="1456">
        <v>0.1</v>
      </c>
      <c r="M145" s="94"/>
      <c r="N145" s="1182" t="s">
        <v>67</v>
      </c>
      <c r="O145" s="1143">
        <f>H127</f>
        <v>5</v>
      </c>
      <c r="P145" s="1138">
        <f>I127</f>
        <v>5</v>
      </c>
      <c r="Q145" s="1143"/>
      <c r="R145" s="1239"/>
      <c r="S145" s="1143"/>
      <c r="T145" s="1344"/>
      <c r="U145" s="1143">
        <f t="shared" si="133"/>
        <v>5</v>
      </c>
      <c r="V145" s="1330">
        <f t="shared" si="134"/>
        <v>5</v>
      </c>
      <c r="W145" s="1143">
        <f t="shared" si="135"/>
        <v>0</v>
      </c>
      <c r="X145" s="1239">
        <f t="shared" si="136"/>
        <v>0</v>
      </c>
      <c r="Z145" s="1201"/>
      <c r="AA145" s="936"/>
      <c r="AB145" s="1684"/>
      <c r="AC145" s="1167"/>
      <c r="AD145" s="1329"/>
      <c r="AE145" s="1167"/>
      <c r="AF145" s="1347"/>
      <c r="AG145" s="1167">
        <f t="shared" ref="AG145:AJ149" si="141">AA145+AC145</f>
        <v>0</v>
      </c>
      <c r="AH145" s="1330">
        <f t="shared" si="141"/>
        <v>0</v>
      </c>
      <c r="AI145" s="1167">
        <f t="shared" si="141"/>
        <v>0</v>
      </c>
      <c r="AJ145" s="1239">
        <f t="shared" si="141"/>
        <v>0</v>
      </c>
      <c r="AL145" s="1182" t="s">
        <v>50</v>
      </c>
      <c r="AM145" s="1183">
        <f t="shared" si="120"/>
        <v>17.52</v>
      </c>
      <c r="AN145" s="1191">
        <f t="shared" si="121"/>
        <v>17.52</v>
      </c>
      <c r="AO145" s="1201" t="s">
        <v>130</v>
      </c>
      <c r="AP145" s="1403">
        <f t="shared" ref="AP145:AQ151" si="142">AA145+AC145+AE145</f>
        <v>0</v>
      </c>
      <c r="AQ145" s="1418">
        <f t="shared" si="142"/>
        <v>0</v>
      </c>
    </row>
    <row r="146" spans="1:46" ht="16.5" customHeight="1" thickBot="1">
      <c r="A146" s="252" t="s">
        <v>485</v>
      </c>
      <c r="B146" s="234" t="s">
        <v>323</v>
      </c>
      <c r="C146" s="1498">
        <v>100</v>
      </c>
      <c r="D146" s="243" t="s">
        <v>619</v>
      </c>
      <c r="E146" s="1484">
        <v>2</v>
      </c>
      <c r="F146" s="1062">
        <v>1.8</v>
      </c>
      <c r="G146" s="246" t="s">
        <v>584</v>
      </c>
      <c r="H146" s="1061">
        <v>50</v>
      </c>
      <c r="I146" s="2195">
        <v>50</v>
      </c>
      <c r="J146" s="1651" t="s">
        <v>251</v>
      </c>
      <c r="K146" s="39"/>
      <c r="L146" s="50"/>
      <c r="M146" s="94"/>
      <c r="N146" s="1182" t="s">
        <v>82</v>
      </c>
      <c r="O146" s="1143">
        <f>K127</f>
        <v>5.25</v>
      </c>
      <c r="P146" s="1348">
        <f>L127</f>
        <v>5.25</v>
      </c>
      <c r="Q146" s="1143">
        <f>H142+K150</f>
        <v>10</v>
      </c>
      <c r="R146" s="1330">
        <f>I142+L150</f>
        <v>10</v>
      </c>
      <c r="S146" s="1143">
        <f>H158+H165</f>
        <v>7.24</v>
      </c>
      <c r="T146" s="1349">
        <f>I158+I165</f>
        <v>7.24</v>
      </c>
      <c r="U146" s="1143">
        <f t="shared" si="133"/>
        <v>15.25</v>
      </c>
      <c r="V146" s="1330">
        <f t="shared" si="134"/>
        <v>15.25</v>
      </c>
      <c r="W146" s="1143">
        <f t="shared" si="135"/>
        <v>17.240000000000002</v>
      </c>
      <c r="X146" s="1239">
        <f t="shared" si="136"/>
        <v>17.240000000000002</v>
      </c>
      <c r="Z146" s="1201" t="s">
        <v>128</v>
      </c>
      <c r="AA146" s="936"/>
      <c r="AB146" s="1684"/>
      <c r="AC146" s="1167"/>
      <c r="AD146" s="1329"/>
      <c r="AE146" s="1167"/>
      <c r="AF146" s="1347"/>
      <c r="AG146" s="1167">
        <f t="shared" si="141"/>
        <v>0</v>
      </c>
      <c r="AH146" s="1330">
        <f t="shared" si="141"/>
        <v>0</v>
      </c>
      <c r="AI146" s="1167">
        <f t="shared" si="141"/>
        <v>0</v>
      </c>
      <c r="AJ146" s="1239">
        <f t="shared" si="141"/>
        <v>0</v>
      </c>
      <c r="AL146" s="1182" t="s">
        <v>140</v>
      </c>
      <c r="AM146" s="1183">
        <f t="shared" si="120"/>
        <v>0</v>
      </c>
      <c r="AN146" s="1191">
        <f t="shared" si="121"/>
        <v>0</v>
      </c>
      <c r="AO146" s="1201" t="s">
        <v>128</v>
      </c>
      <c r="AP146" s="1403">
        <f t="shared" si="142"/>
        <v>0</v>
      </c>
      <c r="AQ146" s="1418">
        <f t="shared" si="142"/>
        <v>0</v>
      </c>
    </row>
    <row r="147" spans="1:46" ht="15" customHeight="1" thickBot="1">
      <c r="A147" s="61"/>
      <c r="B147" s="1547"/>
      <c r="C147" s="48"/>
      <c r="D147" s="243" t="s">
        <v>612</v>
      </c>
      <c r="E147" s="242">
        <v>2</v>
      </c>
      <c r="F147" s="1458">
        <v>2</v>
      </c>
      <c r="J147" s="1567" t="s">
        <v>100</v>
      </c>
      <c r="K147" s="1434" t="s">
        <v>101</v>
      </c>
      <c r="L147" s="1548" t="s">
        <v>102</v>
      </c>
      <c r="M147" s="94"/>
      <c r="N147" s="1182" t="s">
        <v>89</v>
      </c>
      <c r="O147" s="1696">
        <f>E131+E136+K134</f>
        <v>8.25</v>
      </c>
      <c r="P147" s="1348">
        <f>F131+F136+L134</f>
        <v>8.25</v>
      </c>
      <c r="Q147" s="1143">
        <f>K142+E144</f>
        <v>7</v>
      </c>
      <c r="R147" s="1239">
        <f>F144+L142</f>
        <v>7</v>
      </c>
      <c r="S147" s="1143">
        <f>H166</f>
        <v>0.76</v>
      </c>
      <c r="T147" s="1344">
        <f>I166</f>
        <v>0.76</v>
      </c>
      <c r="U147" s="1143">
        <f t="shared" si="133"/>
        <v>15.25</v>
      </c>
      <c r="V147" s="1330">
        <f t="shared" si="134"/>
        <v>15.25</v>
      </c>
      <c r="W147" s="1143">
        <f t="shared" si="135"/>
        <v>7.76</v>
      </c>
      <c r="X147" s="1239">
        <f t="shared" si="136"/>
        <v>7.76</v>
      </c>
      <c r="Z147" s="1201" t="s">
        <v>126</v>
      </c>
      <c r="AA147" s="936"/>
      <c r="AB147" s="1688"/>
      <c r="AC147" s="1167"/>
      <c r="AD147" s="1329"/>
      <c r="AE147" s="1167"/>
      <c r="AF147" s="1347"/>
      <c r="AG147" s="1167">
        <f t="shared" si="141"/>
        <v>0</v>
      </c>
      <c r="AH147" s="1330">
        <f t="shared" si="141"/>
        <v>0</v>
      </c>
      <c r="AI147" s="1167">
        <f t="shared" si="141"/>
        <v>0</v>
      </c>
      <c r="AJ147" s="1239">
        <f t="shared" si="141"/>
        <v>0</v>
      </c>
      <c r="AL147" s="1182" t="s">
        <v>52</v>
      </c>
      <c r="AM147" s="1183">
        <f t="shared" si="120"/>
        <v>0</v>
      </c>
      <c r="AN147" s="1191">
        <f t="shared" si="121"/>
        <v>0</v>
      </c>
      <c r="AO147" s="1201" t="s">
        <v>126</v>
      </c>
      <c r="AP147" s="1403">
        <f t="shared" si="142"/>
        <v>0</v>
      </c>
      <c r="AQ147" s="1418">
        <f t="shared" si="142"/>
        <v>0</v>
      </c>
    </row>
    <row r="148" spans="1:46" ht="17.25" customHeight="1" thickBot="1">
      <c r="A148" s="61"/>
      <c r="B148" s="1549"/>
      <c r="C148" s="9"/>
      <c r="D148" s="243" t="s">
        <v>595</v>
      </c>
      <c r="E148" s="242">
        <v>0.5</v>
      </c>
      <c r="F148" s="1450">
        <v>0.5</v>
      </c>
      <c r="G148" s="412" t="s">
        <v>252</v>
      </c>
      <c r="H148" s="39"/>
      <c r="I148" s="50"/>
      <c r="J148" s="1053" t="s">
        <v>160</v>
      </c>
      <c r="K148" s="1054">
        <v>33.299999999999997</v>
      </c>
      <c r="L148" s="1528">
        <v>33.299999999999997</v>
      </c>
      <c r="M148" s="94"/>
      <c r="N148" s="668" t="s">
        <v>145</v>
      </c>
      <c r="O148" s="1143"/>
      <c r="P148" s="1348"/>
      <c r="Q148" s="1143"/>
      <c r="R148" s="1330"/>
      <c r="S148" s="1146">
        <f>T148/1000/0.04</f>
        <v>0.1</v>
      </c>
      <c r="T148" s="1349">
        <f>I162</f>
        <v>4</v>
      </c>
      <c r="U148" s="1143">
        <f t="shared" si="133"/>
        <v>0</v>
      </c>
      <c r="V148" s="1330">
        <f t="shared" si="134"/>
        <v>0</v>
      </c>
      <c r="W148" s="1143">
        <f t="shared" si="135"/>
        <v>0.1</v>
      </c>
      <c r="X148" s="1239">
        <f t="shared" si="136"/>
        <v>4</v>
      </c>
      <c r="Z148" s="1201" t="s">
        <v>433</v>
      </c>
      <c r="AA148" s="936"/>
      <c r="AB148" s="1689"/>
      <c r="AC148" s="1167"/>
      <c r="AD148" s="1329"/>
      <c r="AE148" s="1167"/>
      <c r="AF148" s="1347"/>
      <c r="AG148" s="1167">
        <f t="shared" si="141"/>
        <v>0</v>
      </c>
      <c r="AH148" s="1330">
        <f t="shared" si="141"/>
        <v>0</v>
      </c>
      <c r="AI148" s="1167">
        <f t="shared" si="141"/>
        <v>0</v>
      </c>
      <c r="AJ148" s="1239">
        <f t="shared" si="141"/>
        <v>0</v>
      </c>
      <c r="AL148" s="1182" t="s">
        <v>138</v>
      </c>
      <c r="AM148" s="1183">
        <f t="shared" si="120"/>
        <v>0</v>
      </c>
      <c r="AN148" s="1191">
        <f t="shared" si="121"/>
        <v>0</v>
      </c>
      <c r="AO148" s="1201" t="s">
        <v>433</v>
      </c>
      <c r="AP148" s="1403">
        <f t="shared" si="142"/>
        <v>0</v>
      </c>
      <c r="AQ148" s="1418">
        <f t="shared" si="142"/>
        <v>0</v>
      </c>
    </row>
    <row r="149" spans="1:46" ht="17.25" customHeight="1" thickBot="1">
      <c r="A149" s="61"/>
      <c r="B149" s="1549"/>
      <c r="C149" s="9"/>
      <c r="D149" s="1499" t="s">
        <v>165</v>
      </c>
      <c r="E149" s="242">
        <v>8.0000000000000002E-3</v>
      </c>
      <c r="F149" s="2062">
        <v>8.0000000000000002E-3</v>
      </c>
      <c r="G149" s="1489" t="s">
        <v>100</v>
      </c>
      <c r="H149" s="1445" t="s">
        <v>101</v>
      </c>
      <c r="I149" s="1446" t="s">
        <v>102</v>
      </c>
      <c r="J149" s="243" t="s">
        <v>81</v>
      </c>
      <c r="K149" s="242">
        <v>123</v>
      </c>
      <c r="L149" s="1458">
        <v>123</v>
      </c>
      <c r="M149" s="94"/>
      <c r="N149" s="1182" t="s">
        <v>50</v>
      </c>
      <c r="O149" s="1143">
        <f>H134+K135</f>
        <v>1.6</v>
      </c>
      <c r="P149" s="1350">
        <f>I134+L135</f>
        <v>1.6</v>
      </c>
      <c r="Q149" s="1143">
        <f>E147+H151+K143</f>
        <v>12.72</v>
      </c>
      <c r="R149" s="1353">
        <f>F147+I151+L143</f>
        <v>12.72</v>
      </c>
      <c r="S149" s="1143">
        <f>K158</f>
        <v>3.2</v>
      </c>
      <c r="T149" s="1341">
        <f>L158</f>
        <v>3.2</v>
      </c>
      <c r="U149" s="1143">
        <f t="shared" si="133"/>
        <v>14.32</v>
      </c>
      <c r="V149" s="1330">
        <f t="shared" si="134"/>
        <v>14.32</v>
      </c>
      <c r="W149" s="1143">
        <f t="shared" si="135"/>
        <v>15.920000000000002</v>
      </c>
      <c r="X149" s="1239">
        <f t="shared" si="136"/>
        <v>15.920000000000002</v>
      </c>
      <c r="Z149" s="1200"/>
      <c r="AA149" s="2489"/>
      <c r="AB149" s="1687"/>
      <c r="AC149" s="2060"/>
      <c r="AD149" s="1329"/>
      <c r="AE149" s="1167"/>
      <c r="AF149" s="1347"/>
      <c r="AG149" s="1167">
        <f t="shared" si="141"/>
        <v>0</v>
      </c>
      <c r="AH149" s="1330">
        <f t="shared" si="141"/>
        <v>0</v>
      </c>
      <c r="AI149" s="1167">
        <f t="shared" si="141"/>
        <v>0</v>
      </c>
      <c r="AJ149" s="1239">
        <f t="shared" si="141"/>
        <v>0</v>
      </c>
      <c r="AL149" s="1182" t="s">
        <v>137</v>
      </c>
      <c r="AM149" s="1183">
        <f t="shared" si="120"/>
        <v>3</v>
      </c>
      <c r="AN149" s="1191">
        <f t="shared" si="121"/>
        <v>3</v>
      </c>
      <c r="AO149" s="1200" t="s">
        <v>96</v>
      </c>
      <c r="AP149" s="2500">
        <f t="shared" si="142"/>
        <v>0</v>
      </c>
      <c r="AQ149" s="1418">
        <f t="shared" si="142"/>
        <v>0</v>
      </c>
    </row>
    <row r="150" spans="1:46" ht="16.5" customHeight="1" thickBot="1">
      <c r="A150" s="61"/>
      <c r="B150" s="1549"/>
      <c r="C150" s="9"/>
      <c r="D150" s="1454" t="s">
        <v>584</v>
      </c>
      <c r="E150" s="1455">
        <v>160</v>
      </c>
      <c r="F150" s="1511">
        <v>160</v>
      </c>
      <c r="G150" s="1509" t="s">
        <v>107</v>
      </c>
      <c r="H150" s="1493">
        <v>3</v>
      </c>
      <c r="I150" s="1494">
        <v>3</v>
      </c>
      <c r="J150" s="243" t="s">
        <v>82</v>
      </c>
      <c r="K150" s="1061">
        <v>5</v>
      </c>
      <c r="L150" s="1062">
        <v>5</v>
      </c>
      <c r="M150" s="94"/>
      <c r="N150" s="1182" t="s">
        <v>140</v>
      </c>
      <c r="O150" s="1143"/>
      <c r="P150" s="1138"/>
      <c r="Q150" s="1143"/>
      <c r="R150" s="1239"/>
      <c r="S150" s="1143"/>
      <c r="T150" s="1344"/>
      <c r="U150" s="1143">
        <f t="shared" si="133"/>
        <v>0</v>
      </c>
      <c r="V150" s="1330">
        <f t="shared" si="134"/>
        <v>0</v>
      </c>
      <c r="W150" s="1143">
        <f t="shared" si="135"/>
        <v>0</v>
      </c>
      <c r="X150" s="1239">
        <f t="shared" si="136"/>
        <v>0</v>
      </c>
      <c r="Z150" s="2537" t="s">
        <v>943</v>
      </c>
      <c r="AA150" s="2542">
        <f t="shared" ref="AA150:AF150" si="143">SUM(AA145:AA149)</f>
        <v>0</v>
      </c>
      <c r="AB150" s="2543">
        <f t="shared" si="143"/>
        <v>0</v>
      </c>
      <c r="AC150" s="2544">
        <f t="shared" si="143"/>
        <v>0</v>
      </c>
      <c r="AD150" s="2543">
        <f t="shared" si="143"/>
        <v>0</v>
      </c>
      <c r="AE150" s="2544">
        <f t="shared" si="143"/>
        <v>0</v>
      </c>
      <c r="AF150" s="2543">
        <f t="shared" si="143"/>
        <v>0</v>
      </c>
      <c r="AG150" s="2545">
        <f t="shared" ref="AG150" si="144">AA150+AC150</f>
        <v>0</v>
      </c>
      <c r="AH150" s="2546">
        <f t="shared" ref="AH150" si="145">AB150+AD150</f>
        <v>0</v>
      </c>
      <c r="AI150" s="2545">
        <f t="shared" ref="AI150:AI151" si="146">AC150+AE150</f>
        <v>0</v>
      </c>
      <c r="AJ150" s="2547">
        <f t="shared" ref="AJ150:AJ151" si="147">AD150+AF150</f>
        <v>0</v>
      </c>
      <c r="AL150" s="1182" t="s">
        <v>77</v>
      </c>
      <c r="AM150" s="1183">
        <f t="shared" si="120"/>
        <v>0</v>
      </c>
      <c r="AN150" s="1191">
        <f t="shared" si="121"/>
        <v>0</v>
      </c>
      <c r="AO150" s="2537" t="s">
        <v>943</v>
      </c>
      <c r="AP150" s="2500">
        <f t="shared" si="142"/>
        <v>0</v>
      </c>
      <c r="AQ150" s="1418">
        <f t="shared" si="142"/>
        <v>0</v>
      </c>
    </row>
    <row r="151" spans="1:46" ht="13.5" customHeight="1" thickBot="1">
      <c r="A151" s="61"/>
      <c r="B151" s="1549"/>
      <c r="C151" s="9"/>
      <c r="D151" s="1542" t="s">
        <v>447</v>
      </c>
      <c r="E151" s="1601"/>
      <c r="F151" s="2018">
        <v>1</v>
      </c>
      <c r="G151" s="1454" t="s">
        <v>50</v>
      </c>
      <c r="H151" s="1058">
        <v>10</v>
      </c>
      <c r="I151" s="1502">
        <v>10</v>
      </c>
      <c r="J151" s="243" t="s">
        <v>595</v>
      </c>
      <c r="K151" s="242">
        <v>0.2</v>
      </c>
      <c r="L151" s="1450">
        <v>0.2</v>
      </c>
      <c r="M151" s="94"/>
      <c r="N151" s="1182" t="s">
        <v>443</v>
      </c>
      <c r="O151" s="1143"/>
      <c r="P151" s="1138"/>
      <c r="Q151" s="1143"/>
      <c r="R151" s="1239"/>
      <c r="S151" s="1143"/>
      <c r="T151" s="1344"/>
      <c r="U151" s="1143">
        <f t="shared" si="133"/>
        <v>0</v>
      </c>
      <c r="V151" s="1330">
        <f t="shared" si="134"/>
        <v>0</v>
      </c>
      <c r="W151" s="1143">
        <f t="shared" si="135"/>
        <v>0</v>
      </c>
      <c r="X151" s="1239">
        <f t="shared" si="136"/>
        <v>0</v>
      </c>
      <c r="Z151" s="2532" t="s">
        <v>944</v>
      </c>
      <c r="AA151" s="2533">
        <f>AA143+AA150</f>
        <v>137.78</v>
      </c>
      <c r="AB151" s="2554">
        <f>AB143+AB150</f>
        <v>98.89</v>
      </c>
      <c r="AC151" s="2533">
        <f t="shared" ref="AC151" si="148">AC143+AC150</f>
        <v>191.3</v>
      </c>
      <c r="AD151" s="2567">
        <f>AD143+AD150</f>
        <v>141.60000000000002</v>
      </c>
      <c r="AE151" s="2533">
        <f>AE143+AE150</f>
        <v>104</v>
      </c>
      <c r="AF151" s="2553">
        <f>AF143+AF150</f>
        <v>83</v>
      </c>
      <c r="AG151" s="2534">
        <f>AA151+AC151</f>
        <v>329.08000000000004</v>
      </c>
      <c r="AH151" s="2535">
        <f>AB151+AD151</f>
        <v>240.49</v>
      </c>
      <c r="AI151" s="2534">
        <f t="shared" si="146"/>
        <v>295.3</v>
      </c>
      <c r="AJ151" s="2536">
        <f t="shared" si="147"/>
        <v>224.60000000000002</v>
      </c>
      <c r="AL151" s="1182" t="s">
        <v>54</v>
      </c>
      <c r="AM151" s="1183">
        <f t="shared" si="120"/>
        <v>2.4900000000000002</v>
      </c>
      <c r="AN151" s="1191">
        <f t="shared" si="121"/>
        <v>2.4900000000000002</v>
      </c>
      <c r="AO151" s="1203" t="s">
        <v>135</v>
      </c>
      <c r="AP151" s="1202">
        <f t="shared" si="142"/>
        <v>433.08000000000004</v>
      </c>
      <c r="AQ151" s="1419">
        <f t="shared" si="142"/>
        <v>323.49</v>
      </c>
    </row>
    <row r="152" spans="1:46" ht="16.5" customHeight="1" thickBot="1">
      <c r="A152" s="61"/>
      <c r="B152" s="1549"/>
      <c r="C152" s="9"/>
      <c r="D152" s="61"/>
      <c r="E152" s="9"/>
      <c r="F152" s="71"/>
      <c r="G152" s="1454" t="s">
        <v>60</v>
      </c>
      <c r="H152" s="1510">
        <v>200</v>
      </c>
      <c r="I152" s="1511">
        <v>200</v>
      </c>
      <c r="J152" s="2000" t="s">
        <v>742</v>
      </c>
      <c r="K152" s="1174"/>
      <c r="L152" s="1993"/>
      <c r="M152" s="94"/>
      <c r="N152" s="1182" t="s">
        <v>138</v>
      </c>
      <c r="O152" s="1143"/>
      <c r="P152" s="1138"/>
      <c r="Q152" s="1143"/>
      <c r="R152" s="1239"/>
      <c r="S152" s="1143"/>
      <c r="T152" s="1344"/>
      <c r="U152" s="1143">
        <f t="shared" si="133"/>
        <v>0</v>
      </c>
      <c r="V152" s="1330">
        <f t="shared" si="134"/>
        <v>0</v>
      </c>
      <c r="W152" s="1143">
        <f t="shared" si="135"/>
        <v>0</v>
      </c>
      <c r="X152" s="1239">
        <f t="shared" si="136"/>
        <v>0</v>
      </c>
      <c r="Z152" s="1233" t="s">
        <v>414</v>
      </c>
      <c r="AA152" s="1234"/>
      <c r="AB152" s="1235"/>
      <c r="AC152" s="936"/>
      <c r="AD152" s="1236"/>
      <c r="AE152" s="936"/>
      <c r="AF152" s="1237"/>
      <c r="AG152" s="1167"/>
      <c r="AH152" s="1238"/>
      <c r="AI152" s="1167"/>
      <c r="AJ152" s="1239"/>
      <c r="AL152" s="1182" t="s">
        <v>116</v>
      </c>
      <c r="AM152" s="1183">
        <f t="shared" si="120"/>
        <v>1</v>
      </c>
      <c r="AN152" s="1191">
        <f t="shared" si="121"/>
        <v>1</v>
      </c>
      <c r="AO152" s="1205" t="s">
        <v>414</v>
      </c>
      <c r="AP152" s="1183"/>
      <c r="AQ152" s="71"/>
    </row>
    <row r="153" spans="1:46" ht="14.25" customHeight="1" thickBot="1">
      <c r="A153" s="61"/>
      <c r="B153" s="1549"/>
      <c r="C153" s="9"/>
      <c r="D153" s="61"/>
      <c r="E153" s="9"/>
      <c r="F153" s="71"/>
      <c r="G153" s="1454" t="s">
        <v>81</v>
      </c>
      <c r="H153" s="1058">
        <v>10</v>
      </c>
      <c r="I153" s="1502">
        <v>10</v>
      </c>
      <c r="J153" s="1444" t="s">
        <v>100</v>
      </c>
      <c r="K153" s="1445" t="s">
        <v>101</v>
      </c>
      <c r="L153" s="1446" t="s">
        <v>102</v>
      </c>
      <c r="M153" s="94"/>
      <c r="N153" s="1182" t="s">
        <v>137</v>
      </c>
      <c r="O153" s="1143"/>
      <c r="P153" s="1138"/>
      <c r="Q153" s="1143">
        <f>H150</f>
        <v>3</v>
      </c>
      <c r="R153" s="1239">
        <f>I150</f>
        <v>3</v>
      </c>
      <c r="S153" s="1143"/>
      <c r="T153" s="1344"/>
      <c r="U153" s="1143">
        <f t="shared" si="133"/>
        <v>3</v>
      </c>
      <c r="V153" s="1330">
        <f t="shared" si="134"/>
        <v>3</v>
      </c>
      <c r="W153" s="1143">
        <f t="shared" si="135"/>
        <v>3</v>
      </c>
      <c r="X153" s="1239">
        <f t="shared" si="136"/>
        <v>3</v>
      </c>
      <c r="Z153" s="1944" t="s">
        <v>547</v>
      </c>
      <c r="AA153" s="2531"/>
      <c r="AB153" s="2520"/>
      <c r="AC153" s="936"/>
      <c r="AD153" s="1208"/>
      <c r="AE153" s="936"/>
      <c r="AF153" s="2521"/>
      <c r="AG153" s="1167">
        <f t="shared" ref="AG153" si="149">AA153+AC153</f>
        <v>0</v>
      </c>
      <c r="AH153" s="1245">
        <f t="shared" ref="AH153" si="150">AB153+AD153</f>
        <v>0</v>
      </c>
      <c r="AI153" s="1167">
        <f t="shared" ref="AI153" si="151">AC153+AE153</f>
        <v>0</v>
      </c>
      <c r="AJ153" s="1246">
        <f t="shared" ref="AJ153" si="152">AD153+AF153</f>
        <v>0</v>
      </c>
      <c r="AL153" s="1152" t="s">
        <v>169</v>
      </c>
      <c r="AM153" s="1183">
        <f t="shared" si="120"/>
        <v>8.2941000000000003</v>
      </c>
      <c r="AN153" s="1191">
        <f t="shared" si="121"/>
        <v>1.2440999999999998</v>
      </c>
      <c r="AO153" s="1944" t="s">
        <v>547</v>
      </c>
      <c r="AP153" s="1207">
        <f t="shared" ref="AP153:AP169" si="153">AA153+AC153+AE153</f>
        <v>0</v>
      </c>
      <c r="AQ153" s="1208">
        <f t="shared" ref="AQ153:AQ169" si="154">AB153+AD153+AF153</f>
        <v>0</v>
      </c>
    </row>
    <row r="154" spans="1:46" ht="17.25" customHeight="1" thickBot="1">
      <c r="A154" s="1376" t="s">
        <v>399</v>
      </c>
      <c r="B154" s="1552"/>
      <c r="C154" s="31">
        <f>C138+C139+C141+C142+C144+C145+C146+50+50</f>
        <v>890</v>
      </c>
      <c r="D154" s="1567"/>
      <c r="E154" s="1787"/>
      <c r="F154" s="1568"/>
      <c r="G154" s="231"/>
      <c r="H154" s="227"/>
      <c r="I154" s="1839"/>
      <c r="J154" s="2024" t="s">
        <v>743</v>
      </c>
      <c r="K154" s="2044">
        <v>143</v>
      </c>
      <c r="L154" s="2045">
        <v>100</v>
      </c>
      <c r="M154" s="94"/>
      <c r="N154" s="1182" t="s">
        <v>77</v>
      </c>
      <c r="O154" s="1143"/>
      <c r="P154" s="1138"/>
      <c r="Q154" s="1143"/>
      <c r="R154" s="1239"/>
      <c r="S154" s="1143"/>
      <c r="T154" s="1344"/>
      <c r="U154" s="1143">
        <f t="shared" si="133"/>
        <v>0</v>
      </c>
      <c r="V154" s="1330">
        <f t="shared" si="134"/>
        <v>0</v>
      </c>
      <c r="W154" s="1143">
        <f t="shared" si="135"/>
        <v>0</v>
      </c>
      <c r="X154" s="1239">
        <f t="shared" si="136"/>
        <v>0</v>
      </c>
      <c r="Z154" s="1240" t="s">
        <v>415</v>
      </c>
      <c r="AA154" s="1241"/>
      <c r="AB154" s="1242"/>
      <c r="AC154" s="936"/>
      <c r="AD154" s="1243"/>
      <c r="AE154" s="1167">
        <f>K157</f>
        <v>6.82</v>
      </c>
      <c r="AF154" s="1244">
        <f>L157</f>
        <v>6</v>
      </c>
      <c r="AG154" s="1167">
        <f t="shared" ref="AG154:AJ156" si="155">AA154+AC154</f>
        <v>0</v>
      </c>
      <c r="AH154" s="1245">
        <f t="shared" si="155"/>
        <v>0</v>
      </c>
      <c r="AI154" s="1167">
        <f t="shared" si="155"/>
        <v>6.82</v>
      </c>
      <c r="AJ154" s="1246">
        <f t="shared" si="155"/>
        <v>6</v>
      </c>
      <c r="AL154" s="1153" t="s">
        <v>165</v>
      </c>
      <c r="AM154" s="1183">
        <f t="shared" si="120"/>
        <v>9.0999999999999987E-3</v>
      </c>
      <c r="AN154" s="1191">
        <f t="shared" si="121"/>
        <v>9.0999999999999987E-3</v>
      </c>
      <c r="AO154" s="1206" t="s">
        <v>415</v>
      </c>
      <c r="AP154" s="1207">
        <f t="shared" si="153"/>
        <v>6.82</v>
      </c>
      <c r="AQ154" s="1208">
        <f t="shared" si="154"/>
        <v>6</v>
      </c>
    </row>
    <row r="155" spans="1:46" ht="15" customHeight="1" thickBot="1">
      <c r="A155" s="654"/>
      <c r="B155" s="363" t="s">
        <v>246</v>
      </c>
      <c r="C155" s="765"/>
      <c r="D155" s="2788" t="s">
        <v>1013</v>
      </c>
      <c r="E155" s="2078"/>
      <c r="F155" s="2079"/>
      <c r="G155" s="1512" t="s">
        <v>814</v>
      </c>
      <c r="H155" s="39"/>
      <c r="I155" s="39"/>
      <c r="J155" s="1513"/>
      <c r="K155" s="2080"/>
      <c r="L155" s="50"/>
      <c r="M155" s="94"/>
      <c r="N155" s="455" t="s">
        <v>444</v>
      </c>
      <c r="O155" s="1143">
        <f>E130+H131+H135+K128+K136</f>
        <v>1.44</v>
      </c>
      <c r="P155" s="1138">
        <f>F130+I131+L128+I135+L136</f>
        <v>1.44</v>
      </c>
      <c r="Q155" s="1143">
        <f>H145+K145+K151+E148</f>
        <v>1.05</v>
      </c>
      <c r="R155" s="1239">
        <f>F148+I145+L145+L151</f>
        <v>1.05</v>
      </c>
      <c r="S155" s="1146"/>
      <c r="T155" s="1344"/>
      <c r="U155" s="1143">
        <f t="shared" si="133"/>
        <v>2.4900000000000002</v>
      </c>
      <c r="V155" s="1330">
        <f t="shared" si="134"/>
        <v>2.4900000000000002</v>
      </c>
      <c r="W155" s="1143">
        <f t="shared" si="135"/>
        <v>1.05</v>
      </c>
      <c r="X155" s="1239">
        <f t="shared" si="136"/>
        <v>1.05</v>
      </c>
      <c r="Z155" s="1247" t="s">
        <v>416</v>
      </c>
      <c r="AA155" s="1248"/>
      <c r="AB155" s="1249"/>
      <c r="AC155" s="936">
        <f>K154</f>
        <v>143</v>
      </c>
      <c r="AD155" s="1250">
        <f>L154</f>
        <v>100</v>
      </c>
      <c r="AE155" s="1251"/>
      <c r="AF155" s="1252"/>
      <c r="AG155" s="1167">
        <f t="shared" si="155"/>
        <v>143</v>
      </c>
      <c r="AH155" s="1245">
        <f t="shared" si="155"/>
        <v>100</v>
      </c>
      <c r="AI155" s="1167">
        <f t="shared" si="155"/>
        <v>143</v>
      </c>
      <c r="AJ155" s="1246">
        <f t="shared" si="155"/>
        <v>100</v>
      </c>
      <c r="AL155" s="1154" t="s">
        <v>408</v>
      </c>
      <c r="AM155" s="1183">
        <f t="shared" si="120"/>
        <v>1</v>
      </c>
      <c r="AN155" s="1191">
        <f t="shared" si="121"/>
        <v>1</v>
      </c>
      <c r="AO155" s="1209" t="s">
        <v>416</v>
      </c>
      <c r="AP155" s="1183">
        <f t="shared" si="153"/>
        <v>143</v>
      </c>
      <c r="AQ155" s="1208">
        <f t="shared" si="154"/>
        <v>100</v>
      </c>
    </row>
    <row r="156" spans="1:46" ht="12.75" customHeight="1" thickBot="1">
      <c r="A156" s="239" t="s">
        <v>760</v>
      </c>
      <c r="B156" s="256" t="s">
        <v>1013</v>
      </c>
      <c r="C156" s="382">
        <v>200</v>
      </c>
      <c r="D156" s="1471" t="s">
        <v>100</v>
      </c>
      <c r="E156" s="1462" t="s">
        <v>101</v>
      </c>
      <c r="F156" s="1463" t="s">
        <v>102</v>
      </c>
      <c r="G156" s="1444" t="s">
        <v>100</v>
      </c>
      <c r="H156" s="1445" t="s">
        <v>101</v>
      </c>
      <c r="I156" s="1446" t="s">
        <v>102</v>
      </c>
      <c r="J156" s="1444" t="s">
        <v>100</v>
      </c>
      <c r="K156" s="1445" t="s">
        <v>101</v>
      </c>
      <c r="L156" s="1446" t="s">
        <v>102</v>
      </c>
      <c r="M156" s="94"/>
      <c r="N156" s="1182" t="s">
        <v>445</v>
      </c>
      <c r="O156" s="1143"/>
      <c r="P156" s="1138"/>
      <c r="Q156" s="1143"/>
      <c r="R156" s="1239"/>
      <c r="S156" s="1143">
        <f>K159</f>
        <v>1</v>
      </c>
      <c r="T156" s="1344">
        <f>L159</f>
        <v>1</v>
      </c>
      <c r="U156" s="1143">
        <f t="shared" si="133"/>
        <v>0</v>
      </c>
      <c r="V156" s="1330">
        <f t="shared" si="134"/>
        <v>0</v>
      </c>
      <c r="W156" s="1143">
        <f t="shared" si="135"/>
        <v>1</v>
      </c>
      <c r="X156" s="1239">
        <f t="shared" si="136"/>
        <v>1</v>
      </c>
      <c r="Z156" s="1253" t="s">
        <v>417</v>
      </c>
      <c r="AA156" s="1248"/>
      <c r="AB156" s="1249"/>
      <c r="AC156" s="936"/>
      <c r="AD156" s="1250"/>
      <c r="AE156" s="1167"/>
      <c r="AF156" s="1252"/>
      <c r="AG156" s="1167">
        <f t="shared" si="155"/>
        <v>0</v>
      </c>
      <c r="AH156" s="1245">
        <f t="shared" si="155"/>
        <v>0</v>
      </c>
      <c r="AI156" s="1167">
        <f t="shared" si="155"/>
        <v>0</v>
      </c>
      <c r="AJ156" s="1246">
        <f t="shared" si="155"/>
        <v>0</v>
      </c>
      <c r="AL156" s="1155" t="s">
        <v>136</v>
      </c>
      <c r="AM156" s="1192">
        <f t="shared" si="120"/>
        <v>7.2850000000000001</v>
      </c>
      <c r="AN156" s="1193">
        <f t="shared" si="121"/>
        <v>0.23499999999999999</v>
      </c>
      <c r="AO156" s="1210" t="s">
        <v>417</v>
      </c>
      <c r="AP156" s="1183">
        <f t="shared" si="153"/>
        <v>0</v>
      </c>
      <c r="AQ156" s="1208">
        <f t="shared" si="154"/>
        <v>0</v>
      </c>
    </row>
    <row r="157" spans="1:46" ht="12.75" customHeight="1" thickBot="1">
      <c r="A157" s="61"/>
      <c r="B157" s="336" t="s">
        <v>247</v>
      </c>
      <c r="C157" s="71"/>
      <c r="D157" s="2109" t="s">
        <v>762</v>
      </c>
      <c r="E157" s="1514">
        <v>208</v>
      </c>
      <c r="F157" s="1541">
        <v>200</v>
      </c>
      <c r="G157" s="1053" t="s">
        <v>68</v>
      </c>
      <c r="H157" s="1054">
        <v>104</v>
      </c>
      <c r="I157" s="2108">
        <v>83</v>
      </c>
      <c r="J157" s="1439" t="s">
        <v>809</v>
      </c>
      <c r="K157" s="1054">
        <v>6.82</v>
      </c>
      <c r="L157" s="1494">
        <v>6</v>
      </c>
      <c r="M157" s="94"/>
      <c r="N157" s="1152" t="s">
        <v>169</v>
      </c>
      <c r="O157" s="1779">
        <f t="shared" ref="O157:T157" si="156">O158+O159+O160+O161</f>
        <v>4.0000000000000002E-4</v>
      </c>
      <c r="P157" s="1354">
        <f t="shared" si="156"/>
        <v>4.0000000000000002E-4</v>
      </c>
      <c r="Q157" s="1147">
        <f t="shared" si="156"/>
        <v>8.2686999999999991</v>
      </c>
      <c r="R157" s="1355">
        <f t="shared" si="156"/>
        <v>1.2186999999999999</v>
      </c>
      <c r="S157" s="1157">
        <f t="shared" si="156"/>
        <v>2.5000000000000001E-2</v>
      </c>
      <c r="T157" s="1356">
        <f t="shared" si="156"/>
        <v>2.5000000000000001E-2</v>
      </c>
      <c r="U157" s="1143">
        <f t="shared" si="133"/>
        <v>8.2690999999999999</v>
      </c>
      <c r="V157" s="1330">
        <f t="shared" si="134"/>
        <v>1.2190999999999999</v>
      </c>
      <c r="W157" s="1143">
        <f t="shared" si="135"/>
        <v>8.2936999999999994</v>
      </c>
      <c r="X157" s="1239">
        <f t="shared" si="136"/>
        <v>1.2436999999999998</v>
      </c>
      <c r="Z157" s="1254" t="s">
        <v>418</v>
      </c>
      <c r="AA157" s="1255"/>
      <c r="AB157" s="1256"/>
      <c r="AC157" s="1165"/>
      <c r="AD157" s="1257"/>
      <c r="AE157" s="1168"/>
      <c r="AF157" s="1258"/>
      <c r="AG157" s="1168">
        <f>AA157+AC157</f>
        <v>0</v>
      </c>
      <c r="AH157" s="1259"/>
      <c r="AI157" s="1168">
        <f t="shared" ref="AI157:AI169" si="157">AC157+AE157</f>
        <v>0</v>
      </c>
      <c r="AJ157" s="1260"/>
      <c r="AL157" s="462" t="s">
        <v>98</v>
      </c>
      <c r="AM157" s="1194">
        <f>O162+Q162+S162</f>
        <v>8</v>
      </c>
      <c r="AN157" s="1195">
        <f>P162+R162+T162</f>
        <v>8</v>
      </c>
      <c r="AO157" s="1211" t="s">
        <v>418</v>
      </c>
      <c r="AP157" s="1192">
        <f t="shared" si="153"/>
        <v>0</v>
      </c>
      <c r="AQ157" s="1212">
        <f t="shared" si="154"/>
        <v>0</v>
      </c>
    </row>
    <row r="158" spans="1:46" ht="15" customHeight="1" thickBot="1">
      <c r="A158" s="166" t="s">
        <v>791</v>
      </c>
      <c r="B158" s="273" t="s">
        <v>792</v>
      </c>
      <c r="C158" s="173" t="s">
        <v>818</v>
      </c>
      <c r="D158" s="501"/>
      <c r="E158" s="1517"/>
      <c r="F158" s="2107"/>
      <c r="G158" s="1454" t="s">
        <v>82</v>
      </c>
      <c r="H158" s="242">
        <v>3</v>
      </c>
      <c r="I158" s="1617">
        <v>3</v>
      </c>
      <c r="J158" s="234" t="s">
        <v>50</v>
      </c>
      <c r="K158" s="1484">
        <v>3.2</v>
      </c>
      <c r="L158" s="1062">
        <v>3.2</v>
      </c>
      <c r="M158" s="94"/>
      <c r="N158" s="1153" t="s">
        <v>165</v>
      </c>
      <c r="O158" s="1148">
        <f>H130</f>
        <v>4.0000000000000002E-4</v>
      </c>
      <c r="P158" s="1357">
        <f>I130</f>
        <v>4.0000000000000002E-4</v>
      </c>
      <c r="Q158" s="1148">
        <f>E149+H144</f>
        <v>8.6999999999999994E-3</v>
      </c>
      <c r="R158" s="1358">
        <f>F149+I144</f>
        <v>8.6999999999999994E-3</v>
      </c>
      <c r="S158" s="1158"/>
      <c r="T158" s="1357"/>
      <c r="U158" s="1162">
        <f>O158+Q158</f>
        <v>9.0999999999999987E-3</v>
      </c>
      <c r="V158" s="1358">
        <f t="shared" si="134"/>
        <v>9.0999999999999987E-3</v>
      </c>
      <c r="W158" s="1144">
        <f t="shared" si="135"/>
        <v>8.6999999999999994E-3</v>
      </c>
      <c r="X158" s="1358">
        <f t="shared" si="136"/>
        <v>8.6999999999999994E-3</v>
      </c>
      <c r="Z158" s="1261" t="s">
        <v>419</v>
      </c>
      <c r="AA158" s="1945">
        <f t="shared" ref="AA158:AF158" si="158">SUM(AA153:AA157)</f>
        <v>0</v>
      </c>
      <c r="AB158" s="1263">
        <f t="shared" si="158"/>
        <v>0</v>
      </c>
      <c r="AC158" s="1264">
        <f t="shared" si="158"/>
        <v>143</v>
      </c>
      <c r="AD158" s="1265">
        <f t="shared" si="158"/>
        <v>100</v>
      </c>
      <c r="AE158" s="1266">
        <f t="shared" si="158"/>
        <v>6.82</v>
      </c>
      <c r="AF158" s="1267">
        <f t="shared" si="158"/>
        <v>6</v>
      </c>
      <c r="AG158" s="1266">
        <f>AA158+AC158</f>
        <v>143</v>
      </c>
      <c r="AH158" s="1268">
        <f>AB158+AD158</f>
        <v>100</v>
      </c>
      <c r="AI158" s="1266">
        <f t="shared" si="157"/>
        <v>149.82</v>
      </c>
      <c r="AJ158" s="1269">
        <f>AD158+AF158</f>
        <v>106</v>
      </c>
      <c r="AO158" s="1213" t="s">
        <v>419</v>
      </c>
      <c r="AP158" s="1214">
        <f t="shared" si="153"/>
        <v>149.82</v>
      </c>
      <c r="AQ158" s="1215">
        <f t="shared" si="154"/>
        <v>106</v>
      </c>
      <c r="AS158" s="9"/>
      <c r="AT158" s="9"/>
    </row>
    <row r="159" spans="1:46" ht="14.25" customHeight="1">
      <c r="A159" s="2194" t="s">
        <v>812</v>
      </c>
      <c r="B159" s="985" t="s">
        <v>811</v>
      </c>
      <c r="C159" s="104"/>
      <c r="D159" s="48"/>
      <c r="E159" s="34"/>
      <c r="F159" s="369"/>
      <c r="G159" s="1454" t="s">
        <v>80</v>
      </c>
      <c r="H159" s="1484">
        <v>14.3</v>
      </c>
      <c r="I159" s="1982">
        <v>14.3</v>
      </c>
      <c r="J159" s="421" t="s">
        <v>813</v>
      </c>
      <c r="K159" s="1484">
        <v>1</v>
      </c>
      <c r="L159" s="1062">
        <v>1</v>
      </c>
      <c r="M159" s="94"/>
      <c r="N159" s="1154" t="s">
        <v>408</v>
      </c>
      <c r="O159" s="1149"/>
      <c r="P159" s="1359"/>
      <c r="Q159" s="1149">
        <f>F151</f>
        <v>1</v>
      </c>
      <c r="R159" s="1360">
        <f>F151</f>
        <v>1</v>
      </c>
      <c r="S159" s="1159"/>
      <c r="T159" s="1359"/>
      <c r="U159" s="1162">
        <f>O159+Q159</f>
        <v>1</v>
      </c>
      <c r="V159" s="1358">
        <f t="shared" si="134"/>
        <v>1</v>
      </c>
      <c r="W159" s="1144">
        <f t="shared" si="135"/>
        <v>1</v>
      </c>
      <c r="X159" s="1358">
        <f t="shared" si="136"/>
        <v>1</v>
      </c>
      <c r="Z159" s="1393" t="s">
        <v>428</v>
      </c>
      <c r="AA159" s="1284"/>
      <c r="AB159" s="1382"/>
      <c r="AC159" s="1286"/>
      <c r="AD159" s="1385"/>
      <c r="AE159" s="1284"/>
      <c r="AF159" s="1382"/>
      <c r="AG159" s="1166"/>
      <c r="AH159" s="1388"/>
      <c r="AI159" s="1166">
        <f t="shared" si="157"/>
        <v>0</v>
      </c>
      <c r="AJ159" s="1391"/>
      <c r="AO159" s="1393" t="s">
        <v>428</v>
      </c>
      <c r="AP159" s="1204">
        <f t="shared" si="153"/>
        <v>0</v>
      </c>
      <c r="AQ159" s="1217">
        <f t="shared" si="154"/>
        <v>0</v>
      </c>
      <c r="AS159" s="9"/>
      <c r="AT159" s="9"/>
    </row>
    <row r="160" spans="1:46" ht="13.5" customHeight="1">
      <c r="A160" s="193" t="s">
        <v>9</v>
      </c>
      <c r="B160" s="248" t="s">
        <v>785</v>
      </c>
      <c r="C160" s="233">
        <v>20</v>
      </c>
      <c r="D160" s="7"/>
      <c r="E160" s="12"/>
      <c r="F160" s="144"/>
      <c r="G160" s="1454" t="s">
        <v>81</v>
      </c>
      <c r="H160" s="247">
        <v>5.7</v>
      </c>
      <c r="I160" s="2082">
        <v>5.7</v>
      </c>
      <c r="J160" s="1579" t="s">
        <v>372</v>
      </c>
      <c r="K160" s="1455">
        <v>2.5000000000000001E-2</v>
      </c>
      <c r="L160" s="1456">
        <v>2.5000000000000001E-2</v>
      </c>
      <c r="M160" s="94"/>
      <c r="N160" s="1155" t="s">
        <v>136</v>
      </c>
      <c r="O160" s="1150"/>
      <c r="P160" s="1361"/>
      <c r="Q160" s="1150">
        <f>E145+K144</f>
        <v>7.26</v>
      </c>
      <c r="R160" s="1362">
        <f>F145+L144</f>
        <v>0.21</v>
      </c>
      <c r="S160" s="1160">
        <f>K160</f>
        <v>2.5000000000000001E-2</v>
      </c>
      <c r="T160" s="1361">
        <f>L160</f>
        <v>2.5000000000000001E-2</v>
      </c>
      <c r="U160" s="1162">
        <f>O160+Q160</f>
        <v>7.26</v>
      </c>
      <c r="V160" s="1358">
        <f t="shared" si="134"/>
        <v>0.21</v>
      </c>
      <c r="W160" s="1144">
        <f t="shared" si="135"/>
        <v>7.2850000000000001</v>
      </c>
      <c r="X160" s="1358">
        <f t="shared" si="136"/>
        <v>0.23499999999999999</v>
      </c>
      <c r="Z160" s="1378" t="s">
        <v>429</v>
      </c>
      <c r="AA160" s="1290"/>
      <c r="AB160" s="1383"/>
      <c r="AC160" s="1292"/>
      <c r="AD160" s="1386"/>
      <c r="AE160" s="1290"/>
      <c r="AF160" s="1383"/>
      <c r="AG160" s="1167">
        <f t="shared" ref="AG160:AH162" si="159">AA160+AC160</f>
        <v>0</v>
      </c>
      <c r="AH160" s="1389">
        <f t="shared" si="159"/>
        <v>0</v>
      </c>
      <c r="AI160" s="1167">
        <f t="shared" si="157"/>
        <v>0</v>
      </c>
      <c r="AJ160" s="1342">
        <f t="shared" ref="AJ160:AJ165" si="160">AD160+AF160</f>
        <v>0</v>
      </c>
      <c r="AO160" s="1378" t="s">
        <v>429</v>
      </c>
      <c r="AP160" s="1183">
        <f t="shared" si="153"/>
        <v>0</v>
      </c>
      <c r="AQ160" s="1208">
        <f t="shared" si="154"/>
        <v>0</v>
      </c>
      <c r="AS160" s="9"/>
      <c r="AT160" s="9"/>
    </row>
    <row r="161" spans="1:46" ht="13.5" customHeight="1" thickBot="1">
      <c r="A161" s="61"/>
      <c r="B161" s="1549"/>
      <c r="C161" s="71"/>
      <c r="D161" s="9"/>
      <c r="E161" s="9"/>
      <c r="F161" s="9"/>
      <c r="G161" s="243" t="s">
        <v>298</v>
      </c>
      <c r="H161" s="2083">
        <v>10</v>
      </c>
      <c r="I161" s="1448">
        <v>10</v>
      </c>
      <c r="J161" s="234" t="s">
        <v>584</v>
      </c>
      <c r="K161" s="1061">
        <v>20</v>
      </c>
      <c r="L161" s="2195">
        <v>20</v>
      </c>
      <c r="M161" s="94"/>
      <c r="N161" s="1155" t="s">
        <v>461</v>
      </c>
      <c r="O161" s="1150"/>
      <c r="P161" s="1361"/>
      <c r="Q161" s="1150"/>
      <c r="R161" s="1362"/>
      <c r="S161" s="1160"/>
      <c r="T161" s="1361"/>
      <c r="U161" s="1162">
        <f>O161+Q161</f>
        <v>0</v>
      </c>
      <c r="V161" s="1358">
        <f t="shared" si="134"/>
        <v>0</v>
      </c>
      <c r="W161" s="1144">
        <f>Q161+S161</f>
        <v>0</v>
      </c>
      <c r="X161" s="1358">
        <f t="shared" si="136"/>
        <v>0</v>
      </c>
      <c r="Z161" s="1379" t="s">
        <v>499</v>
      </c>
      <c r="AA161" s="1296"/>
      <c r="AB161" s="1384"/>
      <c r="AC161" s="1298"/>
      <c r="AD161" s="1387"/>
      <c r="AE161" s="1296"/>
      <c r="AF161" s="1384"/>
      <c r="AG161" s="1168">
        <f t="shared" si="159"/>
        <v>0</v>
      </c>
      <c r="AH161" s="1390">
        <f t="shared" si="159"/>
        <v>0</v>
      </c>
      <c r="AI161" s="1168">
        <f t="shared" si="157"/>
        <v>0</v>
      </c>
      <c r="AJ161" s="1392">
        <f t="shared" si="160"/>
        <v>0</v>
      </c>
      <c r="AO161" s="1379" t="s">
        <v>430</v>
      </c>
      <c r="AP161" s="1192">
        <f t="shared" si="153"/>
        <v>0</v>
      </c>
      <c r="AQ161" s="1212">
        <f t="shared" si="154"/>
        <v>0</v>
      </c>
      <c r="AR161" s="664"/>
      <c r="AS161" s="9"/>
      <c r="AT161" s="9"/>
    </row>
    <row r="162" spans="1:46" ht="12.75" customHeight="1" thickBot="1">
      <c r="A162" s="61"/>
      <c r="B162" s="1549"/>
      <c r="C162" s="71"/>
      <c r="D162" s="9"/>
      <c r="E162" s="9"/>
      <c r="F162" s="9"/>
      <c r="G162" s="243" t="s">
        <v>166</v>
      </c>
      <c r="H162" s="1484" t="s">
        <v>786</v>
      </c>
      <c r="I162" s="1982">
        <v>4</v>
      </c>
      <c r="J162" s="9"/>
      <c r="K162" s="9"/>
      <c r="L162" s="71"/>
      <c r="M162" s="94"/>
      <c r="N162" s="462" t="s">
        <v>98</v>
      </c>
      <c r="O162" s="1151"/>
      <c r="P162" s="1363"/>
      <c r="Q162" s="1151"/>
      <c r="R162" s="1364"/>
      <c r="S162" s="1161">
        <f>H164</f>
        <v>8</v>
      </c>
      <c r="T162" s="1365">
        <f>I164</f>
        <v>8</v>
      </c>
      <c r="U162" s="1163">
        <f>O162+Q162</f>
        <v>0</v>
      </c>
      <c r="V162" s="1366">
        <f t="shared" si="134"/>
        <v>0</v>
      </c>
      <c r="W162" s="1163">
        <f>Q162+S162</f>
        <v>8</v>
      </c>
      <c r="X162" s="1366">
        <f t="shared" si="136"/>
        <v>8</v>
      </c>
      <c r="Z162" s="1380" t="s">
        <v>431</v>
      </c>
      <c r="AA162" s="1400">
        <f t="shared" ref="AA162:AF162" si="161">AA159+AA160+AA161</f>
        <v>0</v>
      </c>
      <c r="AB162" s="1325">
        <f t="shared" si="161"/>
        <v>0</v>
      </c>
      <c r="AC162" s="1381">
        <f t="shared" si="161"/>
        <v>0</v>
      </c>
      <c r="AD162" s="1323">
        <f t="shared" si="161"/>
        <v>0</v>
      </c>
      <c r="AE162" s="1400">
        <f t="shared" si="161"/>
        <v>0</v>
      </c>
      <c r="AF162" s="1325">
        <f t="shared" si="161"/>
        <v>0</v>
      </c>
      <c r="AG162" s="1231">
        <f t="shared" si="159"/>
        <v>0</v>
      </c>
      <c r="AH162" s="1324">
        <f t="shared" si="159"/>
        <v>0</v>
      </c>
      <c r="AI162" s="1231">
        <f t="shared" si="157"/>
        <v>0</v>
      </c>
      <c r="AJ162" s="1325">
        <f t="shared" si="160"/>
        <v>0</v>
      </c>
      <c r="AO162" s="1380" t="s">
        <v>431</v>
      </c>
      <c r="AP162" s="1231">
        <f t="shared" si="153"/>
        <v>0</v>
      </c>
      <c r="AQ162" s="1232">
        <f t="shared" si="154"/>
        <v>0</v>
      </c>
      <c r="AR162" s="664"/>
      <c r="AS162" s="9"/>
      <c r="AT162" s="9"/>
    </row>
    <row r="163" spans="1:46" ht="14.25" customHeight="1">
      <c r="A163" s="61"/>
      <c r="B163" s="1549"/>
      <c r="C163" s="71"/>
      <c r="D163" s="9"/>
      <c r="E163" s="9"/>
      <c r="F163" s="9"/>
      <c r="G163" s="243" t="s">
        <v>91</v>
      </c>
      <c r="H163" s="1484">
        <v>21</v>
      </c>
      <c r="I163" s="1982">
        <v>20</v>
      </c>
      <c r="J163" s="9"/>
      <c r="K163" s="9"/>
      <c r="L163" s="71"/>
      <c r="M163" s="94"/>
      <c r="Z163" s="1216" t="s">
        <v>423</v>
      </c>
      <c r="AA163" s="1270"/>
      <c r="AB163" s="1271"/>
      <c r="AC163" s="1166">
        <f>H139</f>
        <v>92.93</v>
      </c>
      <c r="AD163" s="1272">
        <f>I139</f>
        <v>80.34</v>
      </c>
      <c r="AE163" s="1270"/>
      <c r="AF163" s="1271"/>
      <c r="AG163" s="1166"/>
      <c r="AH163" s="1273">
        <f>AB163+AD163</f>
        <v>80.34</v>
      </c>
      <c r="AI163" s="1166">
        <f t="shared" si="157"/>
        <v>92.93</v>
      </c>
      <c r="AJ163" s="1274">
        <f t="shared" si="160"/>
        <v>80.34</v>
      </c>
      <c r="AO163" s="1216" t="s">
        <v>275</v>
      </c>
      <c r="AP163" s="1204">
        <f t="shared" si="153"/>
        <v>92.93</v>
      </c>
      <c r="AQ163" s="1217">
        <f t="shared" si="154"/>
        <v>80.34</v>
      </c>
      <c r="AR163" s="664"/>
      <c r="AS163" s="9"/>
      <c r="AT163" s="9"/>
    </row>
    <row r="164" spans="1:46" ht="14.25" customHeight="1" thickBot="1">
      <c r="A164" s="61"/>
      <c r="B164" s="1549"/>
      <c r="C164" s="71"/>
      <c r="D164" s="9"/>
      <c r="E164" s="9"/>
      <c r="F164" s="9"/>
      <c r="G164" s="875" t="s">
        <v>794</v>
      </c>
      <c r="H164" s="1484">
        <v>8</v>
      </c>
      <c r="I164" s="1982">
        <v>8</v>
      </c>
      <c r="J164" s="1130"/>
      <c r="K164" s="9"/>
      <c r="L164" s="71"/>
      <c r="M164" s="94"/>
      <c r="Z164" s="1218" t="s">
        <v>424</v>
      </c>
      <c r="AA164" s="1255"/>
      <c r="AB164" s="1275"/>
      <c r="AC164" s="1168"/>
      <c r="AD164" s="1276"/>
      <c r="AE164" s="1255"/>
      <c r="AF164" s="1275"/>
      <c r="AG164" s="1168">
        <f>AA164+AC164</f>
        <v>0</v>
      </c>
      <c r="AH164" s="1277">
        <f>AB164+AD164</f>
        <v>0</v>
      </c>
      <c r="AI164" s="1168">
        <f t="shared" si="157"/>
        <v>0</v>
      </c>
      <c r="AJ164" s="1278">
        <f t="shared" si="160"/>
        <v>0</v>
      </c>
      <c r="AO164" s="1218" t="s">
        <v>153</v>
      </c>
      <c r="AP164" s="1192">
        <f t="shared" si="153"/>
        <v>0</v>
      </c>
      <c r="AQ164" s="1212">
        <f t="shared" si="154"/>
        <v>0</v>
      </c>
      <c r="AR164" s="108"/>
      <c r="AS164" s="9"/>
      <c r="AT164" s="9"/>
    </row>
    <row r="165" spans="1:46" ht="15" customHeight="1" thickBot="1">
      <c r="A165" s="61"/>
      <c r="B165" s="1549"/>
      <c r="C165" s="71"/>
      <c r="D165" s="9"/>
      <c r="E165" s="9"/>
      <c r="F165" s="9"/>
      <c r="G165" s="1454" t="s">
        <v>82</v>
      </c>
      <c r="H165" s="1628">
        <v>4.24</v>
      </c>
      <c r="I165" s="2145">
        <v>4.24</v>
      </c>
      <c r="J165" s="1130"/>
      <c r="K165" s="9"/>
      <c r="L165" s="71"/>
      <c r="M165" s="94"/>
      <c r="T165" s="1131"/>
      <c r="V165" s="1135"/>
      <c r="X165" s="1135"/>
      <c r="Z165" s="1219" t="s">
        <v>420</v>
      </c>
      <c r="AA165" s="1279">
        <f t="shared" ref="AA165:AF165" si="162">SUM(AA163:AA164)</f>
        <v>0</v>
      </c>
      <c r="AB165" s="1280">
        <f t="shared" si="162"/>
        <v>0</v>
      </c>
      <c r="AC165" s="1281">
        <f t="shared" si="162"/>
        <v>92.93</v>
      </c>
      <c r="AD165" s="1221">
        <f t="shared" si="162"/>
        <v>80.34</v>
      </c>
      <c r="AE165" s="1279">
        <f t="shared" si="162"/>
        <v>0</v>
      </c>
      <c r="AF165" s="1280">
        <f t="shared" si="162"/>
        <v>0</v>
      </c>
      <c r="AG165" s="1220">
        <f>AA165+AC165</f>
        <v>92.93</v>
      </c>
      <c r="AH165" s="1282">
        <f>AB165+AD165</f>
        <v>80.34</v>
      </c>
      <c r="AI165" s="1220">
        <f t="shared" si="157"/>
        <v>92.93</v>
      </c>
      <c r="AJ165" s="1283">
        <f t="shared" si="160"/>
        <v>80.34</v>
      </c>
      <c r="AO165" s="1219" t="s">
        <v>420</v>
      </c>
      <c r="AP165" s="1220">
        <f t="shared" si="153"/>
        <v>92.93</v>
      </c>
      <c r="AQ165" s="1221">
        <f t="shared" si="154"/>
        <v>80.34</v>
      </c>
      <c r="AR165" s="108"/>
      <c r="AS165" s="9"/>
      <c r="AT165" s="9"/>
    </row>
    <row r="166" spans="1:46" ht="15" customHeight="1" thickBot="1">
      <c r="A166" s="1376" t="s">
        <v>400</v>
      </c>
      <c r="B166" s="1377"/>
      <c r="C166" s="1698">
        <f>C156+C160+100+25</f>
        <v>345</v>
      </c>
      <c r="D166" s="31"/>
      <c r="E166" s="31"/>
      <c r="F166" s="31"/>
      <c r="G166" s="253" t="s">
        <v>89</v>
      </c>
      <c r="H166" s="1523">
        <v>0.76</v>
      </c>
      <c r="I166" s="1877">
        <v>0.76</v>
      </c>
      <c r="J166" s="31"/>
      <c r="K166" s="31"/>
      <c r="L166" s="73"/>
      <c r="M166" s="94"/>
      <c r="T166" s="1131"/>
      <c r="V166" s="1135"/>
      <c r="X166" s="1135"/>
      <c r="Z166" s="1222" t="s">
        <v>273</v>
      </c>
      <c r="AA166" s="1284"/>
      <c r="AB166" s="1285"/>
      <c r="AC166" s="1286"/>
      <c r="AD166" s="1287"/>
      <c r="AE166" s="1284"/>
      <c r="AF166" s="1285"/>
      <c r="AG166" s="1166"/>
      <c r="AH166" s="1288"/>
      <c r="AI166" s="1166">
        <f t="shared" si="157"/>
        <v>0</v>
      </c>
      <c r="AJ166" s="1289"/>
      <c r="AM166" s="1196"/>
      <c r="AN166" s="300"/>
      <c r="AO166" s="1222" t="s">
        <v>273</v>
      </c>
      <c r="AP166" s="1204">
        <f t="shared" si="153"/>
        <v>0</v>
      </c>
      <c r="AQ166" s="1217">
        <f t="shared" si="154"/>
        <v>0</v>
      </c>
      <c r="AR166" s="108"/>
      <c r="AS166" s="9"/>
      <c r="AT166" s="9"/>
    </row>
    <row r="167" spans="1:46" ht="15" customHeight="1">
      <c r="A167" s="9"/>
      <c r="B167" s="41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4"/>
      <c r="N167" s="108"/>
      <c r="T167" s="1130"/>
      <c r="V167" s="287"/>
      <c r="X167" s="287"/>
      <c r="Z167" s="1223" t="s">
        <v>103</v>
      </c>
      <c r="AA167" s="1290"/>
      <c r="AB167" s="1291"/>
      <c r="AC167" s="1292"/>
      <c r="AD167" s="1293"/>
      <c r="AE167" s="1290"/>
      <c r="AF167" s="1291"/>
      <c r="AG167" s="1167">
        <f t="shared" ref="AG167:AH169" si="163">AA167+AC167</f>
        <v>0</v>
      </c>
      <c r="AH167" s="1294">
        <f t="shared" si="163"/>
        <v>0</v>
      </c>
      <c r="AI167" s="1167">
        <f t="shared" si="157"/>
        <v>0</v>
      </c>
      <c r="AJ167" s="1295">
        <f>AD167+AF167</f>
        <v>0</v>
      </c>
      <c r="AM167" s="1196"/>
      <c r="AN167" s="1333"/>
      <c r="AO167" s="1223" t="s">
        <v>103</v>
      </c>
      <c r="AP167" s="1183">
        <f t="shared" si="153"/>
        <v>0</v>
      </c>
      <c r="AQ167" s="1208">
        <f t="shared" si="154"/>
        <v>0</v>
      </c>
      <c r="AR167" s="108"/>
      <c r="AS167" s="9"/>
      <c r="AT167" s="9"/>
    </row>
    <row r="168" spans="1:46" ht="18" customHeight="1" thickBot="1">
      <c r="A168" s="9"/>
      <c r="B168" s="41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4"/>
      <c r="N168" s="108"/>
      <c r="T168" s="579"/>
      <c r="V168" s="1130"/>
      <c r="X168" s="1130"/>
      <c r="Z168" s="1224" t="s">
        <v>274</v>
      </c>
      <c r="AA168" s="1296"/>
      <c r="AB168" s="1297"/>
      <c r="AC168" s="1298"/>
      <c r="AD168" s="1299"/>
      <c r="AE168" s="1296"/>
      <c r="AF168" s="1297"/>
      <c r="AG168" s="1168">
        <f t="shared" si="163"/>
        <v>0</v>
      </c>
      <c r="AH168" s="1300">
        <f t="shared" si="163"/>
        <v>0</v>
      </c>
      <c r="AI168" s="1168">
        <f t="shared" si="157"/>
        <v>0</v>
      </c>
      <c r="AJ168" s="1301">
        <f>AD168+AF168</f>
        <v>0</v>
      </c>
      <c r="AM168" s="1334"/>
      <c r="AN168" s="79"/>
      <c r="AO168" s="1224" t="s">
        <v>274</v>
      </c>
      <c r="AP168" s="1192">
        <f t="shared" si="153"/>
        <v>0</v>
      </c>
      <c r="AQ168" s="1212">
        <f t="shared" si="154"/>
        <v>0</v>
      </c>
      <c r="AR168" s="108"/>
      <c r="AS168" s="9"/>
      <c r="AT168" s="9"/>
    </row>
    <row r="169" spans="1:46" ht="14.25" customHeight="1" thickBot="1">
      <c r="A169" s="34"/>
      <c r="B169" s="7"/>
      <c r="C169" s="98"/>
      <c r="H169" s="110"/>
      <c r="J169" s="9"/>
      <c r="K169" s="9"/>
      <c r="L169" s="9"/>
      <c r="M169" s="108"/>
      <c r="N169" s="34"/>
      <c r="O169" s="144"/>
      <c r="T169" s="1130"/>
      <c r="V169" s="287"/>
      <c r="X169" s="1130"/>
      <c r="Z169" s="1394" t="s">
        <v>421</v>
      </c>
      <c r="AA169" s="1395">
        <f t="shared" ref="AA169:AF169" si="164">AA166+AA167+AA168</f>
        <v>0</v>
      </c>
      <c r="AB169" s="1267">
        <f t="shared" si="164"/>
        <v>0</v>
      </c>
      <c r="AC169" s="1395">
        <f t="shared" si="164"/>
        <v>0</v>
      </c>
      <c r="AD169" s="1267">
        <f t="shared" si="164"/>
        <v>0</v>
      </c>
      <c r="AE169" s="1395">
        <f t="shared" si="164"/>
        <v>0</v>
      </c>
      <c r="AF169" s="1267">
        <f t="shared" si="164"/>
        <v>0</v>
      </c>
      <c r="AG169" s="1266">
        <f t="shared" si="163"/>
        <v>0</v>
      </c>
      <c r="AH169" s="1268">
        <f t="shared" si="163"/>
        <v>0</v>
      </c>
      <c r="AI169" s="1266">
        <f t="shared" si="157"/>
        <v>0</v>
      </c>
      <c r="AJ169" s="1269">
        <f>AD169+AF169</f>
        <v>0</v>
      </c>
      <c r="AO169" s="1225" t="s">
        <v>421</v>
      </c>
      <c r="AP169" s="1226">
        <f t="shared" si="153"/>
        <v>0</v>
      </c>
      <c r="AQ169" s="1227">
        <f t="shared" si="154"/>
        <v>0</v>
      </c>
      <c r="AR169" s="108"/>
      <c r="AS169" s="9"/>
      <c r="AT169" s="9"/>
    </row>
    <row r="170" spans="1:46" ht="15" customHeight="1">
      <c r="A170" s="9"/>
      <c r="B170" s="7"/>
      <c r="C170" s="9"/>
      <c r="M170" s="94"/>
      <c r="T170" s="1131"/>
      <c r="V170" s="1135"/>
      <c r="X170" s="1135"/>
      <c r="AB170" s="1131"/>
      <c r="AD170" s="1131"/>
      <c r="AH170" s="1139"/>
      <c r="AJ170" s="1139"/>
      <c r="AO170" s="108"/>
    </row>
    <row r="171" spans="1:46" ht="14.25" customHeight="1">
      <c r="M171" s="94"/>
      <c r="Z171" t="s">
        <v>401</v>
      </c>
    </row>
    <row r="172" spans="1:46" ht="17.25" customHeight="1">
      <c r="M172" s="94"/>
      <c r="Z172" s="101" t="str">
        <f>N174</f>
        <v>4- й   день</v>
      </c>
      <c r="AA172" s="308" t="s">
        <v>449</v>
      </c>
      <c r="AF172" s="134" t="s">
        <v>144</v>
      </c>
      <c r="AH172" s="311" t="s">
        <v>402</v>
      </c>
      <c r="AI172" s="64"/>
    </row>
    <row r="173" spans="1:46" ht="15.75" thickBot="1">
      <c r="B173" s="177" t="s">
        <v>242</v>
      </c>
      <c r="F173" s="2"/>
      <c r="G173" s="2"/>
      <c r="H173" s="2"/>
      <c r="K173" s="2"/>
      <c r="M173" s="94"/>
      <c r="N173" t="s">
        <v>401</v>
      </c>
      <c r="AO173" s="9"/>
      <c r="AP173" s="9"/>
      <c r="AQ173" s="9"/>
      <c r="AS173" s="345"/>
      <c r="AT173" s="345"/>
    </row>
    <row r="174" spans="1:46" ht="12.75" customHeight="1" thickBot="1">
      <c r="B174"/>
      <c r="C174" s="101" t="s">
        <v>580</v>
      </c>
      <c r="E174" s="78"/>
      <c r="J174" s="2885" t="s">
        <v>118</v>
      </c>
      <c r="K174" s="2885"/>
      <c r="L174" s="2885"/>
      <c r="M174" s="94"/>
      <c r="N174" s="101" t="str">
        <f>A179</f>
        <v>4- й   день</v>
      </c>
      <c r="O174" s="308" t="s">
        <v>449</v>
      </c>
      <c r="T174" s="134" t="s">
        <v>144</v>
      </c>
      <c r="V174" s="311" t="s">
        <v>402</v>
      </c>
      <c r="W174" s="64"/>
      <c r="X174" s="1335"/>
      <c r="Z174" s="1124" t="s">
        <v>322</v>
      </c>
      <c r="AA174" s="1125" t="s">
        <v>403</v>
      </c>
      <c r="AB174" s="1126"/>
      <c r="AC174" s="1125" t="s">
        <v>404</v>
      </c>
      <c r="AD174" s="1126"/>
      <c r="AE174" s="1125" t="s">
        <v>405</v>
      </c>
      <c r="AF174" s="1126"/>
      <c r="AG174" s="1125" t="s">
        <v>409</v>
      </c>
      <c r="AH174" s="1126"/>
      <c r="AI174" s="1170" t="s">
        <v>410</v>
      </c>
      <c r="AJ174" s="1126"/>
      <c r="AL174" s="88" t="s">
        <v>411</v>
      </c>
      <c r="AM174" s="9"/>
      <c r="AN174" s="9"/>
      <c r="AO174" s="1124" t="s">
        <v>322</v>
      </c>
      <c r="AP174" s="1197" t="s">
        <v>412</v>
      </c>
      <c r="AQ174" s="1198"/>
      <c r="AS174" s="345"/>
      <c r="AT174" s="345"/>
    </row>
    <row r="175" spans="1:46" ht="15" customHeight="1" thickBot="1">
      <c r="A175" s="2" t="s">
        <v>237</v>
      </c>
      <c r="B175" s="2"/>
      <c r="C175" s="80"/>
      <c r="E175" s="134" t="s">
        <v>144</v>
      </c>
      <c r="H175" s="81"/>
      <c r="I175" s="1896" t="s">
        <v>579</v>
      </c>
      <c r="J175" s="588"/>
      <c r="M175" s="94"/>
      <c r="Z175" s="1401" t="s">
        <v>436</v>
      </c>
      <c r="AA175" s="1127" t="s">
        <v>101</v>
      </c>
      <c r="AB175" s="1129" t="s">
        <v>102</v>
      </c>
      <c r="AC175" s="1171" t="s">
        <v>101</v>
      </c>
      <c r="AD175" s="1172" t="s">
        <v>102</v>
      </c>
      <c r="AE175" s="1171" t="s">
        <v>101</v>
      </c>
      <c r="AF175" s="1172" t="s">
        <v>102</v>
      </c>
      <c r="AG175" s="1127" t="s">
        <v>101</v>
      </c>
      <c r="AH175" s="1128" t="s">
        <v>102</v>
      </c>
      <c r="AI175" s="1173" t="s">
        <v>101</v>
      </c>
      <c r="AJ175" s="1128" t="s">
        <v>102</v>
      </c>
      <c r="AL175" s="57"/>
      <c r="AN175" s="31"/>
      <c r="AO175" s="57"/>
      <c r="AP175" s="1405" t="s">
        <v>101</v>
      </c>
      <c r="AQ175" s="1406" t="s">
        <v>102</v>
      </c>
      <c r="AS175" s="12"/>
      <c r="AT175" s="12"/>
    </row>
    <row r="176" spans="1:46" ht="15.75" customHeight="1" thickBot="1">
      <c r="A176" s="2"/>
      <c r="M176" s="94"/>
      <c r="N176" s="1420" t="s">
        <v>440</v>
      </c>
      <c r="O176" s="189"/>
      <c r="P176" s="189"/>
      <c r="Q176" s="189"/>
      <c r="R176" s="189"/>
      <c r="S176" s="189"/>
      <c r="T176" s="189"/>
      <c r="U176" s="189"/>
      <c r="V176" s="189"/>
      <c r="W176" s="189"/>
      <c r="X176" s="1122"/>
      <c r="Z176" s="1228" t="s">
        <v>69</v>
      </c>
      <c r="AA176" s="1270"/>
      <c r="AB176" s="1302"/>
      <c r="AC176" s="1270"/>
      <c r="AD176" s="1303"/>
      <c r="AE176" s="1270"/>
      <c r="AF176" s="1304"/>
      <c r="AG176" s="1166">
        <f t="shared" ref="AG176:AG185" si="165">AA176+AC176</f>
        <v>0</v>
      </c>
      <c r="AH176" s="1305">
        <f t="shared" ref="AH176:AH185" si="166">AB176+AD176</f>
        <v>0</v>
      </c>
      <c r="AI176" s="1166">
        <f t="shared" ref="AI176:AI185" si="167">AC176+AE176</f>
        <v>0</v>
      </c>
      <c r="AJ176" s="1306">
        <f t="shared" ref="AJ176:AJ185" si="168">AD176+AF176</f>
        <v>0</v>
      </c>
      <c r="AL176" s="1124" t="s">
        <v>322</v>
      </c>
      <c r="AM176" s="1175" t="s">
        <v>412</v>
      </c>
      <c r="AN176" s="1176"/>
      <c r="AO176" s="1228" t="s">
        <v>69</v>
      </c>
      <c r="AP176" s="1204">
        <f t="shared" ref="AP176:AP199" si="169">AA176+AC176+AE176</f>
        <v>0</v>
      </c>
      <c r="AQ176" s="1217">
        <f t="shared" ref="AQ176:AQ199" si="170">AB176+AD176+AF176</f>
        <v>0</v>
      </c>
      <c r="AS176" s="12"/>
      <c r="AT176" s="12"/>
    </row>
    <row r="177" spans="1:46" ht="15" customHeight="1" thickBot="1">
      <c r="A177" s="27" t="s">
        <v>2</v>
      </c>
      <c r="B177" s="82" t="s">
        <v>3</v>
      </c>
      <c r="C177" s="83" t="s">
        <v>4</v>
      </c>
      <c r="D177" s="85" t="s">
        <v>61</v>
      </c>
      <c r="E177" s="68"/>
      <c r="F177" s="68"/>
      <c r="G177" s="68"/>
      <c r="H177" s="68"/>
      <c r="I177" s="68"/>
      <c r="J177" s="68"/>
      <c r="K177" s="68"/>
      <c r="L177" s="54"/>
      <c r="M177" s="94"/>
      <c r="N177" s="771"/>
      <c r="O177" s="14" t="s">
        <v>441</v>
      </c>
      <c r="P177" s="14"/>
      <c r="Q177" s="14"/>
      <c r="R177" s="14"/>
      <c r="S177" s="14"/>
      <c r="T177" s="14"/>
      <c r="U177" s="14"/>
      <c r="V177" s="14"/>
      <c r="W177" s="14"/>
      <c r="X177" s="1123"/>
      <c r="Z177" s="1228" t="s">
        <v>71</v>
      </c>
      <c r="AA177" s="1248"/>
      <c r="AB177" s="1307"/>
      <c r="AC177" s="1248"/>
      <c r="AD177" s="1308"/>
      <c r="AE177" s="1248"/>
      <c r="AF177" s="1309"/>
      <c r="AG177" s="1167">
        <f t="shared" si="165"/>
        <v>0</v>
      </c>
      <c r="AH177" s="1310">
        <f t="shared" si="166"/>
        <v>0</v>
      </c>
      <c r="AI177" s="1167">
        <f t="shared" si="167"/>
        <v>0</v>
      </c>
      <c r="AJ177" s="1239">
        <f t="shared" si="168"/>
        <v>0</v>
      </c>
      <c r="AL177" s="789"/>
      <c r="AM177" s="1177" t="s">
        <v>101</v>
      </c>
      <c r="AN177" s="1178" t="s">
        <v>102</v>
      </c>
      <c r="AO177" s="1228" t="s">
        <v>71</v>
      </c>
      <c r="AP177" s="1183">
        <f t="shared" si="169"/>
        <v>0</v>
      </c>
      <c r="AQ177" s="1208">
        <f t="shared" si="170"/>
        <v>0</v>
      </c>
      <c r="AS177" s="9"/>
      <c r="AT177" s="9"/>
    </row>
    <row r="178" spans="1:46" ht="15.75" customHeight="1" thickBot="1">
      <c r="A178" s="30" t="s">
        <v>5</v>
      </c>
      <c r="B178" s="31"/>
      <c r="C178" s="1525" t="s">
        <v>62</v>
      </c>
      <c r="D178" s="61"/>
      <c r="E178" s="9"/>
      <c r="F178" s="9"/>
      <c r="G178" s="9"/>
      <c r="H178" s="9"/>
      <c r="I178" s="9"/>
      <c r="J178" s="9"/>
      <c r="K178" s="9"/>
      <c r="L178" s="71"/>
      <c r="M178" s="94"/>
      <c r="Z178" s="1228" t="s">
        <v>72</v>
      </c>
      <c r="AA178" s="1311"/>
      <c r="AB178" s="1367"/>
      <c r="AC178" s="1311"/>
      <c r="AD178" s="1313"/>
      <c r="AE178" s="1311"/>
      <c r="AF178" s="1314"/>
      <c r="AG178" s="1167">
        <f t="shared" si="165"/>
        <v>0</v>
      </c>
      <c r="AH178" s="1310">
        <f t="shared" si="166"/>
        <v>0</v>
      </c>
      <c r="AI178" s="1167">
        <f t="shared" si="167"/>
        <v>0</v>
      </c>
      <c r="AJ178" s="1239">
        <f t="shared" si="168"/>
        <v>0</v>
      </c>
      <c r="AL178" s="1179" t="s">
        <v>134</v>
      </c>
      <c r="AM178" s="1180">
        <f t="shared" ref="AM178:AM183" si="171">O182+Q182+S182</f>
        <v>70</v>
      </c>
      <c r="AN178" s="1181">
        <f t="shared" ref="AN178:AN183" si="172">P182+R182+T182</f>
        <v>70</v>
      </c>
      <c r="AO178" s="1228" t="s">
        <v>72</v>
      </c>
      <c r="AP178" s="1183">
        <f t="shared" si="169"/>
        <v>0</v>
      </c>
      <c r="AQ178" s="1208">
        <f t="shared" si="170"/>
        <v>0</v>
      </c>
      <c r="AS178" s="9"/>
      <c r="AT178" s="9"/>
    </row>
    <row r="179" spans="1:46" ht="16.5" thickBot="1">
      <c r="A179" s="1634" t="s">
        <v>631</v>
      </c>
      <c r="B179" s="655"/>
      <c r="C179" s="1810"/>
      <c r="D179" s="1585" t="s">
        <v>520</v>
      </c>
      <c r="E179" s="1946"/>
      <c r="F179" s="1947"/>
      <c r="G179" s="1780" t="s">
        <v>979</v>
      </c>
      <c r="H179" s="1948"/>
      <c r="I179" s="2693"/>
      <c r="J179" s="602" t="s">
        <v>532</v>
      </c>
      <c r="K179" s="1471"/>
      <c r="L179" s="1472"/>
      <c r="M179" s="94"/>
      <c r="Z179" s="1228" t="s">
        <v>73</v>
      </c>
      <c r="AA179" s="1248"/>
      <c r="AB179" s="1312"/>
      <c r="AC179" s="1248"/>
      <c r="AD179" s="1313"/>
      <c r="AE179" s="1248"/>
      <c r="AF179" s="1314"/>
      <c r="AG179" s="1167">
        <f t="shared" si="165"/>
        <v>0</v>
      </c>
      <c r="AH179" s="1310">
        <f t="shared" si="166"/>
        <v>0</v>
      </c>
      <c r="AI179" s="1167">
        <f t="shared" si="167"/>
        <v>0</v>
      </c>
      <c r="AJ179" s="1239">
        <f t="shared" si="168"/>
        <v>0</v>
      </c>
      <c r="AL179" s="1182" t="s">
        <v>133</v>
      </c>
      <c r="AM179" s="1183">
        <f t="shared" si="171"/>
        <v>95.8</v>
      </c>
      <c r="AN179" s="1184">
        <f t="shared" si="172"/>
        <v>95.8</v>
      </c>
      <c r="AO179" s="1228" t="s">
        <v>73</v>
      </c>
      <c r="AP179" s="1183">
        <f t="shared" si="169"/>
        <v>0</v>
      </c>
      <c r="AQ179" s="1208">
        <f t="shared" si="170"/>
        <v>0</v>
      </c>
      <c r="AS179" s="9"/>
      <c r="AT179" s="9"/>
    </row>
    <row r="180" spans="1:46" ht="12.75" customHeight="1" thickBot="1">
      <c r="A180" s="1473"/>
      <c r="B180" s="171" t="s">
        <v>159</v>
      </c>
      <c r="C180" s="136"/>
      <c r="D180" s="1471" t="s">
        <v>100</v>
      </c>
      <c r="E180" s="1462" t="s">
        <v>101</v>
      </c>
      <c r="F180" s="1463" t="s">
        <v>102</v>
      </c>
      <c r="G180" s="1567" t="s">
        <v>100</v>
      </c>
      <c r="H180" s="1434" t="s">
        <v>101</v>
      </c>
      <c r="I180" s="1548" t="s">
        <v>102</v>
      </c>
      <c r="J180" s="1436" t="s">
        <v>534</v>
      </c>
      <c r="K180" s="1475"/>
      <c r="L180" s="1476"/>
      <c r="M180" s="94"/>
      <c r="N180" s="1124" t="s">
        <v>322</v>
      </c>
      <c r="O180" s="1125" t="s">
        <v>403</v>
      </c>
      <c r="P180" s="1126"/>
      <c r="Q180" s="1125" t="s">
        <v>404</v>
      </c>
      <c r="R180" s="1126"/>
      <c r="S180" s="1125" t="s">
        <v>405</v>
      </c>
      <c r="T180" s="1126"/>
      <c r="U180" s="1125" t="s">
        <v>406</v>
      </c>
      <c r="V180" s="1126"/>
      <c r="W180" s="1125" t="s">
        <v>407</v>
      </c>
      <c r="X180" s="1126"/>
      <c r="Z180" s="1228" t="s">
        <v>75</v>
      </c>
      <c r="AA180" s="1248"/>
      <c r="AB180" s="1307"/>
      <c r="AC180" s="1248"/>
      <c r="AD180" s="1308"/>
      <c r="AE180" s="1248"/>
      <c r="AF180" s="1309"/>
      <c r="AG180" s="1167">
        <f t="shared" si="165"/>
        <v>0</v>
      </c>
      <c r="AH180" s="1310">
        <f t="shared" si="166"/>
        <v>0</v>
      </c>
      <c r="AI180" s="1167">
        <f t="shared" si="167"/>
        <v>0</v>
      </c>
      <c r="AJ180" s="1239">
        <f t="shared" si="168"/>
        <v>0</v>
      </c>
      <c r="AL180" s="1182" t="s">
        <v>79</v>
      </c>
      <c r="AM180" s="1183">
        <f t="shared" si="171"/>
        <v>16.53</v>
      </c>
      <c r="AN180" s="1184">
        <f t="shared" si="172"/>
        <v>16.53</v>
      </c>
      <c r="AO180" s="1228" t="s">
        <v>75</v>
      </c>
      <c r="AP180" s="1183">
        <f t="shared" si="169"/>
        <v>0</v>
      </c>
      <c r="AQ180" s="1208">
        <f t="shared" si="170"/>
        <v>0</v>
      </c>
      <c r="AS180" s="9"/>
      <c r="AT180" s="9"/>
    </row>
    <row r="181" spans="1:46" ht="15.75" customHeight="1" thickBot="1">
      <c r="A181" s="239" t="s">
        <v>976</v>
      </c>
      <c r="B181" s="273" t="s">
        <v>979</v>
      </c>
      <c r="C181" s="382">
        <v>60</v>
      </c>
      <c r="D181" s="1478" t="s">
        <v>85</v>
      </c>
      <c r="E181" s="1479">
        <v>82.8</v>
      </c>
      <c r="F181" s="1480">
        <v>71.58</v>
      </c>
      <c r="G181" s="1492" t="s">
        <v>74</v>
      </c>
      <c r="H181" s="1440">
        <v>12.96</v>
      </c>
      <c r="I181" s="1490">
        <v>10.199999999999999</v>
      </c>
      <c r="J181" s="366" t="s">
        <v>100</v>
      </c>
      <c r="K181" s="1432" t="s">
        <v>101</v>
      </c>
      <c r="L181" s="1474" t="s">
        <v>102</v>
      </c>
      <c r="M181" s="94"/>
      <c r="N181" s="789"/>
      <c r="O181" s="1127" t="s">
        <v>101</v>
      </c>
      <c r="P181" s="1128" t="s">
        <v>102</v>
      </c>
      <c r="Q181" s="1127" t="s">
        <v>101</v>
      </c>
      <c r="R181" s="1128" t="s">
        <v>102</v>
      </c>
      <c r="S181" s="1127" t="s">
        <v>101</v>
      </c>
      <c r="T181" s="1128" t="s">
        <v>102</v>
      </c>
      <c r="U181" s="1127" t="s">
        <v>101</v>
      </c>
      <c r="V181" s="1128" t="s">
        <v>102</v>
      </c>
      <c r="W181" s="1127" t="s">
        <v>101</v>
      </c>
      <c r="X181" s="1129" t="s">
        <v>102</v>
      </c>
      <c r="Z181" s="1228" t="s">
        <v>76</v>
      </c>
      <c r="AA181" s="1248"/>
      <c r="AB181" s="1315"/>
      <c r="AC181" s="1248"/>
      <c r="AD181" s="1308"/>
      <c r="AE181" s="1248"/>
      <c r="AF181" s="1309"/>
      <c r="AG181" s="1167">
        <f t="shared" si="165"/>
        <v>0</v>
      </c>
      <c r="AH181" s="1310">
        <f t="shared" si="166"/>
        <v>0</v>
      </c>
      <c r="AI181" s="1167">
        <f t="shared" si="167"/>
        <v>0</v>
      </c>
      <c r="AJ181" s="1239">
        <f t="shared" si="168"/>
        <v>0</v>
      </c>
      <c r="AL181" s="1185" t="s">
        <v>413</v>
      </c>
      <c r="AM181" s="1186">
        <f t="shared" si="171"/>
        <v>50.9</v>
      </c>
      <c r="AN181" s="1187">
        <f t="shared" si="172"/>
        <v>50.9</v>
      </c>
      <c r="AO181" s="1228" t="s">
        <v>76</v>
      </c>
      <c r="AP181" s="1183">
        <f t="shared" si="169"/>
        <v>0</v>
      </c>
      <c r="AQ181" s="1208">
        <f t="shared" si="170"/>
        <v>0</v>
      </c>
    </row>
    <row r="182" spans="1:46" ht="13.5" customHeight="1">
      <c r="A182" s="706" t="s">
        <v>521</v>
      </c>
      <c r="B182" s="248" t="s">
        <v>520</v>
      </c>
      <c r="C182" s="343" t="s">
        <v>648</v>
      </c>
      <c r="D182" s="1482" t="s">
        <v>97</v>
      </c>
      <c r="E182" s="1483">
        <v>50.9</v>
      </c>
      <c r="F182" s="1963">
        <v>50.9</v>
      </c>
      <c r="G182" s="1454" t="s">
        <v>94</v>
      </c>
      <c r="H182" s="1058">
        <v>9.7799999999999994</v>
      </c>
      <c r="I182" s="1502">
        <v>7.8</v>
      </c>
      <c r="J182" s="1439" t="s">
        <v>535</v>
      </c>
      <c r="K182" s="1054">
        <v>15</v>
      </c>
      <c r="L182" s="1055">
        <v>15</v>
      </c>
      <c r="M182" s="1372"/>
      <c r="N182" s="1421" t="s">
        <v>134</v>
      </c>
      <c r="O182" s="1142">
        <f>C186</f>
        <v>20</v>
      </c>
      <c r="P182" s="1336">
        <f>C186</f>
        <v>20</v>
      </c>
      <c r="Q182" s="1156">
        <f>C197</f>
        <v>30</v>
      </c>
      <c r="R182" s="1328">
        <f>C197</f>
        <v>30</v>
      </c>
      <c r="S182" s="1156">
        <f>C208</f>
        <v>20</v>
      </c>
      <c r="T182" s="1337">
        <f>C208</f>
        <v>20</v>
      </c>
      <c r="U182" s="1156">
        <f>O182+Q182</f>
        <v>50</v>
      </c>
      <c r="V182" s="1327">
        <f>P182+R182</f>
        <v>50</v>
      </c>
      <c r="W182" s="1156">
        <f>Q182+S182</f>
        <v>50</v>
      </c>
      <c r="X182" s="1328">
        <f>R182+T182</f>
        <v>50</v>
      </c>
      <c r="Z182" s="1229" t="s">
        <v>438</v>
      </c>
      <c r="AA182" s="1681">
        <f>E182</f>
        <v>50.9</v>
      </c>
      <c r="AB182" s="1367">
        <f>F182</f>
        <v>50.9</v>
      </c>
      <c r="AC182" s="1248"/>
      <c r="AD182" s="1308"/>
      <c r="AE182" s="1248"/>
      <c r="AF182" s="1309"/>
      <c r="AG182" s="1167">
        <f t="shared" si="165"/>
        <v>50.9</v>
      </c>
      <c r="AH182" s="1310">
        <f t="shared" si="166"/>
        <v>50.9</v>
      </c>
      <c r="AI182" s="1167">
        <f t="shared" si="167"/>
        <v>0</v>
      </c>
      <c r="AJ182" s="1239">
        <f t="shared" si="168"/>
        <v>0</v>
      </c>
      <c r="AL182" s="1182" t="s">
        <v>105</v>
      </c>
      <c r="AM182" s="1183">
        <f t="shared" si="171"/>
        <v>0</v>
      </c>
      <c r="AN182" s="1184">
        <f t="shared" si="172"/>
        <v>0</v>
      </c>
      <c r="AO182" s="1229" t="s">
        <v>438</v>
      </c>
      <c r="AP182" s="1183">
        <f t="shared" si="169"/>
        <v>50.9</v>
      </c>
      <c r="AQ182" s="1208">
        <f t="shared" si="170"/>
        <v>50.9</v>
      </c>
    </row>
    <row r="183" spans="1:46" ht="13.5" customHeight="1" thickBot="1">
      <c r="A183" s="239" t="s">
        <v>531</v>
      </c>
      <c r="B183" s="273" t="s">
        <v>532</v>
      </c>
      <c r="C183" s="382">
        <v>200</v>
      </c>
      <c r="D183" s="1499" t="s">
        <v>89</v>
      </c>
      <c r="E183" s="1484">
        <v>8</v>
      </c>
      <c r="F183" s="1485">
        <v>8</v>
      </c>
      <c r="G183" s="2694" t="s">
        <v>977</v>
      </c>
      <c r="H183" s="247">
        <v>22.5</v>
      </c>
      <c r="I183" s="1495">
        <v>18</v>
      </c>
      <c r="J183" s="246" t="s">
        <v>50</v>
      </c>
      <c r="K183" s="242">
        <v>7</v>
      </c>
      <c r="L183" s="1056">
        <v>7</v>
      </c>
      <c r="M183" s="94"/>
      <c r="N183" s="1182" t="s">
        <v>133</v>
      </c>
      <c r="O183" s="1143">
        <f>C185</f>
        <v>35</v>
      </c>
      <c r="P183" s="1338">
        <f>C185</f>
        <v>35</v>
      </c>
      <c r="Q183" s="1143">
        <f>K193+C196</f>
        <v>60.8</v>
      </c>
      <c r="R183" s="1339">
        <f>L193+C196</f>
        <v>60.8</v>
      </c>
      <c r="S183" s="1143"/>
      <c r="T183" s="1338"/>
      <c r="U183" s="1143">
        <f t="shared" ref="U183:U187" si="173">O183+Q183</f>
        <v>95.8</v>
      </c>
      <c r="V183" s="1330">
        <f t="shared" ref="V183:V187" si="174">P183+R183</f>
        <v>95.8</v>
      </c>
      <c r="W183" s="1143">
        <f t="shared" ref="W183:W187" si="175">Q183+S183</f>
        <v>60.8</v>
      </c>
      <c r="X183" s="1239">
        <f t="shared" ref="X183:X187" si="176">R183+T183</f>
        <v>60.8</v>
      </c>
      <c r="Z183" s="1402" t="s">
        <v>437</v>
      </c>
      <c r="AA183" s="1255"/>
      <c r="AB183" s="1316"/>
      <c r="AC183" s="1255"/>
      <c r="AD183" s="1317"/>
      <c r="AE183" s="1255"/>
      <c r="AF183" s="1318"/>
      <c r="AG183" s="1168">
        <f t="shared" si="165"/>
        <v>0</v>
      </c>
      <c r="AH183" s="1319">
        <f t="shared" si="166"/>
        <v>0</v>
      </c>
      <c r="AI183" s="1168">
        <f t="shared" si="167"/>
        <v>0</v>
      </c>
      <c r="AJ183" s="1134">
        <f t="shared" si="168"/>
        <v>0</v>
      </c>
      <c r="AL183" s="455" t="s">
        <v>45</v>
      </c>
      <c r="AM183" s="1183">
        <f t="shared" si="171"/>
        <v>194.8</v>
      </c>
      <c r="AN183" s="1184">
        <f t="shared" si="172"/>
        <v>145.30000000000001</v>
      </c>
      <c r="AO183" s="1402" t="s">
        <v>437</v>
      </c>
      <c r="AP183" s="1192">
        <f t="shared" si="169"/>
        <v>0</v>
      </c>
      <c r="AQ183" s="1212">
        <f t="shared" si="170"/>
        <v>0</v>
      </c>
    </row>
    <row r="184" spans="1:46" ht="13.5" customHeight="1" thickBot="1">
      <c r="A184" s="299"/>
      <c r="B184" s="174" t="s">
        <v>533</v>
      </c>
      <c r="C184" s="280"/>
      <c r="D184" s="246" t="s">
        <v>164</v>
      </c>
      <c r="E184" s="1484">
        <v>10</v>
      </c>
      <c r="F184" s="1485">
        <v>8</v>
      </c>
      <c r="G184" s="1465" t="s">
        <v>248</v>
      </c>
      <c r="H184" s="838">
        <v>28.26</v>
      </c>
      <c r="I184" s="1467">
        <v>20.52</v>
      </c>
      <c r="J184" s="421" t="s">
        <v>288</v>
      </c>
      <c r="K184" s="1466">
        <v>0.2</v>
      </c>
      <c r="L184" s="1467">
        <v>0.2</v>
      </c>
      <c r="M184" s="1373"/>
      <c r="N184" s="1182" t="s">
        <v>79</v>
      </c>
      <c r="O184" s="1143"/>
      <c r="P184" s="1340"/>
      <c r="Q184" s="1143">
        <f>H192</f>
        <v>9.33</v>
      </c>
      <c r="R184" s="1330">
        <f>I192</f>
        <v>9.33</v>
      </c>
      <c r="S184" s="1143">
        <f>E209</f>
        <v>7.2</v>
      </c>
      <c r="T184" s="1341">
        <f>F209</f>
        <v>7.2</v>
      </c>
      <c r="U184" s="1143">
        <f t="shared" si="173"/>
        <v>9.33</v>
      </c>
      <c r="V184" s="1330">
        <f t="shared" si="174"/>
        <v>9.33</v>
      </c>
      <c r="W184" s="1143">
        <f t="shared" si="175"/>
        <v>16.53</v>
      </c>
      <c r="X184" s="1239">
        <f t="shared" si="176"/>
        <v>16.53</v>
      </c>
      <c r="Z184" s="1230" t="s">
        <v>422</v>
      </c>
      <c r="AA184" s="1320">
        <f t="shared" ref="AA184:AF184" si="177">SUM(AA176:AA183)</f>
        <v>50.9</v>
      </c>
      <c r="AB184" s="1321">
        <f t="shared" si="177"/>
        <v>50.9</v>
      </c>
      <c r="AC184" s="1322">
        <f t="shared" si="177"/>
        <v>0</v>
      </c>
      <c r="AD184" s="1232">
        <f t="shared" si="177"/>
        <v>0</v>
      </c>
      <c r="AE184" s="1320">
        <f t="shared" si="177"/>
        <v>0</v>
      </c>
      <c r="AF184" s="1323">
        <f t="shared" si="177"/>
        <v>0</v>
      </c>
      <c r="AG184" s="1231">
        <f t="shared" si="165"/>
        <v>50.9</v>
      </c>
      <c r="AH184" s="1324">
        <f t="shared" si="166"/>
        <v>50.9</v>
      </c>
      <c r="AI184" s="1231">
        <f t="shared" si="167"/>
        <v>0</v>
      </c>
      <c r="AJ184" s="1325">
        <f t="shared" si="168"/>
        <v>0</v>
      </c>
      <c r="AL184" s="2622" t="s">
        <v>959</v>
      </c>
      <c r="AM184" s="2626">
        <f t="shared" ref="AM184:AM212" si="178">O188+Q188+S188</f>
        <v>247.54100000000003</v>
      </c>
      <c r="AN184" s="1189">
        <f t="shared" ref="AN184:AN212" si="179">P188+R188+T188</f>
        <v>197.27</v>
      </c>
      <c r="AO184" s="1230" t="s">
        <v>422</v>
      </c>
      <c r="AP184" s="1231">
        <f t="shared" si="169"/>
        <v>50.9</v>
      </c>
      <c r="AQ184" s="1232">
        <f t="shared" si="170"/>
        <v>50.9</v>
      </c>
    </row>
    <row r="185" spans="1:46" ht="13.5" customHeight="1">
      <c r="A185" s="279" t="s">
        <v>9</v>
      </c>
      <c r="B185" s="248" t="s">
        <v>10</v>
      </c>
      <c r="C185" s="257">
        <v>35</v>
      </c>
      <c r="D185" s="1579" t="s">
        <v>68</v>
      </c>
      <c r="E185" s="1628">
        <v>40</v>
      </c>
      <c r="F185" s="1629">
        <v>32</v>
      </c>
      <c r="G185" s="1465" t="s">
        <v>978</v>
      </c>
      <c r="H185" s="838">
        <v>11.88</v>
      </c>
      <c r="I185" s="1467">
        <v>4.9800000000000004</v>
      </c>
      <c r="J185" s="420" t="s">
        <v>81</v>
      </c>
      <c r="K185" s="1058">
        <v>203</v>
      </c>
      <c r="L185" s="1059">
        <v>203</v>
      </c>
      <c r="M185" s="94"/>
      <c r="N185" s="1185" t="s">
        <v>413</v>
      </c>
      <c r="O185" s="1144">
        <f t="shared" ref="O185:T185" si="180">AA184</f>
        <v>50.9</v>
      </c>
      <c r="P185" s="1368">
        <f t="shared" si="180"/>
        <v>50.9</v>
      </c>
      <c r="Q185" s="1144">
        <f t="shared" si="180"/>
        <v>0</v>
      </c>
      <c r="R185" s="1342">
        <f t="shared" si="180"/>
        <v>0</v>
      </c>
      <c r="S185" s="1144">
        <f t="shared" si="180"/>
        <v>0</v>
      </c>
      <c r="T185" s="1343">
        <f t="shared" si="180"/>
        <v>0</v>
      </c>
      <c r="U185" s="1144">
        <f t="shared" si="173"/>
        <v>50.9</v>
      </c>
      <c r="V185" s="1187">
        <f t="shared" si="174"/>
        <v>50.9</v>
      </c>
      <c r="W185" s="1144">
        <f t="shared" si="175"/>
        <v>0</v>
      </c>
      <c r="X185" s="1342">
        <f t="shared" si="176"/>
        <v>0</v>
      </c>
      <c r="Z185" s="2502" t="s">
        <v>940</v>
      </c>
      <c r="AA185" s="1164"/>
      <c r="AB185" s="1410"/>
      <c r="AC185" s="1166"/>
      <c r="AD185" s="1326"/>
      <c r="AE185" s="1169"/>
      <c r="AF185" s="1407"/>
      <c r="AG185" s="1169">
        <f t="shared" si="165"/>
        <v>0</v>
      </c>
      <c r="AH185" s="1327">
        <f t="shared" si="166"/>
        <v>0</v>
      </c>
      <c r="AI185" s="1169">
        <f t="shared" si="167"/>
        <v>0</v>
      </c>
      <c r="AJ185" s="1328">
        <f t="shared" si="168"/>
        <v>0</v>
      </c>
      <c r="AL185" s="2623" t="s">
        <v>960</v>
      </c>
      <c r="AM185" s="1188">
        <f t="shared" si="178"/>
        <v>0</v>
      </c>
      <c r="AN185" s="1189">
        <f t="shared" si="179"/>
        <v>0</v>
      </c>
      <c r="AO185" s="2502" t="s">
        <v>940</v>
      </c>
      <c r="AP185" s="1403">
        <f t="shared" si="169"/>
        <v>0</v>
      </c>
      <c r="AQ185" s="1418">
        <f t="shared" si="170"/>
        <v>0</v>
      </c>
    </row>
    <row r="186" spans="1:46" ht="13.5" customHeight="1">
      <c r="A186" s="279" t="s">
        <v>9</v>
      </c>
      <c r="B186" s="248" t="s">
        <v>427</v>
      </c>
      <c r="C186" s="257">
        <v>20</v>
      </c>
      <c r="D186" s="243" t="s">
        <v>595</v>
      </c>
      <c r="E186" s="1484">
        <v>0.6</v>
      </c>
      <c r="F186" s="1485">
        <v>0.6</v>
      </c>
      <c r="G186" s="1500"/>
      <c r="H186" s="1769"/>
      <c r="I186" s="1559"/>
      <c r="J186" s="189"/>
      <c r="K186" s="189"/>
      <c r="L186" s="172"/>
      <c r="M186" s="94"/>
      <c r="N186" s="1182" t="s">
        <v>105</v>
      </c>
      <c r="O186" s="1143"/>
      <c r="P186" s="1138"/>
      <c r="Q186" s="1143"/>
      <c r="R186" s="1239"/>
      <c r="S186" s="1143"/>
      <c r="T186" s="1344"/>
      <c r="U186" s="1143">
        <f t="shared" si="173"/>
        <v>0</v>
      </c>
      <c r="V186" s="1330">
        <f t="shared" si="174"/>
        <v>0</v>
      </c>
      <c r="W186" s="1143">
        <f t="shared" si="175"/>
        <v>0</v>
      </c>
      <c r="X186" s="1239">
        <f t="shared" si="176"/>
        <v>0</v>
      </c>
      <c r="Z186" s="1200" t="s">
        <v>435</v>
      </c>
      <c r="AA186" s="936"/>
      <c r="AB186" s="2481"/>
      <c r="AC186" s="1167"/>
      <c r="AD186" s="1329"/>
      <c r="AE186" s="1167"/>
      <c r="AF186" s="1408"/>
      <c r="AG186" s="1167">
        <f t="shared" ref="AG186:AJ189" si="181">AA186+AC186</f>
        <v>0</v>
      </c>
      <c r="AH186" s="1330">
        <f t="shared" si="181"/>
        <v>0</v>
      </c>
      <c r="AI186" s="1167">
        <f t="shared" si="181"/>
        <v>0</v>
      </c>
      <c r="AJ186" s="1239">
        <f t="shared" si="181"/>
        <v>0</v>
      </c>
      <c r="AL186" s="1182" t="s">
        <v>70</v>
      </c>
      <c r="AM186" s="1183">
        <f t="shared" si="178"/>
        <v>167.64</v>
      </c>
      <c r="AN186" s="1184">
        <f t="shared" si="179"/>
        <v>152.5</v>
      </c>
      <c r="AO186" s="1200" t="s">
        <v>435</v>
      </c>
      <c r="AP186" s="1403">
        <f t="shared" si="169"/>
        <v>0</v>
      </c>
      <c r="AQ186" s="1418">
        <f t="shared" si="170"/>
        <v>0</v>
      </c>
    </row>
    <row r="187" spans="1:46" ht="12.75" customHeight="1">
      <c r="D187" s="1454" t="s">
        <v>584</v>
      </c>
      <c r="E187" s="242">
        <v>220</v>
      </c>
      <c r="F187" s="1448">
        <v>220</v>
      </c>
      <c r="G187" s="1886"/>
      <c r="H187" s="12"/>
      <c r="I187" s="1501"/>
      <c r="J187" s="9"/>
      <c r="K187" s="9"/>
      <c r="L187" s="71"/>
      <c r="M187" s="94"/>
      <c r="N187" s="455" t="s">
        <v>45</v>
      </c>
      <c r="O187" s="1143"/>
      <c r="P187" s="1138"/>
      <c r="Q187" s="1143">
        <f>E191+H200</f>
        <v>194.8</v>
      </c>
      <c r="R187" s="1239">
        <f>F191+I200</f>
        <v>145.30000000000001</v>
      </c>
      <c r="S187" s="1143"/>
      <c r="T187" s="1344"/>
      <c r="U187" s="1143">
        <f t="shared" si="173"/>
        <v>194.8</v>
      </c>
      <c r="V187" s="1330">
        <f t="shared" si="174"/>
        <v>145.30000000000001</v>
      </c>
      <c r="W187" s="1143">
        <f t="shared" si="175"/>
        <v>194.8</v>
      </c>
      <c r="X187" s="1239">
        <f t="shared" si="176"/>
        <v>145.30000000000001</v>
      </c>
      <c r="Z187" s="1199" t="s">
        <v>300</v>
      </c>
      <c r="AA187" s="936"/>
      <c r="AB187" s="1684"/>
      <c r="AC187" s="1167"/>
      <c r="AD187" s="1329"/>
      <c r="AE187" s="1167"/>
      <c r="AF187" s="1408"/>
      <c r="AG187" s="1167">
        <f t="shared" si="181"/>
        <v>0</v>
      </c>
      <c r="AH187" s="1330">
        <f t="shared" si="181"/>
        <v>0</v>
      </c>
      <c r="AI187" s="1167">
        <f t="shared" si="181"/>
        <v>0</v>
      </c>
      <c r="AJ187" s="1239">
        <f t="shared" si="181"/>
        <v>0</v>
      </c>
      <c r="AL187" s="1190" t="s">
        <v>104</v>
      </c>
      <c r="AM187" s="1183">
        <f t="shared" si="178"/>
        <v>15</v>
      </c>
      <c r="AN187" s="1184">
        <f t="shared" si="179"/>
        <v>15</v>
      </c>
      <c r="AO187" s="1199" t="s">
        <v>300</v>
      </c>
      <c r="AP187" s="1403">
        <f t="shared" si="169"/>
        <v>0</v>
      </c>
      <c r="AQ187" s="1418">
        <f t="shared" si="170"/>
        <v>0</v>
      </c>
    </row>
    <row r="188" spans="1:46" ht="15" customHeight="1" thickBot="1">
      <c r="A188" s="1376" t="s">
        <v>398</v>
      </c>
      <c r="B188" s="1377"/>
      <c r="C188" s="1698">
        <f>C181+C183+C185+45+155+C186</f>
        <v>515</v>
      </c>
      <c r="D188" s="1654" t="s">
        <v>447</v>
      </c>
      <c r="E188" s="1058"/>
      <c r="F188" s="1486">
        <v>1.3149999999999999</v>
      </c>
      <c r="G188" s="2698"/>
      <c r="H188" s="1618"/>
      <c r="I188" s="1826"/>
      <c r="J188" s="31"/>
      <c r="K188" s="31"/>
      <c r="L188" s="73"/>
      <c r="M188" s="94"/>
      <c r="N188" s="2622" t="s">
        <v>959</v>
      </c>
      <c r="O188" s="1145">
        <f t="shared" ref="O188:T188" si="182">AA199</f>
        <v>95.240000000000009</v>
      </c>
      <c r="P188" s="1345">
        <f t="shared" si="182"/>
        <v>76</v>
      </c>
      <c r="Q188" s="2624">
        <f t="shared" si="182"/>
        <v>110.61</v>
      </c>
      <c r="R188" s="2625">
        <f t="shared" si="182"/>
        <v>86.250000000000014</v>
      </c>
      <c r="S188" s="1145">
        <f t="shared" si="182"/>
        <v>41.691000000000003</v>
      </c>
      <c r="T188" s="1347">
        <f t="shared" si="182"/>
        <v>35.020000000000003</v>
      </c>
      <c r="U188" s="2624">
        <f t="shared" ref="U188:X190" si="183">O188+Q188</f>
        <v>205.85000000000002</v>
      </c>
      <c r="V188" s="1189">
        <f t="shared" si="183"/>
        <v>162.25</v>
      </c>
      <c r="W188" s="2624">
        <f t="shared" si="183"/>
        <v>152.30099999999999</v>
      </c>
      <c r="X188" s="2625">
        <f t="shared" si="183"/>
        <v>121.27000000000001</v>
      </c>
      <c r="Z188" s="1201" t="s">
        <v>495</v>
      </c>
      <c r="AA188" s="936"/>
      <c r="AB188" s="1685"/>
      <c r="AC188" s="1167"/>
      <c r="AD188" s="1329"/>
      <c r="AE188" s="1168"/>
      <c r="AF188" s="1409"/>
      <c r="AG188" s="1168">
        <f t="shared" si="181"/>
        <v>0</v>
      </c>
      <c r="AH188" s="1332">
        <f t="shared" si="181"/>
        <v>0</v>
      </c>
      <c r="AI188" s="1168">
        <f t="shared" si="181"/>
        <v>0</v>
      </c>
      <c r="AJ188" s="1134">
        <f t="shared" si="181"/>
        <v>0</v>
      </c>
      <c r="AL188" s="1182" t="s">
        <v>132</v>
      </c>
      <c r="AM188" s="1183">
        <f t="shared" si="178"/>
        <v>200</v>
      </c>
      <c r="AN188" s="1184">
        <f t="shared" si="179"/>
        <v>200</v>
      </c>
      <c r="AO188" s="1201" t="s">
        <v>495</v>
      </c>
      <c r="AP188" s="1403">
        <f t="shared" si="169"/>
        <v>0</v>
      </c>
      <c r="AQ188" s="1418">
        <f t="shared" si="170"/>
        <v>0</v>
      </c>
    </row>
    <row r="189" spans="1:46" ht="15.75" customHeight="1" thickBot="1">
      <c r="A189" s="364"/>
      <c r="B189" s="170" t="s">
        <v>123</v>
      </c>
      <c r="C189" s="54"/>
      <c r="D189" s="1632" t="s">
        <v>673</v>
      </c>
      <c r="E189" s="1489"/>
      <c r="F189" s="1488"/>
      <c r="G189" s="39"/>
      <c r="H189" s="39"/>
      <c r="I189" s="50"/>
      <c r="J189" s="1590" t="s">
        <v>634</v>
      </c>
      <c r="K189" s="39"/>
      <c r="L189" s="50"/>
      <c r="M189" s="94"/>
      <c r="N189" s="2623" t="s">
        <v>960</v>
      </c>
      <c r="O189" s="1145">
        <f t="shared" ref="O189:T189" si="184">AA206</f>
        <v>0</v>
      </c>
      <c r="P189" s="1345">
        <f t="shared" si="184"/>
        <v>0</v>
      </c>
      <c r="Q189" s="1145">
        <f t="shared" si="184"/>
        <v>0</v>
      </c>
      <c r="R189" s="1346">
        <f t="shared" si="184"/>
        <v>0</v>
      </c>
      <c r="S189" s="1145">
        <f t="shared" si="184"/>
        <v>0</v>
      </c>
      <c r="T189" s="1347">
        <f t="shared" si="184"/>
        <v>0</v>
      </c>
      <c r="U189" s="1145">
        <f t="shared" si="183"/>
        <v>0</v>
      </c>
      <c r="V189" s="1189">
        <f t="shared" si="183"/>
        <v>0</v>
      </c>
      <c r="W189" s="1145">
        <f t="shared" si="183"/>
        <v>0</v>
      </c>
      <c r="X189" s="1346">
        <f t="shared" si="183"/>
        <v>0</v>
      </c>
      <c r="Z189" s="1201" t="s">
        <v>63</v>
      </c>
      <c r="AA189" s="1164"/>
      <c r="AB189" s="2482"/>
      <c r="AC189" s="1166"/>
      <c r="AD189" s="1326"/>
      <c r="AE189" s="1167"/>
      <c r="AF189" s="1408"/>
      <c r="AG189" s="1167">
        <f t="shared" si="181"/>
        <v>0</v>
      </c>
      <c r="AH189" s="1330">
        <f t="shared" si="181"/>
        <v>0</v>
      </c>
      <c r="AI189" s="1167">
        <f t="shared" si="181"/>
        <v>0</v>
      </c>
      <c r="AJ189" s="1239">
        <f t="shared" si="181"/>
        <v>0</v>
      </c>
      <c r="AL189" s="455" t="s">
        <v>85</v>
      </c>
      <c r="AM189" s="1183">
        <f t="shared" si="178"/>
        <v>161.16</v>
      </c>
      <c r="AN189" s="1184">
        <f t="shared" si="179"/>
        <v>138.18</v>
      </c>
      <c r="AO189" s="1201" t="s">
        <v>63</v>
      </c>
      <c r="AP189" s="1403">
        <f t="shared" si="169"/>
        <v>0</v>
      </c>
      <c r="AQ189" s="1418">
        <f t="shared" si="170"/>
        <v>0</v>
      </c>
    </row>
    <row r="190" spans="1:46" ht="13.5" customHeight="1" thickBot="1">
      <c r="A190" s="1954" t="s">
        <v>639</v>
      </c>
      <c r="B190" s="229" t="s">
        <v>638</v>
      </c>
      <c r="C190" s="260">
        <v>60</v>
      </c>
      <c r="D190" s="1567" t="s">
        <v>100</v>
      </c>
      <c r="E190" s="1434" t="s">
        <v>101</v>
      </c>
      <c r="F190" s="1568" t="s">
        <v>102</v>
      </c>
      <c r="G190" s="366" t="s">
        <v>100</v>
      </c>
      <c r="H190" s="1432" t="s">
        <v>101</v>
      </c>
      <c r="I190" s="138" t="s">
        <v>102</v>
      </c>
      <c r="J190" s="1464" t="s">
        <v>100</v>
      </c>
      <c r="K190" s="1445" t="s">
        <v>101</v>
      </c>
      <c r="L190" s="1446" t="s">
        <v>102</v>
      </c>
      <c r="M190" s="94"/>
      <c r="N190" s="1182" t="s">
        <v>70</v>
      </c>
      <c r="O190" s="1146">
        <f t="shared" ref="O190:T190" si="185">AA215</f>
        <v>40.14</v>
      </c>
      <c r="P190" s="1348">
        <f t="shared" si="185"/>
        <v>25.5</v>
      </c>
      <c r="Q190" s="1777">
        <f t="shared" si="185"/>
        <v>120</v>
      </c>
      <c r="R190" s="1239">
        <f t="shared" si="185"/>
        <v>120</v>
      </c>
      <c r="S190" s="1146">
        <f t="shared" si="185"/>
        <v>7.5</v>
      </c>
      <c r="T190" s="1344">
        <f t="shared" si="185"/>
        <v>7</v>
      </c>
      <c r="U190" s="1146">
        <f t="shared" si="183"/>
        <v>160.13999999999999</v>
      </c>
      <c r="V190" s="1330">
        <f t="shared" si="183"/>
        <v>145.5</v>
      </c>
      <c r="W190" s="1146">
        <f t="shared" si="183"/>
        <v>127.5</v>
      </c>
      <c r="X190" s="1239">
        <f t="shared" si="183"/>
        <v>127</v>
      </c>
      <c r="Z190" s="1930" t="s">
        <v>598</v>
      </c>
      <c r="AA190" s="936"/>
      <c r="AB190" s="2481"/>
      <c r="AC190" s="1167"/>
      <c r="AD190" s="1329"/>
      <c r="AE190" s="1167"/>
      <c r="AF190" s="1408"/>
      <c r="AG190" s="1167">
        <f t="shared" ref="AG190:AG191" si="186">AA190+AC190</f>
        <v>0</v>
      </c>
      <c r="AH190" s="1330">
        <f t="shared" ref="AH190:AH191" si="187">AB190+AD190</f>
        <v>0</v>
      </c>
      <c r="AI190" s="1167">
        <f t="shared" ref="AI190:AI191" si="188">AC190+AE190</f>
        <v>0</v>
      </c>
      <c r="AJ190" s="1239">
        <f t="shared" ref="AJ190:AJ191" si="189">AD190+AF190</f>
        <v>0</v>
      </c>
      <c r="AL190" s="455" t="s">
        <v>439</v>
      </c>
      <c r="AM190" s="1183">
        <f t="shared" si="178"/>
        <v>0</v>
      </c>
      <c r="AN190" s="1184">
        <f t="shared" si="179"/>
        <v>0</v>
      </c>
      <c r="AO190" s="1930" t="s">
        <v>598</v>
      </c>
      <c r="AP190" s="1403">
        <f t="shared" si="169"/>
        <v>0</v>
      </c>
      <c r="AQ190" s="1418">
        <f t="shared" si="170"/>
        <v>0</v>
      </c>
    </row>
    <row r="191" spans="1:46">
      <c r="A191" s="2725" t="s">
        <v>984</v>
      </c>
      <c r="B191" s="273" t="s">
        <v>672</v>
      </c>
      <c r="C191" s="372">
        <v>200</v>
      </c>
      <c r="D191" s="1053" t="s">
        <v>175</v>
      </c>
      <c r="E191" s="1054">
        <v>53.4</v>
      </c>
      <c r="F191" s="1621">
        <v>40</v>
      </c>
      <c r="G191" s="1807" t="s">
        <v>705</v>
      </c>
      <c r="H191" s="833"/>
      <c r="I191" s="987"/>
      <c r="J191" s="1053" t="s">
        <v>85</v>
      </c>
      <c r="K191" s="1054">
        <v>78.36</v>
      </c>
      <c r="L191" s="1055">
        <v>66.599999999999994</v>
      </c>
      <c r="M191" s="94"/>
      <c r="N191" s="1190" t="s">
        <v>104</v>
      </c>
      <c r="O191" s="1146">
        <f t="shared" ref="O191:T191" si="190">AA219</f>
        <v>15</v>
      </c>
      <c r="P191" s="1138">
        <f t="shared" si="190"/>
        <v>15</v>
      </c>
      <c r="Q191" s="1146">
        <f t="shared" si="190"/>
        <v>0</v>
      </c>
      <c r="R191" s="1330">
        <f t="shared" si="190"/>
        <v>0</v>
      </c>
      <c r="S191" s="1146">
        <f t="shared" si="190"/>
        <v>0</v>
      </c>
      <c r="T191" s="1344">
        <f t="shared" si="190"/>
        <v>0</v>
      </c>
      <c r="U191" s="1143">
        <f t="shared" ref="U191:U212" si="191">O191+Q191</f>
        <v>15</v>
      </c>
      <c r="V191" s="1330">
        <f t="shared" ref="V191:V216" si="192">P191+R191</f>
        <v>15</v>
      </c>
      <c r="W191" s="1143">
        <f t="shared" ref="W191:W216" si="193">Q191+S191</f>
        <v>0</v>
      </c>
      <c r="X191" s="1239">
        <f t="shared" ref="X191:X216" si="194">R191+T191</f>
        <v>0</v>
      </c>
      <c r="Z191" s="1200" t="s">
        <v>599</v>
      </c>
      <c r="AA191" s="936"/>
      <c r="AB191" s="1684"/>
      <c r="AC191" s="1167">
        <f>K198</f>
        <v>1.08</v>
      </c>
      <c r="AD191" s="1329">
        <f>L198</f>
        <v>0.9</v>
      </c>
      <c r="AE191" s="1167"/>
      <c r="AF191" s="1408"/>
      <c r="AG191" s="1167">
        <f t="shared" si="186"/>
        <v>1.08</v>
      </c>
      <c r="AH191" s="1330">
        <f t="shared" si="187"/>
        <v>0.9</v>
      </c>
      <c r="AI191" s="1167">
        <f t="shared" si="188"/>
        <v>1.08</v>
      </c>
      <c r="AJ191" s="1239">
        <f t="shared" si="189"/>
        <v>0.9</v>
      </c>
      <c r="AL191" s="1182" t="s">
        <v>121</v>
      </c>
      <c r="AM191" s="1183">
        <f t="shared" si="178"/>
        <v>84.44</v>
      </c>
      <c r="AN191" s="1184">
        <f t="shared" si="179"/>
        <v>58.61</v>
      </c>
      <c r="AO191" s="1200" t="s">
        <v>599</v>
      </c>
      <c r="AP191" s="1403">
        <f t="shared" si="169"/>
        <v>1.08</v>
      </c>
      <c r="AQ191" s="1418">
        <f t="shared" si="170"/>
        <v>0.9</v>
      </c>
    </row>
    <row r="192" spans="1:46" ht="15" customHeight="1">
      <c r="A192" s="175"/>
      <c r="B192" s="174" t="s">
        <v>671</v>
      </c>
      <c r="C192" s="280"/>
      <c r="D192" s="243" t="s">
        <v>94</v>
      </c>
      <c r="E192" s="242">
        <v>10</v>
      </c>
      <c r="F192" s="1521">
        <v>7.2</v>
      </c>
      <c r="G192" s="234" t="s">
        <v>79</v>
      </c>
      <c r="H192" s="1061">
        <v>9.33</v>
      </c>
      <c r="I192" s="1451">
        <v>9.33</v>
      </c>
      <c r="J192" s="243" t="s">
        <v>80</v>
      </c>
      <c r="K192" s="242">
        <v>11.7</v>
      </c>
      <c r="L192" s="1056">
        <v>11.7</v>
      </c>
      <c r="M192" s="94"/>
      <c r="N192" s="336" t="s">
        <v>983</v>
      </c>
      <c r="O192" s="1143"/>
      <c r="P192" s="1138"/>
      <c r="Q192" s="1143">
        <f>C195</f>
        <v>200</v>
      </c>
      <c r="R192" s="1239">
        <f>C195</f>
        <v>200</v>
      </c>
      <c r="S192" s="1143"/>
      <c r="T192" s="1344"/>
      <c r="U192" s="1143">
        <f t="shared" si="191"/>
        <v>200</v>
      </c>
      <c r="V192" s="1330">
        <f t="shared" si="192"/>
        <v>200</v>
      </c>
      <c r="W192" s="1143">
        <f t="shared" si="193"/>
        <v>200</v>
      </c>
      <c r="X192" s="1239">
        <f t="shared" si="194"/>
        <v>200</v>
      </c>
      <c r="Z192" s="1201" t="s">
        <v>125</v>
      </c>
      <c r="AA192" s="936">
        <f>H183</f>
        <v>22.5</v>
      </c>
      <c r="AB192" s="1684">
        <f>I183</f>
        <v>18</v>
      </c>
      <c r="AC192" s="1167"/>
      <c r="AD192" s="1329"/>
      <c r="AE192" s="1167"/>
      <c r="AF192" s="1408"/>
      <c r="AG192" s="1167">
        <f t="shared" ref="AG192:AJ199" si="195">AA192+AC192</f>
        <v>22.5</v>
      </c>
      <c r="AH192" s="1330">
        <f t="shared" si="195"/>
        <v>18</v>
      </c>
      <c r="AI192" s="1167">
        <f t="shared" si="195"/>
        <v>0</v>
      </c>
      <c r="AJ192" s="1239">
        <f t="shared" si="195"/>
        <v>0</v>
      </c>
      <c r="AL192" s="1182" t="s">
        <v>65</v>
      </c>
      <c r="AM192" s="1183">
        <f t="shared" si="178"/>
        <v>0</v>
      </c>
      <c r="AN192" s="1184">
        <f t="shared" si="179"/>
        <v>0</v>
      </c>
      <c r="AO192" s="1201" t="s">
        <v>125</v>
      </c>
      <c r="AP192" s="1403">
        <f t="shared" si="169"/>
        <v>22.5</v>
      </c>
      <c r="AQ192" s="1418">
        <f t="shared" si="170"/>
        <v>18</v>
      </c>
    </row>
    <row r="193" spans="1:43" ht="12.75" customHeight="1">
      <c r="A193" s="241" t="s">
        <v>637</v>
      </c>
      <c r="B193" s="2774" t="s">
        <v>634</v>
      </c>
      <c r="C193" s="260">
        <v>90</v>
      </c>
      <c r="D193" s="243" t="s">
        <v>174</v>
      </c>
      <c r="E193" s="242">
        <v>9.6</v>
      </c>
      <c r="F193" s="1521">
        <v>6</v>
      </c>
      <c r="G193" s="234" t="s">
        <v>82</v>
      </c>
      <c r="H193" s="242">
        <v>1.05</v>
      </c>
      <c r="I193" s="1448">
        <v>1.05</v>
      </c>
      <c r="J193" s="243" t="s">
        <v>78</v>
      </c>
      <c r="K193" s="242">
        <v>10.8</v>
      </c>
      <c r="L193" s="1056">
        <v>10.8</v>
      </c>
      <c r="M193" s="94"/>
      <c r="N193" s="455" t="s">
        <v>425</v>
      </c>
      <c r="O193" s="1143">
        <f t="shared" ref="O193:T193" si="196">AA222</f>
        <v>82.8</v>
      </c>
      <c r="P193" s="1138">
        <f t="shared" si="196"/>
        <v>71.58</v>
      </c>
      <c r="Q193" s="1143">
        <f t="shared" si="196"/>
        <v>78.36</v>
      </c>
      <c r="R193" s="1239">
        <f t="shared" si="196"/>
        <v>66.599999999999994</v>
      </c>
      <c r="S193" s="1143">
        <f t="shared" si="196"/>
        <v>0</v>
      </c>
      <c r="T193" s="1344">
        <f t="shared" si="196"/>
        <v>0</v>
      </c>
      <c r="U193" s="1143">
        <f t="shared" si="191"/>
        <v>161.16</v>
      </c>
      <c r="V193" s="1330">
        <f t="shared" si="192"/>
        <v>138.18</v>
      </c>
      <c r="W193" s="1143">
        <f t="shared" si="193"/>
        <v>78.36</v>
      </c>
      <c r="X193" s="1239">
        <f t="shared" si="194"/>
        <v>66.599999999999994</v>
      </c>
      <c r="Z193" s="1201" t="s">
        <v>87</v>
      </c>
      <c r="AA193" s="936">
        <f>E184</f>
        <v>10</v>
      </c>
      <c r="AB193" s="1687">
        <f>F184</f>
        <v>8</v>
      </c>
      <c r="AC193" s="1167">
        <f>E193+K196</f>
        <v>17.7</v>
      </c>
      <c r="AD193" s="1329">
        <f>F193+L196</f>
        <v>12.75</v>
      </c>
      <c r="AE193" s="1167">
        <f>E207</f>
        <v>41.691000000000003</v>
      </c>
      <c r="AF193" s="1408">
        <f>F207</f>
        <v>35.020000000000003</v>
      </c>
      <c r="AG193" s="1167">
        <f t="shared" si="195"/>
        <v>27.7</v>
      </c>
      <c r="AH193" s="1330">
        <f t="shared" si="195"/>
        <v>20.75</v>
      </c>
      <c r="AI193" s="1167">
        <f t="shared" si="195"/>
        <v>59.391000000000005</v>
      </c>
      <c r="AJ193" s="1239">
        <f t="shared" si="195"/>
        <v>47.77</v>
      </c>
      <c r="AL193" s="1182" t="s">
        <v>60</v>
      </c>
      <c r="AM193" s="1183">
        <f t="shared" si="178"/>
        <v>71.3</v>
      </c>
      <c r="AN193" s="1184">
        <f t="shared" si="179"/>
        <v>69.8</v>
      </c>
      <c r="AO193" s="1201" t="s">
        <v>87</v>
      </c>
      <c r="AP193" s="1403">
        <f t="shared" si="169"/>
        <v>69.391000000000005</v>
      </c>
      <c r="AQ193" s="1418">
        <f t="shared" si="170"/>
        <v>55.77</v>
      </c>
    </row>
    <row r="194" spans="1:43" ht="15" customHeight="1">
      <c r="A194" s="239" t="s">
        <v>713</v>
      </c>
      <c r="B194" s="2729" t="s">
        <v>712</v>
      </c>
      <c r="C194" s="259">
        <v>150</v>
      </c>
      <c r="D194" s="2164" t="s">
        <v>82</v>
      </c>
      <c r="E194" s="242">
        <v>2</v>
      </c>
      <c r="F194" s="1521">
        <v>2</v>
      </c>
      <c r="G194" s="278" t="s">
        <v>166</v>
      </c>
      <c r="H194" s="1061" t="s">
        <v>748</v>
      </c>
      <c r="I194" s="1449">
        <v>2.64</v>
      </c>
      <c r="J194" s="243" t="s">
        <v>176</v>
      </c>
      <c r="K194" s="242" t="s">
        <v>749</v>
      </c>
      <c r="L194" s="1458">
        <v>9</v>
      </c>
      <c r="M194" s="1374"/>
      <c r="N194" s="1182" t="s">
        <v>426</v>
      </c>
      <c r="O194" s="1143">
        <f t="shared" ref="O194:T194" si="197">AA226</f>
        <v>0</v>
      </c>
      <c r="P194" s="1348">
        <f t="shared" si="197"/>
        <v>0</v>
      </c>
      <c r="Q194" s="1143">
        <f t="shared" si="197"/>
        <v>0</v>
      </c>
      <c r="R194" s="1330">
        <f t="shared" si="197"/>
        <v>0</v>
      </c>
      <c r="S194" s="1143">
        <f t="shared" si="197"/>
        <v>0</v>
      </c>
      <c r="T194" s="1349">
        <f t="shared" si="197"/>
        <v>0</v>
      </c>
      <c r="U194" s="1143">
        <f t="shared" si="191"/>
        <v>0</v>
      </c>
      <c r="V194" s="1330">
        <f t="shared" si="192"/>
        <v>0</v>
      </c>
      <c r="W194" s="1143">
        <f t="shared" si="193"/>
        <v>0</v>
      </c>
      <c r="X194" s="1239">
        <f t="shared" si="194"/>
        <v>0</v>
      </c>
      <c r="Z194" s="1201" t="s">
        <v>68</v>
      </c>
      <c r="AA194" s="936">
        <f>E185+H182</f>
        <v>49.78</v>
      </c>
      <c r="AB194" s="1687">
        <f>F185+I182</f>
        <v>39.799999999999997</v>
      </c>
      <c r="AC194" s="1167">
        <f>E192+E200</f>
        <v>91.83</v>
      </c>
      <c r="AD194" s="1329">
        <f>F192+F200</f>
        <v>72.600000000000009</v>
      </c>
      <c r="AE194" s="1167"/>
      <c r="AF194" s="1408"/>
      <c r="AG194" s="1167">
        <f t="shared" si="195"/>
        <v>141.61000000000001</v>
      </c>
      <c r="AH194" s="1330">
        <f t="shared" si="195"/>
        <v>112.4</v>
      </c>
      <c r="AI194" s="1167">
        <f t="shared" si="195"/>
        <v>91.83</v>
      </c>
      <c r="AJ194" s="1239">
        <f t="shared" si="195"/>
        <v>72.600000000000009</v>
      </c>
      <c r="AL194" s="1182" t="s">
        <v>139</v>
      </c>
      <c r="AM194" s="1183">
        <f t="shared" si="178"/>
        <v>0</v>
      </c>
      <c r="AN194" s="1191">
        <f t="shared" si="179"/>
        <v>0</v>
      </c>
      <c r="AO194" s="1201" t="s">
        <v>68</v>
      </c>
      <c r="AP194" s="1403">
        <f t="shared" si="169"/>
        <v>141.61000000000001</v>
      </c>
      <c r="AQ194" s="1418">
        <f t="shared" si="170"/>
        <v>112.4</v>
      </c>
    </row>
    <row r="195" spans="1:43" ht="15" customHeight="1">
      <c r="A195" s="241" t="s">
        <v>574</v>
      </c>
      <c r="B195" s="248" t="s">
        <v>122</v>
      </c>
      <c r="C195" s="257">
        <v>200</v>
      </c>
      <c r="D195" s="1499" t="s">
        <v>83</v>
      </c>
      <c r="E195" s="1484">
        <v>0.5</v>
      </c>
      <c r="F195" s="1982">
        <v>0.5</v>
      </c>
      <c r="G195" s="1981" t="s">
        <v>80</v>
      </c>
      <c r="H195" s="1061">
        <v>14.6</v>
      </c>
      <c r="I195" s="1451">
        <v>14.6</v>
      </c>
      <c r="J195" s="1454" t="s">
        <v>635</v>
      </c>
      <c r="K195" s="1058">
        <v>9</v>
      </c>
      <c r="L195" s="1059">
        <v>9</v>
      </c>
      <c r="M195" s="94"/>
      <c r="N195" s="1182" t="s">
        <v>121</v>
      </c>
      <c r="O195" s="1143"/>
      <c r="P195" s="1138"/>
      <c r="Q195" s="1143"/>
      <c r="R195" s="1239"/>
      <c r="S195" s="1143">
        <f>E206</f>
        <v>84.44</v>
      </c>
      <c r="T195" s="1344">
        <f>F206</f>
        <v>58.61</v>
      </c>
      <c r="U195" s="1143">
        <f t="shared" si="191"/>
        <v>0</v>
      </c>
      <c r="V195" s="1330">
        <f t="shared" si="192"/>
        <v>0</v>
      </c>
      <c r="W195" s="1143">
        <f t="shared" si="193"/>
        <v>84.44</v>
      </c>
      <c r="X195" s="1239">
        <f t="shared" si="194"/>
        <v>58.61</v>
      </c>
      <c r="Z195" s="1201" t="s">
        <v>74</v>
      </c>
      <c r="AA195" s="936">
        <f>H181</f>
        <v>12.96</v>
      </c>
      <c r="AB195" s="1684">
        <f>I181</f>
        <v>10.199999999999999</v>
      </c>
      <c r="AC195" s="1167"/>
      <c r="AD195" s="1329"/>
      <c r="AE195" s="1167"/>
      <c r="AF195" s="1408"/>
      <c r="AG195" s="1167">
        <f t="shared" si="195"/>
        <v>12.96</v>
      </c>
      <c r="AH195" s="1330">
        <f t="shared" si="195"/>
        <v>10.199999999999999</v>
      </c>
      <c r="AI195" s="1167">
        <f t="shared" si="195"/>
        <v>0</v>
      </c>
      <c r="AJ195" s="1239">
        <f t="shared" si="195"/>
        <v>0</v>
      </c>
      <c r="AL195" s="1182" t="s">
        <v>64</v>
      </c>
      <c r="AM195" s="1183">
        <f t="shared" si="178"/>
        <v>0</v>
      </c>
      <c r="AN195" s="1191">
        <f t="shared" si="179"/>
        <v>0</v>
      </c>
      <c r="AO195" s="1201" t="s">
        <v>74</v>
      </c>
      <c r="AP195" s="1403">
        <f t="shared" si="169"/>
        <v>12.96</v>
      </c>
      <c r="AQ195" s="1418">
        <f t="shared" si="170"/>
        <v>10.199999999999999</v>
      </c>
    </row>
    <row r="196" spans="1:43" ht="16.5" customHeight="1">
      <c r="A196" s="1544" t="s">
        <v>9</v>
      </c>
      <c r="B196" s="248" t="s">
        <v>10</v>
      </c>
      <c r="C196" s="257">
        <v>50</v>
      </c>
      <c r="D196" s="1499" t="s">
        <v>165</v>
      </c>
      <c r="E196" s="1484">
        <v>8.0000000000000002E-3</v>
      </c>
      <c r="F196" s="1982">
        <v>8.0000000000000002E-3</v>
      </c>
      <c r="G196" s="278" t="s">
        <v>54</v>
      </c>
      <c r="H196" s="1061">
        <v>0.18</v>
      </c>
      <c r="I196" s="1451">
        <v>0.18</v>
      </c>
      <c r="J196" s="243" t="s">
        <v>636</v>
      </c>
      <c r="K196" s="242">
        <v>8.1</v>
      </c>
      <c r="L196" s="1458">
        <v>6.75</v>
      </c>
      <c r="M196" s="94"/>
      <c r="N196" s="1182" t="s">
        <v>65</v>
      </c>
      <c r="O196" s="1143"/>
      <c r="P196" s="1138"/>
      <c r="Q196" s="1143"/>
      <c r="R196" s="1239"/>
      <c r="S196" s="1143"/>
      <c r="T196" s="1344"/>
      <c r="U196" s="1143">
        <f t="shared" si="191"/>
        <v>0</v>
      </c>
      <c r="V196" s="1330">
        <f t="shared" si="192"/>
        <v>0</v>
      </c>
      <c r="W196" s="1143">
        <f t="shared" si="193"/>
        <v>0</v>
      </c>
      <c r="X196" s="1239">
        <f t="shared" si="194"/>
        <v>0</v>
      </c>
      <c r="Z196" s="1201" t="s">
        <v>129</v>
      </c>
      <c r="AA196" s="936"/>
      <c r="AB196" s="1688"/>
      <c r="AC196" s="1167"/>
      <c r="AD196" s="1329"/>
      <c r="AE196" s="1167"/>
      <c r="AF196" s="1408"/>
      <c r="AG196" s="1167">
        <f t="shared" si="195"/>
        <v>0</v>
      </c>
      <c r="AH196" s="1330">
        <f t="shared" si="195"/>
        <v>0</v>
      </c>
      <c r="AI196" s="1167">
        <f t="shared" si="195"/>
        <v>0</v>
      </c>
      <c r="AJ196" s="1239">
        <f t="shared" si="195"/>
        <v>0</v>
      </c>
      <c r="AL196" s="1182" t="s">
        <v>47</v>
      </c>
      <c r="AM196" s="1183">
        <f t="shared" si="178"/>
        <v>0</v>
      </c>
      <c r="AN196" s="1191">
        <f t="shared" si="179"/>
        <v>0</v>
      </c>
      <c r="AO196" s="1201" t="s">
        <v>129</v>
      </c>
      <c r="AP196" s="1403">
        <f t="shared" si="169"/>
        <v>0</v>
      </c>
      <c r="AQ196" s="1418">
        <f t="shared" si="170"/>
        <v>0</v>
      </c>
    </row>
    <row r="197" spans="1:43" ht="14.25" customHeight="1" thickBot="1">
      <c r="A197" s="265" t="s">
        <v>9</v>
      </c>
      <c r="B197" s="248" t="s">
        <v>427</v>
      </c>
      <c r="C197" s="257">
        <v>30</v>
      </c>
      <c r="D197" s="1607" t="s">
        <v>584</v>
      </c>
      <c r="E197" s="1468">
        <v>150</v>
      </c>
      <c r="F197" s="2006">
        <v>150</v>
      </c>
      <c r="G197" s="1983" t="s">
        <v>706</v>
      </c>
      <c r="H197" s="2007"/>
      <c r="I197" s="2010"/>
      <c r="J197" s="1496" t="s">
        <v>89</v>
      </c>
      <c r="K197" s="1484">
        <v>1.8</v>
      </c>
      <c r="L197" s="1062">
        <v>1.8</v>
      </c>
      <c r="M197" s="94"/>
      <c r="N197" s="1182" t="s">
        <v>60</v>
      </c>
      <c r="O197" s="1143"/>
      <c r="P197" s="1350"/>
      <c r="Q197" s="1146">
        <f>H195+H201+K192</f>
        <v>71.3</v>
      </c>
      <c r="R197" s="2063">
        <f>L192+I201+I195</f>
        <v>69.8</v>
      </c>
      <c r="S197" s="1143"/>
      <c r="T197" s="1352"/>
      <c r="U197" s="1143">
        <f t="shared" si="191"/>
        <v>71.3</v>
      </c>
      <c r="V197" s="1330">
        <f t="shared" si="192"/>
        <v>69.8</v>
      </c>
      <c r="W197" s="1143">
        <f t="shared" si="193"/>
        <v>71.3</v>
      </c>
      <c r="X197" s="1239">
        <f t="shared" si="194"/>
        <v>69.8</v>
      </c>
      <c r="Z197" s="1201" t="s">
        <v>130</v>
      </c>
      <c r="AA197" s="936"/>
      <c r="AB197" s="1416"/>
      <c r="AC197" s="1167"/>
      <c r="AD197" s="1329"/>
      <c r="AE197" s="1167"/>
      <c r="AF197" s="1408"/>
      <c r="AG197" s="1167">
        <f t="shared" si="195"/>
        <v>0</v>
      </c>
      <c r="AH197" s="1330">
        <f t="shared" si="195"/>
        <v>0</v>
      </c>
      <c r="AI197" s="1167">
        <f t="shared" si="195"/>
        <v>0</v>
      </c>
      <c r="AJ197" s="1239">
        <f t="shared" si="195"/>
        <v>0</v>
      </c>
      <c r="AL197" s="1182" t="s">
        <v>67</v>
      </c>
      <c r="AM197" s="1183">
        <f t="shared" si="178"/>
        <v>0</v>
      </c>
      <c r="AN197" s="1191">
        <f t="shared" si="179"/>
        <v>0</v>
      </c>
      <c r="AO197" s="1201" t="s">
        <v>127</v>
      </c>
      <c r="AP197" s="1403">
        <f t="shared" si="169"/>
        <v>0</v>
      </c>
      <c r="AQ197" s="1418">
        <f t="shared" si="170"/>
        <v>0</v>
      </c>
    </row>
    <row r="198" spans="1:43" ht="15" customHeight="1" thickBot="1">
      <c r="A198" s="2046" t="s">
        <v>745</v>
      </c>
      <c r="B198" s="234" t="s">
        <v>488</v>
      </c>
      <c r="C198" s="1498">
        <v>120</v>
      </c>
      <c r="D198" s="1950" t="s">
        <v>638</v>
      </c>
      <c r="E198" s="1487"/>
      <c r="F198" s="1951"/>
      <c r="G198" s="2008" t="s">
        <v>712</v>
      </c>
      <c r="H198" s="39"/>
      <c r="I198" s="39"/>
      <c r="J198" s="1465" t="s">
        <v>593</v>
      </c>
      <c r="K198" s="838">
        <v>1.08</v>
      </c>
      <c r="L198" s="1467">
        <v>0.9</v>
      </c>
      <c r="M198" s="94"/>
      <c r="N198" s="1182" t="s">
        <v>139</v>
      </c>
      <c r="O198" s="1143"/>
      <c r="P198" s="1138"/>
      <c r="Q198" s="1143"/>
      <c r="R198" s="1239"/>
      <c r="S198" s="1143"/>
      <c r="T198" s="1344"/>
      <c r="U198" s="1143">
        <f t="shared" si="191"/>
        <v>0</v>
      </c>
      <c r="V198" s="1330">
        <f t="shared" si="192"/>
        <v>0</v>
      </c>
      <c r="W198" s="1143">
        <f t="shared" si="193"/>
        <v>0</v>
      </c>
      <c r="X198" s="1239">
        <f t="shared" si="194"/>
        <v>0</v>
      </c>
      <c r="Z198" s="1200" t="s">
        <v>96</v>
      </c>
      <c r="AA198" s="1165"/>
      <c r="AB198" s="1417"/>
      <c r="AC198" s="1168"/>
      <c r="AD198" s="1331"/>
      <c r="AE198" s="1168"/>
      <c r="AF198" s="1409"/>
      <c r="AG198" s="1168">
        <f t="shared" si="195"/>
        <v>0</v>
      </c>
      <c r="AH198" s="1332">
        <f t="shared" si="195"/>
        <v>0</v>
      </c>
      <c r="AI198" s="1168">
        <f t="shared" si="195"/>
        <v>0</v>
      </c>
      <c r="AJ198" s="1134">
        <f t="shared" si="195"/>
        <v>0</v>
      </c>
      <c r="AL198" s="1182" t="s">
        <v>82</v>
      </c>
      <c r="AM198" s="1183">
        <f t="shared" si="178"/>
        <v>12.05</v>
      </c>
      <c r="AN198" s="1191">
        <f t="shared" si="179"/>
        <v>12.05</v>
      </c>
      <c r="AO198" s="1404" t="s">
        <v>161</v>
      </c>
      <c r="AP198" s="1403">
        <f t="shared" si="169"/>
        <v>0</v>
      </c>
      <c r="AQ198" s="1418">
        <f t="shared" si="170"/>
        <v>0</v>
      </c>
    </row>
    <row r="199" spans="1:43" ht="18" customHeight="1" thickBot="1">
      <c r="A199" s="1953"/>
      <c r="B199" s="1955"/>
      <c r="C199" s="13"/>
      <c r="D199" s="1444" t="s">
        <v>100</v>
      </c>
      <c r="E199" s="1462" t="s">
        <v>101</v>
      </c>
      <c r="F199" s="1463" t="s">
        <v>102</v>
      </c>
      <c r="G199" s="1444" t="s">
        <v>100</v>
      </c>
      <c r="H199" s="1462" t="s">
        <v>101</v>
      </c>
      <c r="I199" s="1536" t="s">
        <v>102</v>
      </c>
      <c r="J199" s="1454" t="s">
        <v>595</v>
      </c>
      <c r="K199" s="1628">
        <v>0.17</v>
      </c>
      <c r="L199" s="1550">
        <v>0.17</v>
      </c>
      <c r="M199" s="94"/>
      <c r="N199" s="1182" t="s">
        <v>64</v>
      </c>
      <c r="O199" s="1143"/>
      <c r="P199" s="1138"/>
      <c r="Q199" s="1143"/>
      <c r="R199" s="1239"/>
      <c r="S199" s="1143"/>
      <c r="T199" s="1344"/>
      <c r="U199" s="1143">
        <f t="shared" si="191"/>
        <v>0</v>
      </c>
      <c r="V199" s="1330">
        <f t="shared" si="192"/>
        <v>0</v>
      </c>
      <c r="W199" s="1143">
        <f t="shared" si="193"/>
        <v>0</v>
      </c>
      <c r="X199" s="1239">
        <f t="shared" si="194"/>
        <v>0</v>
      </c>
      <c r="Z199" s="2537" t="s">
        <v>942</v>
      </c>
      <c r="AA199" s="2538">
        <f t="shared" ref="AA199:AF199" si="198">SUM(AA186:AA198)</f>
        <v>95.240000000000009</v>
      </c>
      <c r="AB199" s="2549">
        <f t="shared" si="198"/>
        <v>76</v>
      </c>
      <c r="AC199" s="2550">
        <f t="shared" si="198"/>
        <v>110.61</v>
      </c>
      <c r="AD199" s="2551">
        <f t="shared" si="198"/>
        <v>86.250000000000014</v>
      </c>
      <c r="AE199" s="2552">
        <f t="shared" si="198"/>
        <v>41.691000000000003</v>
      </c>
      <c r="AF199" s="2539">
        <f t="shared" si="198"/>
        <v>35.020000000000003</v>
      </c>
      <c r="AG199" s="2060">
        <f t="shared" si="195"/>
        <v>205.85000000000002</v>
      </c>
      <c r="AH199" s="1330">
        <f t="shared" si="195"/>
        <v>162.25</v>
      </c>
      <c r="AI199" s="2060">
        <f t="shared" si="195"/>
        <v>152.30099999999999</v>
      </c>
      <c r="AJ199" s="1353">
        <f t="shared" si="195"/>
        <v>121.27000000000001</v>
      </c>
      <c r="AL199" s="1182" t="s">
        <v>89</v>
      </c>
      <c r="AM199" s="1183">
        <f t="shared" si="178"/>
        <v>13.4</v>
      </c>
      <c r="AN199" s="1191">
        <f t="shared" si="179"/>
        <v>13.4</v>
      </c>
      <c r="AO199" s="2537" t="s">
        <v>942</v>
      </c>
      <c r="AP199" s="2500">
        <f t="shared" si="169"/>
        <v>247.54100000000003</v>
      </c>
      <c r="AQ199" s="1418">
        <f t="shared" si="170"/>
        <v>197.27</v>
      </c>
    </row>
    <row r="200" spans="1:43" ht="16.5" customHeight="1" thickBot="1">
      <c r="A200" s="371"/>
      <c r="B200" s="600"/>
      <c r="C200" s="98"/>
      <c r="D200" s="1952" t="s">
        <v>68</v>
      </c>
      <c r="E200" s="1572">
        <v>81.83</v>
      </c>
      <c r="F200" s="1623">
        <v>65.400000000000006</v>
      </c>
      <c r="G200" s="2229" t="s">
        <v>175</v>
      </c>
      <c r="H200" s="1054">
        <v>141.4</v>
      </c>
      <c r="I200" s="1602">
        <v>105.3</v>
      </c>
      <c r="J200" s="1570" t="s">
        <v>488</v>
      </c>
      <c r="K200" s="39"/>
      <c r="L200" s="50"/>
      <c r="M200" s="94"/>
      <c r="N200" s="1182" t="s">
        <v>446</v>
      </c>
      <c r="O200" s="1143"/>
      <c r="P200" s="1138"/>
      <c r="Q200" s="1143"/>
      <c r="R200" s="1239"/>
      <c r="S200" s="1143"/>
      <c r="T200" s="1344"/>
      <c r="U200" s="1143">
        <f t="shared" si="191"/>
        <v>0</v>
      </c>
      <c r="V200" s="1330">
        <f t="shared" si="192"/>
        <v>0</v>
      </c>
      <c r="W200" s="1143">
        <f t="shared" si="193"/>
        <v>0</v>
      </c>
      <c r="X200" s="1239">
        <f t="shared" si="194"/>
        <v>0</v>
      </c>
      <c r="Z200" s="2502" t="s">
        <v>1022</v>
      </c>
      <c r="AA200" s="2498"/>
      <c r="AB200" s="2503"/>
      <c r="AC200" s="2504"/>
      <c r="AD200" s="2505"/>
      <c r="AE200" s="2504"/>
      <c r="AF200" s="2506"/>
      <c r="AL200" s="1182" t="s">
        <v>131</v>
      </c>
      <c r="AM200" s="1183">
        <f t="shared" si="178"/>
        <v>0.52725</v>
      </c>
      <c r="AN200" s="1191">
        <f t="shared" si="179"/>
        <v>21.09</v>
      </c>
      <c r="AO200" s="2502" t="s">
        <v>941</v>
      </c>
    </row>
    <row r="201" spans="1:43" ht="13.5" customHeight="1" thickBot="1">
      <c r="A201" s="371"/>
      <c r="B201" s="600"/>
      <c r="C201" s="13"/>
      <c r="D201" s="1454" t="s">
        <v>82</v>
      </c>
      <c r="E201" s="1061">
        <v>3</v>
      </c>
      <c r="F201" s="1495">
        <v>3</v>
      </c>
      <c r="G201" s="246" t="s">
        <v>80</v>
      </c>
      <c r="H201" s="242">
        <v>45</v>
      </c>
      <c r="I201" s="1447">
        <v>43.5</v>
      </c>
      <c r="J201" s="1444" t="s">
        <v>100</v>
      </c>
      <c r="K201" s="1445" t="s">
        <v>101</v>
      </c>
      <c r="L201" s="1446" t="s">
        <v>102</v>
      </c>
      <c r="M201" s="94"/>
      <c r="N201" s="1182" t="s">
        <v>67</v>
      </c>
      <c r="O201" s="1143"/>
      <c r="P201" s="1350"/>
      <c r="Q201" s="1143"/>
      <c r="R201" s="1239"/>
      <c r="S201" s="1143"/>
      <c r="T201" s="1344"/>
      <c r="U201" s="1143">
        <f t="shared" si="191"/>
        <v>0</v>
      </c>
      <c r="V201" s="1330">
        <f t="shared" si="192"/>
        <v>0</v>
      </c>
      <c r="W201" s="1143">
        <f t="shared" si="193"/>
        <v>0</v>
      </c>
      <c r="X201" s="1239">
        <f t="shared" si="194"/>
        <v>0</v>
      </c>
      <c r="Z201" s="1201"/>
      <c r="AA201" s="936"/>
      <c r="AB201" s="1412"/>
      <c r="AC201" s="1167"/>
      <c r="AD201" s="1329"/>
      <c r="AE201" s="1167"/>
      <c r="AF201" s="1408"/>
      <c r="AG201" s="1167">
        <f t="shared" ref="AG201:AJ206" si="199">AA201+AC201</f>
        <v>0</v>
      </c>
      <c r="AH201" s="1330">
        <f t="shared" si="199"/>
        <v>0</v>
      </c>
      <c r="AI201" s="1167">
        <f t="shared" si="199"/>
        <v>0</v>
      </c>
      <c r="AJ201" s="1239">
        <f t="shared" si="199"/>
        <v>0</v>
      </c>
      <c r="AL201" s="1182" t="s">
        <v>50</v>
      </c>
      <c r="AM201" s="1183">
        <f t="shared" si="178"/>
        <v>14</v>
      </c>
      <c r="AN201" s="1191">
        <f t="shared" si="179"/>
        <v>14</v>
      </c>
      <c r="AO201" s="1201" t="s">
        <v>130</v>
      </c>
      <c r="AP201" s="1403">
        <f t="shared" ref="AP201:AQ207" si="200">AA201+AC201+AE201</f>
        <v>0</v>
      </c>
      <c r="AQ201" s="1418">
        <f t="shared" si="200"/>
        <v>0</v>
      </c>
    </row>
    <row r="202" spans="1:43" ht="15" customHeight="1">
      <c r="A202" s="371"/>
      <c r="B202" s="600"/>
      <c r="C202" s="13"/>
      <c r="D202" s="1542" t="s">
        <v>584</v>
      </c>
      <c r="E202" s="242">
        <v>120</v>
      </c>
      <c r="F202" s="1495"/>
      <c r="G202" s="420" t="s">
        <v>82</v>
      </c>
      <c r="H202" s="242">
        <v>6</v>
      </c>
      <c r="I202" s="1448">
        <v>6</v>
      </c>
      <c r="J202" s="1465" t="s">
        <v>248</v>
      </c>
      <c r="K202" s="838">
        <v>120</v>
      </c>
      <c r="L202" s="1467">
        <f>C198</f>
        <v>120</v>
      </c>
      <c r="M202" s="94"/>
      <c r="N202" s="1182" t="s">
        <v>82</v>
      </c>
      <c r="O202" s="1143"/>
      <c r="P202" s="1348"/>
      <c r="Q202" s="1143">
        <f>E194+E201+H193+H202</f>
        <v>12.05</v>
      </c>
      <c r="R202" s="1330">
        <f>I202+F201+I193+F194</f>
        <v>12.05</v>
      </c>
      <c r="S202" s="1143"/>
      <c r="T202" s="1349"/>
      <c r="U202" s="1143">
        <f t="shared" si="191"/>
        <v>12.05</v>
      </c>
      <c r="V202" s="1330">
        <f t="shared" si="192"/>
        <v>12.05</v>
      </c>
      <c r="W202" s="1143">
        <f t="shared" si="193"/>
        <v>12.05</v>
      </c>
      <c r="X202" s="1239">
        <f t="shared" si="194"/>
        <v>12.05</v>
      </c>
      <c r="Z202" s="1201" t="s">
        <v>128</v>
      </c>
      <c r="AA202" s="936"/>
      <c r="AB202" s="1412"/>
      <c r="AC202" s="1167"/>
      <c r="AD202" s="1329"/>
      <c r="AE202" s="1167"/>
      <c r="AF202" s="1408"/>
      <c r="AG202" s="1167">
        <f t="shared" si="199"/>
        <v>0</v>
      </c>
      <c r="AH202" s="1330">
        <f t="shared" si="199"/>
        <v>0</v>
      </c>
      <c r="AI202" s="1167">
        <f t="shared" si="199"/>
        <v>0</v>
      </c>
      <c r="AJ202" s="1239">
        <f t="shared" si="199"/>
        <v>0</v>
      </c>
      <c r="AL202" s="1182" t="s">
        <v>140</v>
      </c>
      <c r="AM202" s="1183">
        <f t="shared" si="178"/>
        <v>15</v>
      </c>
      <c r="AN202" s="1191">
        <f t="shared" si="179"/>
        <v>15</v>
      </c>
      <c r="AO202" s="1201" t="s">
        <v>128</v>
      </c>
      <c r="AP202" s="1403">
        <f t="shared" si="200"/>
        <v>0</v>
      </c>
      <c r="AQ202" s="1418">
        <f t="shared" si="200"/>
        <v>0</v>
      </c>
    </row>
    <row r="203" spans="1:43" ht="15" customHeight="1" thickBot="1">
      <c r="A203" s="1376" t="s">
        <v>399</v>
      </c>
      <c r="B203" s="1552"/>
      <c r="C203" s="31">
        <f>SUM(C190:C201)</f>
        <v>900</v>
      </c>
      <c r="D203" s="61"/>
      <c r="E203" s="9"/>
      <c r="F203" s="71"/>
      <c r="G203" s="1613" t="s">
        <v>54</v>
      </c>
      <c r="H203" s="1455">
        <v>0.2</v>
      </c>
      <c r="I203" s="1460">
        <v>0.2</v>
      </c>
      <c r="J203" s="57"/>
      <c r="K203" s="31"/>
      <c r="L203" s="73"/>
      <c r="M203" s="94"/>
      <c r="N203" s="1182" t="s">
        <v>89</v>
      </c>
      <c r="O203" s="1143">
        <f>E183</f>
        <v>8</v>
      </c>
      <c r="P203" s="1138">
        <f>F183</f>
        <v>8</v>
      </c>
      <c r="Q203" s="1143">
        <f>K197</f>
        <v>1.8</v>
      </c>
      <c r="R203" s="1239">
        <f>L197</f>
        <v>1.8</v>
      </c>
      <c r="S203" s="1143">
        <f>H206+H207</f>
        <v>3.6</v>
      </c>
      <c r="T203" s="1344">
        <f>I206+I207</f>
        <v>3.6</v>
      </c>
      <c r="U203" s="1143">
        <f t="shared" si="191"/>
        <v>9.8000000000000007</v>
      </c>
      <c r="V203" s="1330">
        <f t="shared" si="192"/>
        <v>9.8000000000000007</v>
      </c>
      <c r="W203" s="1143">
        <f t="shared" si="193"/>
        <v>5.4</v>
      </c>
      <c r="X203" s="1239">
        <f t="shared" si="194"/>
        <v>5.4</v>
      </c>
      <c r="Z203" s="1201" t="s">
        <v>126</v>
      </c>
      <c r="AA203" s="936"/>
      <c r="AB203" s="1415"/>
      <c r="AC203" s="1167"/>
      <c r="AD203" s="1329"/>
      <c r="AE203" s="1167"/>
      <c r="AF203" s="1408"/>
      <c r="AG203" s="1167">
        <f t="shared" si="199"/>
        <v>0</v>
      </c>
      <c r="AH203" s="1330">
        <f t="shared" si="199"/>
        <v>0</v>
      </c>
      <c r="AI203" s="1167">
        <f t="shared" si="199"/>
        <v>0</v>
      </c>
      <c r="AJ203" s="1239">
        <f t="shared" si="199"/>
        <v>0</v>
      </c>
      <c r="AL203" s="1182" t="s">
        <v>52</v>
      </c>
      <c r="AM203" s="1183">
        <f t="shared" si="178"/>
        <v>1</v>
      </c>
      <c r="AN203" s="1191">
        <f t="shared" si="179"/>
        <v>1</v>
      </c>
      <c r="AO203" s="1201" t="s">
        <v>126</v>
      </c>
      <c r="AP203" s="1403">
        <f t="shared" si="200"/>
        <v>0</v>
      </c>
      <c r="AQ203" s="1418">
        <f t="shared" si="200"/>
        <v>0</v>
      </c>
    </row>
    <row r="204" spans="1:43" ht="14.25" customHeight="1" thickBot="1">
      <c r="A204" s="654"/>
      <c r="B204" s="363" t="s">
        <v>246</v>
      </c>
      <c r="C204" s="765"/>
      <c r="D204" s="2106" t="s">
        <v>788</v>
      </c>
      <c r="E204" s="39"/>
      <c r="F204" s="39"/>
      <c r="G204" s="39"/>
      <c r="H204" s="39"/>
      <c r="I204" s="50"/>
      <c r="J204" s="1570" t="s">
        <v>757</v>
      </c>
      <c r="K204" s="39"/>
      <c r="L204" s="50"/>
      <c r="M204" s="108"/>
      <c r="N204" s="668" t="s">
        <v>145</v>
      </c>
      <c r="O204" s="1143"/>
      <c r="P204" s="1348"/>
      <c r="Q204" s="1704">
        <f>R204/1000/0.04</f>
        <v>0.29100000000000004</v>
      </c>
      <c r="R204" s="1330">
        <f>L194+I194</f>
        <v>11.64</v>
      </c>
      <c r="S204" s="2181">
        <f>T204/1000/0.04</f>
        <v>0.23624999999999999</v>
      </c>
      <c r="T204" s="1349">
        <f>F208</f>
        <v>9.4499999999999993</v>
      </c>
      <c r="U204" s="1143">
        <f t="shared" si="191"/>
        <v>0.29100000000000004</v>
      </c>
      <c r="V204" s="1330">
        <f t="shared" si="192"/>
        <v>11.64</v>
      </c>
      <c r="W204" s="1143">
        <f t="shared" si="193"/>
        <v>0.52725</v>
      </c>
      <c r="X204" s="1239">
        <f t="shared" si="194"/>
        <v>21.09</v>
      </c>
      <c r="Z204" s="1201" t="s">
        <v>433</v>
      </c>
      <c r="AA204" s="936"/>
      <c r="AB204" s="1416"/>
      <c r="AC204" s="1167"/>
      <c r="AD204" s="1329"/>
      <c r="AE204" s="1167"/>
      <c r="AF204" s="1408"/>
      <c r="AG204" s="1167">
        <f t="shared" si="199"/>
        <v>0</v>
      </c>
      <c r="AH204" s="1330">
        <f t="shared" si="199"/>
        <v>0</v>
      </c>
      <c r="AI204" s="1167">
        <f t="shared" si="199"/>
        <v>0</v>
      </c>
      <c r="AJ204" s="1239">
        <f t="shared" si="199"/>
        <v>0</v>
      </c>
      <c r="AL204" s="1182" t="s">
        <v>138</v>
      </c>
      <c r="AM204" s="1183">
        <f t="shared" si="178"/>
        <v>0</v>
      </c>
      <c r="AN204" s="1191">
        <f t="shared" si="179"/>
        <v>0</v>
      </c>
      <c r="AO204" s="1201" t="s">
        <v>433</v>
      </c>
      <c r="AP204" s="1403">
        <f t="shared" si="200"/>
        <v>0</v>
      </c>
      <c r="AQ204" s="1418">
        <f t="shared" si="200"/>
        <v>0</v>
      </c>
    </row>
    <row r="205" spans="1:43" ht="12.75" customHeight="1" thickBot="1">
      <c r="A205" s="1675" t="s">
        <v>524</v>
      </c>
      <c r="B205" s="248" t="s">
        <v>525</v>
      </c>
      <c r="C205" s="260">
        <v>200</v>
      </c>
      <c r="D205" s="1527" t="s">
        <v>100</v>
      </c>
      <c r="E205" s="1462" t="s">
        <v>101</v>
      </c>
      <c r="F205" s="1463" t="s">
        <v>102</v>
      </c>
      <c r="G205" s="1527" t="s">
        <v>100</v>
      </c>
      <c r="H205" s="1462" t="s">
        <v>101</v>
      </c>
      <c r="I205" s="1463" t="s">
        <v>102</v>
      </c>
      <c r="J205" s="1527" t="s">
        <v>100</v>
      </c>
      <c r="K205" s="1462" t="s">
        <v>101</v>
      </c>
      <c r="L205" s="1463" t="s">
        <v>102</v>
      </c>
      <c r="M205" s="94"/>
      <c r="N205" s="1182" t="s">
        <v>50</v>
      </c>
      <c r="O205" s="1897">
        <f>K183</f>
        <v>7</v>
      </c>
      <c r="P205" s="1350">
        <f>L183</f>
        <v>7</v>
      </c>
      <c r="Q205" s="1143"/>
      <c r="R205" s="1353"/>
      <c r="S205" s="1143">
        <f>K208</f>
        <v>7</v>
      </c>
      <c r="T205" s="1341">
        <f>L208</f>
        <v>7</v>
      </c>
      <c r="U205" s="1143">
        <f t="shared" si="191"/>
        <v>7</v>
      </c>
      <c r="V205" s="1330">
        <f t="shared" si="192"/>
        <v>7</v>
      </c>
      <c r="W205" s="1143">
        <f t="shared" si="193"/>
        <v>7</v>
      </c>
      <c r="X205" s="1239">
        <f t="shared" si="194"/>
        <v>7</v>
      </c>
      <c r="Z205" s="1200"/>
      <c r="AA205" s="936"/>
      <c r="AB205" s="1413"/>
      <c r="AC205" s="1167"/>
      <c r="AD205" s="1329"/>
      <c r="AE205" s="1167"/>
      <c r="AF205" s="1408"/>
      <c r="AG205" s="1167">
        <f t="shared" si="199"/>
        <v>0</v>
      </c>
      <c r="AH205" s="1330">
        <f t="shared" si="199"/>
        <v>0</v>
      </c>
      <c r="AI205" s="1167">
        <f t="shared" si="199"/>
        <v>0</v>
      </c>
      <c r="AJ205" s="1239">
        <f t="shared" si="199"/>
        <v>0</v>
      </c>
      <c r="AL205" s="1182" t="s">
        <v>137</v>
      </c>
      <c r="AM205" s="1183">
        <f t="shared" si="178"/>
        <v>0</v>
      </c>
      <c r="AN205" s="1191">
        <f t="shared" si="179"/>
        <v>0</v>
      </c>
      <c r="AO205" s="1200" t="s">
        <v>96</v>
      </c>
      <c r="AP205" s="1403">
        <f t="shared" si="200"/>
        <v>0</v>
      </c>
      <c r="AQ205" s="1418">
        <f t="shared" si="200"/>
        <v>0</v>
      </c>
    </row>
    <row r="206" spans="1:43" ht="14.25" customHeight="1" thickBot="1">
      <c r="A206" s="240" t="s">
        <v>789</v>
      </c>
      <c r="B206" s="262" t="s">
        <v>1003</v>
      </c>
      <c r="C206" s="260">
        <v>90</v>
      </c>
      <c r="D206" s="1053" t="s">
        <v>121</v>
      </c>
      <c r="E206" s="1054">
        <v>84.44</v>
      </c>
      <c r="F206" s="1621">
        <v>58.61</v>
      </c>
      <c r="G206" s="1807" t="s">
        <v>89</v>
      </c>
      <c r="H206" s="1479">
        <v>1.8</v>
      </c>
      <c r="I206" s="1979">
        <v>1.8</v>
      </c>
      <c r="J206" s="1553" t="s">
        <v>92</v>
      </c>
      <c r="K206" s="1514">
        <v>1</v>
      </c>
      <c r="L206" s="1508">
        <v>1</v>
      </c>
      <c r="M206" s="108"/>
      <c r="N206" s="1182" t="s">
        <v>140</v>
      </c>
      <c r="O206" s="1143"/>
      <c r="P206" s="1138"/>
      <c r="Q206" s="1143"/>
      <c r="R206" s="1239"/>
      <c r="S206" s="1143">
        <f>C207</f>
        <v>15</v>
      </c>
      <c r="T206" s="1344">
        <f>C207</f>
        <v>15</v>
      </c>
      <c r="U206" s="1143">
        <f t="shared" si="191"/>
        <v>0</v>
      </c>
      <c r="V206" s="1330">
        <f t="shared" si="192"/>
        <v>0</v>
      </c>
      <c r="W206" s="1143">
        <f t="shared" si="193"/>
        <v>15</v>
      </c>
      <c r="X206" s="1239">
        <f t="shared" si="194"/>
        <v>15</v>
      </c>
      <c r="Z206" s="2537" t="s">
        <v>943</v>
      </c>
      <c r="AA206" s="2542">
        <f t="shared" ref="AA206:AF206" si="201">SUM(AA201:AA205)</f>
        <v>0</v>
      </c>
      <c r="AB206" s="2543">
        <f t="shared" si="201"/>
        <v>0</v>
      </c>
      <c r="AC206" s="2544">
        <f t="shared" si="201"/>
        <v>0</v>
      </c>
      <c r="AD206" s="2543">
        <f t="shared" si="201"/>
        <v>0</v>
      </c>
      <c r="AE206" s="2544">
        <f t="shared" si="201"/>
        <v>0</v>
      </c>
      <c r="AF206" s="2543">
        <f t="shared" si="201"/>
        <v>0</v>
      </c>
      <c r="AG206" s="2545">
        <f t="shared" si="199"/>
        <v>0</v>
      </c>
      <c r="AH206" s="2546">
        <f t="shared" si="199"/>
        <v>0</v>
      </c>
      <c r="AI206" s="2545">
        <f t="shared" si="199"/>
        <v>0</v>
      </c>
      <c r="AJ206" s="2547">
        <f t="shared" si="199"/>
        <v>0</v>
      </c>
      <c r="AL206" s="1182" t="s">
        <v>77</v>
      </c>
      <c r="AM206" s="1183">
        <f t="shared" si="178"/>
        <v>0</v>
      </c>
      <c r="AN206" s="1191">
        <f t="shared" si="179"/>
        <v>0</v>
      </c>
      <c r="AO206" s="2537" t="s">
        <v>943</v>
      </c>
      <c r="AP206" s="2500">
        <f t="shared" si="200"/>
        <v>0</v>
      </c>
      <c r="AQ206" s="1418">
        <f t="shared" si="200"/>
        <v>0</v>
      </c>
    </row>
    <row r="207" spans="1:43" ht="15.75" customHeight="1" thickBot="1">
      <c r="A207" s="1894" t="s">
        <v>9</v>
      </c>
      <c r="B207" s="1806" t="s">
        <v>513</v>
      </c>
      <c r="C207" s="346">
        <v>15</v>
      </c>
      <c r="D207" s="243" t="s">
        <v>174</v>
      </c>
      <c r="E207" s="242">
        <v>41.691000000000003</v>
      </c>
      <c r="F207" s="1521">
        <v>35.020000000000003</v>
      </c>
      <c r="G207" s="1423" t="s">
        <v>89</v>
      </c>
      <c r="H207" s="1484">
        <v>1.8</v>
      </c>
      <c r="I207" s="1062">
        <v>1.8</v>
      </c>
      <c r="J207" s="1496" t="s">
        <v>81</v>
      </c>
      <c r="K207" s="1510">
        <v>45</v>
      </c>
      <c r="L207" s="1450"/>
      <c r="M207" s="94"/>
      <c r="N207" s="1182" t="s">
        <v>443</v>
      </c>
      <c r="O207" s="1143"/>
      <c r="P207" s="1138"/>
      <c r="Q207" s="1143"/>
      <c r="R207" s="1239"/>
      <c r="S207" s="1143">
        <f>K206</f>
        <v>1</v>
      </c>
      <c r="T207" s="1344">
        <f>L206</f>
        <v>1</v>
      </c>
      <c r="U207" s="1143">
        <f t="shared" si="191"/>
        <v>0</v>
      </c>
      <c r="V207" s="1330">
        <f t="shared" si="192"/>
        <v>0</v>
      </c>
      <c r="W207" s="1143">
        <f t="shared" si="193"/>
        <v>1</v>
      </c>
      <c r="X207" s="1239">
        <f t="shared" si="194"/>
        <v>1</v>
      </c>
      <c r="Z207" s="2532" t="s">
        <v>944</v>
      </c>
      <c r="AA207" s="2533">
        <f t="shared" ref="AA207:AF207" si="202">AA199+AA206</f>
        <v>95.240000000000009</v>
      </c>
      <c r="AB207" s="2554">
        <f t="shared" si="202"/>
        <v>76</v>
      </c>
      <c r="AC207" s="2568">
        <f t="shared" si="202"/>
        <v>110.61</v>
      </c>
      <c r="AD207" s="2567">
        <f t="shared" si="202"/>
        <v>86.250000000000014</v>
      </c>
      <c r="AE207" s="2533">
        <f t="shared" si="202"/>
        <v>41.691000000000003</v>
      </c>
      <c r="AF207" s="2553">
        <f t="shared" si="202"/>
        <v>35.020000000000003</v>
      </c>
      <c r="AG207" s="2534">
        <f>AA207+AC207</f>
        <v>205.85000000000002</v>
      </c>
      <c r="AH207" s="2535">
        <f>AB207+AD207</f>
        <v>162.25</v>
      </c>
      <c r="AI207" s="2534">
        <f t="shared" ref="AI207" si="203">AC207+AE207</f>
        <v>152.30099999999999</v>
      </c>
      <c r="AJ207" s="2536">
        <f t="shared" ref="AJ207" si="204">AD207+AF207</f>
        <v>121.27000000000001</v>
      </c>
      <c r="AL207" s="1182" t="s">
        <v>54</v>
      </c>
      <c r="AM207" s="1183">
        <f t="shared" si="178"/>
        <v>2.5499999999999998</v>
      </c>
      <c r="AN207" s="1191">
        <f t="shared" si="179"/>
        <v>2.5499999999999998</v>
      </c>
      <c r="AO207" s="1203" t="s">
        <v>135</v>
      </c>
      <c r="AP207" s="2571">
        <f t="shared" si="200"/>
        <v>247.54100000000003</v>
      </c>
      <c r="AQ207" s="1419">
        <f t="shared" si="200"/>
        <v>197.27</v>
      </c>
    </row>
    <row r="208" spans="1:43" ht="12.75" customHeight="1">
      <c r="A208" s="265" t="s">
        <v>9</v>
      </c>
      <c r="B208" s="248" t="s">
        <v>427</v>
      </c>
      <c r="C208" s="257">
        <v>20</v>
      </c>
      <c r="D208" s="243" t="s">
        <v>176</v>
      </c>
      <c r="E208" s="2182" t="s">
        <v>804</v>
      </c>
      <c r="F208" s="1521">
        <v>9.4499999999999993</v>
      </c>
      <c r="G208" s="278" t="s">
        <v>54</v>
      </c>
      <c r="H208" s="1061">
        <v>0.9</v>
      </c>
      <c r="I208" s="1450">
        <v>0.9</v>
      </c>
      <c r="J208" s="243" t="s">
        <v>50</v>
      </c>
      <c r="K208" s="242">
        <v>7</v>
      </c>
      <c r="L208" s="1056">
        <v>7</v>
      </c>
      <c r="M208" s="94"/>
      <c r="N208" s="1182" t="s">
        <v>138</v>
      </c>
      <c r="O208" s="1143"/>
      <c r="P208" s="1138"/>
      <c r="Q208" s="1143"/>
      <c r="R208" s="1239"/>
      <c r="S208" s="1143"/>
      <c r="T208" s="1344"/>
      <c r="U208" s="1143">
        <f t="shared" si="191"/>
        <v>0</v>
      </c>
      <c r="V208" s="1330">
        <f t="shared" si="192"/>
        <v>0</v>
      </c>
      <c r="W208" s="1143">
        <f t="shared" si="193"/>
        <v>0</v>
      </c>
      <c r="X208" s="1239">
        <f t="shared" si="194"/>
        <v>0</v>
      </c>
      <c r="Z208" s="1233" t="s">
        <v>414</v>
      </c>
      <c r="AA208" s="1234"/>
      <c r="AB208" s="1235"/>
      <c r="AC208" s="936"/>
      <c r="AD208" s="1236"/>
      <c r="AE208" s="936"/>
      <c r="AF208" s="1237"/>
      <c r="AG208" s="1167"/>
      <c r="AH208" s="1238"/>
      <c r="AI208" s="1167"/>
      <c r="AJ208" s="1239"/>
      <c r="AL208" s="1182" t="s">
        <v>116</v>
      </c>
      <c r="AM208" s="1183">
        <f t="shared" si="178"/>
        <v>0</v>
      </c>
      <c r="AN208" s="1191">
        <f t="shared" si="179"/>
        <v>0</v>
      </c>
      <c r="AO208" s="1205" t="s">
        <v>414</v>
      </c>
      <c r="AP208" s="1183"/>
      <c r="AQ208" s="71"/>
    </row>
    <row r="209" spans="1:46" ht="15" customHeight="1">
      <c r="A209" s="61"/>
      <c r="B209" s="1549"/>
      <c r="C209" s="71"/>
      <c r="D209" s="1454" t="s">
        <v>79</v>
      </c>
      <c r="E209" s="1455">
        <v>7.2</v>
      </c>
      <c r="F209" s="2140">
        <v>7.2</v>
      </c>
      <c r="G209" s="1130"/>
      <c r="H209" s="9"/>
      <c r="I209" s="71"/>
      <c r="J209" s="1496" t="s">
        <v>81</v>
      </c>
      <c r="K209" s="1649">
        <v>150</v>
      </c>
      <c r="L209" s="1450"/>
      <c r="M209" s="94"/>
      <c r="N209" s="1182" t="s">
        <v>137</v>
      </c>
      <c r="O209" s="1143"/>
      <c r="P209" s="1138"/>
      <c r="Q209" s="1143"/>
      <c r="R209" s="1239"/>
      <c r="S209" s="1143"/>
      <c r="T209" s="1344"/>
      <c r="U209" s="1143">
        <f t="shared" si="191"/>
        <v>0</v>
      </c>
      <c r="V209" s="1330">
        <f t="shared" si="192"/>
        <v>0</v>
      </c>
      <c r="W209" s="1143">
        <f t="shared" si="193"/>
        <v>0</v>
      </c>
      <c r="X209" s="1239">
        <f t="shared" si="194"/>
        <v>0</v>
      </c>
      <c r="Z209" s="1944" t="s">
        <v>547</v>
      </c>
      <c r="AA209" s="2531"/>
      <c r="AB209" s="2520"/>
      <c r="AC209" s="936"/>
      <c r="AD209" s="1208"/>
      <c r="AE209" s="936"/>
      <c r="AF209" s="2521"/>
      <c r="AG209" s="1167">
        <f t="shared" ref="AG209" si="205">AA209+AC209</f>
        <v>0</v>
      </c>
      <c r="AH209" s="1245">
        <f t="shared" ref="AH209" si="206">AB209+AD209</f>
        <v>0</v>
      </c>
      <c r="AI209" s="1167">
        <f t="shared" ref="AI209" si="207">AC209+AE209</f>
        <v>0</v>
      </c>
      <c r="AJ209" s="1246">
        <f t="shared" ref="AJ209" si="208">AD209+AF209</f>
        <v>0</v>
      </c>
      <c r="AL209" s="1152" t="s">
        <v>169</v>
      </c>
      <c r="AM209" s="1183">
        <f t="shared" si="178"/>
        <v>1.5229999999999999</v>
      </c>
      <c r="AN209" s="1191">
        <f t="shared" si="179"/>
        <v>1.5229999999999999</v>
      </c>
      <c r="AO209" s="1944" t="s">
        <v>547</v>
      </c>
      <c r="AP209" s="1207">
        <f t="shared" ref="AP209:AQ213" si="209">AA209+AC209+AE209</f>
        <v>0</v>
      </c>
      <c r="AQ209" s="1208">
        <f t="shared" si="209"/>
        <v>0</v>
      </c>
    </row>
    <row r="210" spans="1:46" ht="15" customHeight="1" thickBot="1">
      <c r="A210" s="1376" t="s">
        <v>400</v>
      </c>
      <c r="B210" s="1377"/>
      <c r="C210" s="1698">
        <f>SUM(C205:C209)</f>
        <v>325</v>
      </c>
      <c r="D210" s="231"/>
      <c r="E210" s="227"/>
      <c r="F210" s="2141"/>
      <c r="G210" s="31"/>
      <c r="H210" s="31"/>
      <c r="I210" s="73"/>
      <c r="J210" s="1569" t="s">
        <v>327</v>
      </c>
      <c r="K210" s="1468">
        <v>7.5</v>
      </c>
      <c r="L210" s="1619">
        <v>7</v>
      </c>
      <c r="M210" s="94"/>
      <c r="N210" s="1182" t="s">
        <v>77</v>
      </c>
      <c r="O210" s="1143"/>
      <c r="P210" s="1138"/>
      <c r="Q210" s="1143"/>
      <c r="R210" s="1239"/>
      <c r="S210" s="1143"/>
      <c r="T210" s="1344"/>
      <c r="U210" s="1143">
        <f t="shared" si="191"/>
        <v>0</v>
      </c>
      <c r="V210" s="1330">
        <f t="shared" si="192"/>
        <v>0</v>
      </c>
      <c r="W210" s="1143">
        <f t="shared" si="193"/>
        <v>0</v>
      </c>
      <c r="X210" s="1239">
        <f t="shared" si="194"/>
        <v>0</v>
      </c>
      <c r="Z210" s="1240" t="s">
        <v>415</v>
      </c>
      <c r="AA210" s="1241">
        <f>H184</f>
        <v>28.26</v>
      </c>
      <c r="AB210" s="2695">
        <f>I184</f>
        <v>20.52</v>
      </c>
      <c r="AC210" s="936">
        <f>K202</f>
        <v>120</v>
      </c>
      <c r="AD210" s="1243">
        <f>L202</f>
        <v>120</v>
      </c>
      <c r="AE210" s="1167"/>
      <c r="AF210" s="1244"/>
      <c r="AG210" s="1167">
        <f t="shared" ref="AG210:AJ212" si="210">AA210+AC210</f>
        <v>148.26</v>
      </c>
      <c r="AH210" s="1245">
        <f t="shared" si="210"/>
        <v>140.52000000000001</v>
      </c>
      <c r="AI210" s="1167">
        <f t="shared" si="210"/>
        <v>120</v>
      </c>
      <c r="AJ210" s="1246">
        <f t="shared" si="210"/>
        <v>120</v>
      </c>
      <c r="AL210" s="1153" t="s">
        <v>165</v>
      </c>
      <c r="AM210" s="1183">
        <f t="shared" si="178"/>
        <v>8.0000000000000002E-3</v>
      </c>
      <c r="AN210" s="1191">
        <f t="shared" si="179"/>
        <v>8.0000000000000002E-3</v>
      </c>
      <c r="AO210" s="1206" t="s">
        <v>415</v>
      </c>
      <c r="AP210" s="1207">
        <f t="shared" si="209"/>
        <v>148.26</v>
      </c>
      <c r="AQ210" s="1208">
        <f t="shared" si="209"/>
        <v>140.52000000000001</v>
      </c>
    </row>
    <row r="211" spans="1:46" ht="12.75" customHeight="1">
      <c r="G211" s="48"/>
      <c r="H211" s="9"/>
      <c r="I211" s="9"/>
      <c r="J211" s="7"/>
      <c r="K211" s="12"/>
      <c r="L211" s="369"/>
      <c r="M211" s="94"/>
      <c r="N211" s="455" t="s">
        <v>444</v>
      </c>
      <c r="O211" s="1143">
        <f>E186</f>
        <v>0.6</v>
      </c>
      <c r="P211" s="1138">
        <f>F186</f>
        <v>0.6</v>
      </c>
      <c r="Q211" s="1143">
        <f>E195+H196+H203+K199</f>
        <v>1.0499999999999998</v>
      </c>
      <c r="R211" s="1239">
        <f>F195+I203+L199+I196</f>
        <v>1.05</v>
      </c>
      <c r="S211" s="1143">
        <f>H208</f>
        <v>0.9</v>
      </c>
      <c r="T211" s="1344">
        <f>I208</f>
        <v>0.9</v>
      </c>
      <c r="U211" s="1143">
        <f t="shared" si="191"/>
        <v>1.65</v>
      </c>
      <c r="V211" s="1330">
        <f t="shared" si="192"/>
        <v>1.65</v>
      </c>
      <c r="W211" s="1143">
        <f t="shared" si="193"/>
        <v>1.9499999999999997</v>
      </c>
      <c r="X211" s="1239">
        <f t="shared" si="194"/>
        <v>1.9500000000000002</v>
      </c>
      <c r="Z211" s="1247" t="s">
        <v>416</v>
      </c>
      <c r="AA211" s="1248"/>
      <c r="AB211" s="2696"/>
      <c r="AC211" s="936"/>
      <c r="AD211" s="1250"/>
      <c r="AE211" s="1251"/>
      <c r="AF211" s="1252"/>
      <c r="AG211" s="1167">
        <f t="shared" si="210"/>
        <v>0</v>
      </c>
      <c r="AH211" s="1245">
        <f t="shared" si="210"/>
        <v>0</v>
      </c>
      <c r="AI211" s="1167">
        <f t="shared" si="210"/>
        <v>0</v>
      </c>
      <c r="AJ211" s="1246">
        <f t="shared" si="210"/>
        <v>0</v>
      </c>
      <c r="AL211" s="1154" t="s">
        <v>408</v>
      </c>
      <c r="AM211" s="1183">
        <f t="shared" si="178"/>
        <v>1.3149999999999999</v>
      </c>
      <c r="AN211" s="1191">
        <f t="shared" si="179"/>
        <v>1.3149999999999999</v>
      </c>
      <c r="AO211" s="1209" t="s">
        <v>416</v>
      </c>
      <c r="AP211" s="1183">
        <f t="shared" si="209"/>
        <v>0</v>
      </c>
      <c r="AQ211" s="1208">
        <f t="shared" si="209"/>
        <v>0</v>
      </c>
    </row>
    <row r="212" spans="1:46" ht="12.75" customHeight="1">
      <c r="G212" s="7"/>
      <c r="H212" s="47"/>
      <c r="I212" s="146"/>
      <c r="J212" s="9"/>
      <c r="K212" s="9"/>
      <c r="L212" s="9"/>
      <c r="M212" s="94"/>
      <c r="N212" s="1182" t="s">
        <v>445</v>
      </c>
      <c r="O212" s="1143"/>
      <c r="P212" s="1138"/>
      <c r="Q212" s="1143"/>
      <c r="R212" s="1239"/>
      <c r="S212" s="1143"/>
      <c r="T212" s="1344"/>
      <c r="U212" s="1143">
        <f t="shared" si="191"/>
        <v>0</v>
      </c>
      <c r="V212" s="1330">
        <f t="shared" si="192"/>
        <v>0</v>
      </c>
      <c r="W212" s="1143">
        <f t="shared" si="193"/>
        <v>0</v>
      </c>
      <c r="X212" s="1239">
        <f t="shared" si="194"/>
        <v>0</v>
      </c>
      <c r="Z212" s="1253" t="s">
        <v>417</v>
      </c>
      <c r="AA212" s="1248"/>
      <c r="AB212" s="2696"/>
      <c r="AC212" s="936"/>
      <c r="AD212" s="1250"/>
      <c r="AE212" s="1167"/>
      <c r="AF212" s="1252"/>
      <c r="AG212" s="1167">
        <f t="shared" si="210"/>
        <v>0</v>
      </c>
      <c r="AH212" s="1245">
        <f t="shared" si="210"/>
        <v>0</v>
      </c>
      <c r="AI212" s="1167">
        <f t="shared" si="210"/>
        <v>0</v>
      </c>
      <c r="AJ212" s="1246">
        <f t="shared" si="210"/>
        <v>0</v>
      </c>
      <c r="AL212" s="1155" t="s">
        <v>136</v>
      </c>
      <c r="AM212" s="1192">
        <f t="shared" si="178"/>
        <v>0.2</v>
      </c>
      <c r="AN212" s="1193">
        <f t="shared" si="179"/>
        <v>0.2</v>
      </c>
      <c r="AO212" s="1210" t="s">
        <v>417</v>
      </c>
      <c r="AP212" s="1183">
        <f t="shared" si="209"/>
        <v>0</v>
      </c>
      <c r="AQ212" s="1208">
        <f t="shared" si="209"/>
        <v>0</v>
      </c>
    </row>
    <row r="213" spans="1:46" ht="12" customHeight="1" thickBot="1">
      <c r="A213" s="9"/>
      <c r="B213" s="17"/>
      <c r="C213" s="7"/>
      <c r="D213" s="88"/>
      <c r="E213" s="144"/>
      <c r="F213" s="9"/>
      <c r="G213" s="7"/>
      <c r="H213" s="12"/>
      <c r="I213" s="144"/>
      <c r="J213" s="7"/>
      <c r="K213" s="1911"/>
      <c r="L213" s="1912"/>
      <c r="M213" s="94"/>
      <c r="N213" s="1152" t="s">
        <v>169</v>
      </c>
      <c r="O213" s="1147">
        <f t="shared" ref="O213:T213" si="211">O214+O215+O216+O217</f>
        <v>1.5149999999999999</v>
      </c>
      <c r="P213" s="1354">
        <f t="shared" si="211"/>
        <v>1.5149999999999999</v>
      </c>
      <c r="Q213" s="1147">
        <f t="shared" si="211"/>
        <v>8.0000000000000002E-3</v>
      </c>
      <c r="R213" s="1355">
        <f t="shared" si="211"/>
        <v>8.0000000000000002E-3</v>
      </c>
      <c r="S213" s="1157">
        <f t="shared" si="211"/>
        <v>0</v>
      </c>
      <c r="T213" s="1356">
        <f t="shared" si="211"/>
        <v>0</v>
      </c>
      <c r="U213" s="1704">
        <f t="shared" ref="U213:U218" si="212">O213+Q213</f>
        <v>1.5229999999999999</v>
      </c>
      <c r="V213" s="1330">
        <f t="shared" si="192"/>
        <v>1.5229999999999999</v>
      </c>
      <c r="W213" s="1143">
        <f t="shared" si="193"/>
        <v>8.0000000000000002E-3</v>
      </c>
      <c r="X213" s="1239">
        <f t="shared" si="194"/>
        <v>8.0000000000000002E-3</v>
      </c>
      <c r="Z213" s="1254" t="s">
        <v>418</v>
      </c>
      <c r="AA213" s="1255">
        <f>H185</f>
        <v>11.88</v>
      </c>
      <c r="AB213" s="2697">
        <f>I185</f>
        <v>4.9800000000000004</v>
      </c>
      <c r="AC213" s="1165"/>
      <c r="AD213" s="1257"/>
      <c r="AE213" s="1168">
        <f>K210</f>
        <v>7.5</v>
      </c>
      <c r="AF213" s="1258">
        <f>L210</f>
        <v>7</v>
      </c>
      <c r="AG213" s="1168">
        <f>AA213+AC213</f>
        <v>11.88</v>
      </c>
      <c r="AH213" s="1259"/>
      <c r="AI213" s="1168">
        <f>AC213+AE213</f>
        <v>7.5</v>
      </c>
      <c r="AJ213" s="1260"/>
      <c r="AL213" s="462" t="s">
        <v>98</v>
      </c>
      <c r="AM213" s="1194">
        <f>O218+Q218+S218</f>
        <v>14.4</v>
      </c>
      <c r="AN213" s="1195">
        <f>P218+R218+T218</f>
        <v>14.4</v>
      </c>
      <c r="AO213" s="1211" t="s">
        <v>418</v>
      </c>
      <c r="AP213" s="1192">
        <f t="shared" si="209"/>
        <v>19.380000000000003</v>
      </c>
      <c r="AQ213" s="1212">
        <f t="shared" si="209"/>
        <v>11.98</v>
      </c>
    </row>
    <row r="214" spans="1:46" ht="12.75" customHeight="1" thickBot="1">
      <c r="A214" s="9"/>
      <c r="B214" s="7"/>
      <c r="C214" s="9"/>
      <c r="D214" s="9"/>
      <c r="E214" s="9"/>
      <c r="F214" s="9"/>
      <c r="G214" s="590"/>
      <c r="H214" s="47"/>
      <c r="I214" s="359"/>
      <c r="J214" s="9"/>
      <c r="K214" s="9"/>
      <c r="L214" s="9"/>
      <c r="M214" s="94"/>
      <c r="N214" s="1153" t="s">
        <v>165</v>
      </c>
      <c r="O214" s="1148"/>
      <c r="P214" s="1357"/>
      <c r="Q214" s="1148">
        <f>E196</f>
        <v>8.0000000000000002E-3</v>
      </c>
      <c r="R214" s="1358">
        <f>F196</f>
        <v>8.0000000000000002E-3</v>
      </c>
      <c r="S214" s="1158"/>
      <c r="T214" s="1357"/>
      <c r="U214" s="1162">
        <f t="shared" si="212"/>
        <v>8.0000000000000002E-3</v>
      </c>
      <c r="V214" s="1358">
        <f t="shared" si="192"/>
        <v>8.0000000000000002E-3</v>
      </c>
      <c r="W214" s="1144">
        <f t="shared" si="193"/>
        <v>8.0000000000000002E-3</v>
      </c>
      <c r="X214" s="1358">
        <f t="shared" si="194"/>
        <v>8.0000000000000002E-3</v>
      </c>
      <c r="Z214" s="1254" t="s">
        <v>551</v>
      </c>
      <c r="AA214" s="1255"/>
      <c r="AB214" s="2697"/>
      <c r="AC214" s="1165"/>
      <c r="AD214" s="1257"/>
      <c r="AE214" s="1168"/>
      <c r="AF214" s="1258"/>
      <c r="AG214" s="1168">
        <f>AA214+AC214</f>
        <v>0</v>
      </c>
      <c r="AH214" s="1259"/>
      <c r="AI214" s="1168">
        <f>AC214+AE214</f>
        <v>0</v>
      </c>
      <c r="AJ214" s="1260"/>
      <c r="AO214" s="1213" t="s">
        <v>419</v>
      </c>
      <c r="AP214" s="2570">
        <f t="shared" ref="AP214:AP225" si="213">AA215+AC215+AE215</f>
        <v>167.64</v>
      </c>
      <c r="AQ214" s="1215">
        <f t="shared" ref="AQ214:AQ225" si="214">AB215+AD215+AF215</f>
        <v>152.5</v>
      </c>
      <c r="AS214" s="9"/>
      <c r="AT214" s="9"/>
    </row>
    <row r="215" spans="1:46" ht="14.25" customHeight="1" thickBot="1">
      <c r="A215" s="9"/>
      <c r="B215" s="41"/>
      <c r="C215" s="9"/>
      <c r="D215" s="87"/>
      <c r="E215" s="1769"/>
      <c r="F215" s="367"/>
      <c r="G215" s="1910"/>
      <c r="H215" s="47"/>
      <c r="I215" s="146"/>
      <c r="J215" s="48"/>
      <c r="K215" s="47"/>
      <c r="L215" s="146"/>
      <c r="M215" s="94"/>
      <c r="N215" s="1154" t="s">
        <v>408</v>
      </c>
      <c r="O215" s="1149">
        <f>F188</f>
        <v>1.3149999999999999</v>
      </c>
      <c r="P215" s="1359">
        <f>F188</f>
        <v>1.3149999999999999</v>
      </c>
      <c r="Q215" s="1149"/>
      <c r="R215" s="1360"/>
      <c r="S215" s="1159"/>
      <c r="T215" s="1359"/>
      <c r="U215" s="1162">
        <f t="shared" si="212"/>
        <v>1.3149999999999999</v>
      </c>
      <c r="V215" s="1358">
        <f t="shared" si="192"/>
        <v>1.3149999999999999</v>
      </c>
      <c r="W215" s="1144">
        <f t="shared" si="193"/>
        <v>0</v>
      </c>
      <c r="X215" s="1358">
        <f t="shared" si="194"/>
        <v>0</v>
      </c>
      <c r="Z215" s="1261" t="s">
        <v>419</v>
      </c>
      <c r="AA215" s="1945">
        <f t="shared" ref="AA215:AF215" si="215">SUM(AA209:AA214)</f>
        <v>40.14</v>
      </c>
      <c r="AB215" s="1263">
        <f t="shared" si="215"/>
        <v>25.5</v>
      </c>
      <c r="AC215" s="1264">
        <f t="shared" si="215"/>
        <v>120</v>
      </c>
      <c r="AD215" s="1265">
        <f t="shared" si="215"/>
        <v>120</v>
      </c>
      <c r="AE215" s="1266">
        <f t="shared" si="215"/>
        <v>7.5</v>
      </c>
      <c r="AF215" s="1267">
        <f t="shared" si="215"/>
        <v>7</v>
      </c>
      <c r="AG215" s="2569">
        <f>AA215+AC215</f>
        <v>160.13999999999999</v>
      </c>
      <c r="AH215" s="1268">
        <f>AB215+AD215</f>
        <v>145.5</v>
      </c>
      <c r="AI215" s="1266">
        <f>AC215+AE215</f>
        <v>127.5</v>
      </c>
      <c r="AJ215" s="1269">
        <f>AD215+AF215</f>
        <v>127</v>
      </c>
      <c r="AO215" s="1393" t="s">
        <v>428</v>
      </c>
      <c r="AP215" s="1204">
        <f t="shared" si="213"/>
        <v>0</v>
      </c>
      <c r="AQ215" s="1217">
        <f t="shared" si="214"/>
        <v>0</v>
      </c>
      <c r="AS215" s="9"/>
      <c r="AT215" s="9"/>
    </row>
    <row r="216" spans="1:46">
      <c r="A216" s="34"/>
      <c r="B216" s="7"/>
      <c r="C216" s="98"/>
      <c r="G216" s="368"/>
      <c r="H216" s="9"/>
      <c r="I216" s="9"/>
      <c r="J216" s="2026"/>
      <c r="K216" s="90"/>
      <c r="L216" s="3"/>
      <c r="M216" s="94"/>
      <c r="N216" s="1155" t="s">
        <v>136</v>
      </c>
      <c r="O216" s="1150">
        <f>K184</f>
        <v>0.2</v>
      </c>
      <c r="P216" s="1361">
        <f>L184</f>
        <v>0.2</v>
      </c>
      <c r="Q216" s="1150"/>
      <c r="R216" s="1362"/>
      <c r="S216" s="1160"/>
      <c r="T216" s="1361"/>
      <c r="U216" s="1162">
        <f t="shared" si="212"/>
        <v>0.2</v>
      </c>
      <c r="V216" s="1358">
        <f t="shared" si="192"/>
        <v>0.2</v>
      </c>
      <c r="W216" s="1144">
        <f t="shared" si="193"/>
        <v>0</v>
      </c>
      <c r="X216" s="1358">
        <f t="shared" si="194"/>
        <v>0</v>
      </c>
      <c r="Z216" s="1393" t="s">
        <v>428</v>
      </c>
      <c r="AA216" s="1284"/>
      <c r="AB216" s="1382"/>
      <c r="AC216" s="1286"/>
      <c r="AD216" s="1385"/>
      <c r="AE216" s="1284"/>
      <c r="AF216" s="1382"/>
      <c r="AG216" s="1166"/>
      <c r="AH216" s="1388"/>
      <c r="AI216" s="1166">
        <f t="shared" ref="AI216:AI226" si="216">AC216+AE216</f>
        <v>0</v>
      </c>
      <c r="AJ216" s="1391"/>
      <c r="AO216" s="1378" t="s">
        <v>429</v>
      </c>
      <c r="AP216" s="1183">
        <f t="shared" si="213"/>
        <v>15</v>
      </c>
      <c r="AQ216" s="1208">
        <f t="shared" si="214"/>
        <v>15</v>
      </c>
      <c r="AS216" s="9"/>
      <c r="AT216" s="9"/>
    </row>
    <row r="217" spans="1:46" ht="15.75" thickBot="1">
      <c r="A217" s="91"/>
      <c r="B217" s="7"/>
      <c r="C217" s="9"/>
      <c r="D217" s="1909"/>
      <c r="E217" s="88"/>
      <c r="F217" s="88"/>
      <c r="G217" s="17"/>
      <c r="H217" s="2685"/>
      <c r="I217" s="2686"/>
      <c r="J217" s="366"/>
      <c r="K217" s="84"/>
      <c r="L217" s="138"/>
      <c r="M217" s="94"/>
      <c r="N217" s="1155" t="s">
        <v>461</v>
      </c>
      <c r="O217" s="1150"/>
      <c r="P217" s="1361"/>
      <c r="Q217" s="1150"/>
      <c r="R217" s="1362"/>
      <c r="S217" s="1160"/>
      <c r="T217" s="1361"/>
      <c r="U217" s="1162">
        <f t="shared" si="212"/>
        <v>0</v>
      </c>
      <c r="V217" s="1358">
        <f t="shared" ref="V217:X218" si="217">P217+R217</f>
        <v>0</v>
      </c>
      <c r="W217" s="1144">
        <f t="shared" si="217"/>
        <v>0</v>
      </c>
      <c r="X217" s="1358">
        <f t="shared" si="217"/>
        <v>0</v>
      </c>
      <c r="Z217" s="1378" t="s">
        <v>429</v>
      </c>
      <c r="AA217" s="1290">
        <f>K182</f>
        <v>15</v>
      </c>
      <c r="AB217" s="1383">
        <f>L182</f>
        <v>15</v>
      </c>
      <c r="AC217" s="1292"/>
      <c r="AD217" s="1386"/>
      <c r="AE217" s="1290"/>
      <c r="AF217" s="1383"/>
      <c r="AG217" s="1167">
        <f t="shared" ref="AG217:AH219" si="218">AA217+AC217</f>
        <v>15</v>
      </c>
      <c r="AH217" s="1389">
        <f t="shared" si="218"/>
        <v>15</v>
      </c>
      <c r="AI217" s="1167">
        <f t="shared" si="216"/>
        <v>0</v>
      </c>
      <c r="AJ217" s="1342">
        <f t="shared" ref="AJ217:AJ222" si="219">AD217+AF217</f>
        <v>0</v>
      </c>
      <c r="AO217" s="1379" t="s">
        <v>430</v>
      </c>
      <c r="AP217" s="1192">
        <f t="shared" si="213"/>
        <v>0</v>
      </c>
      <c r="AQ217" s="1212">
        <f t="shared" si="214"/>
        <v>0</v>
      </c>
      <c r="AR217" s="664"/>
      <c r="AS217" s="9"/>
      <c r="AT217" s="9"/>
    </row>
    <row r="218" spans="1:46" ht="15" customHeight="1" thickBot="1">
      <c r="A218" s="34"/>
      <c r="B218" s="7"/>
      <c r="C218" s="13"/>
      <c r="D218" s="366"/>
      <c r="E218" s="84"/>
      <c r="F218" s="138"/>
      <c r="G218" s="1909"/>
      <c r="H218" s="9"/>
      <c r="I218" s="9"/>
      <c r="J218" s="7"/>
      <c r="K218" s="12"/>
      <c r="L218" s="144"/>
      <c r="M218" s="94"/>
      <c r="N218" s="462" t="s">
        <v>98</v>
      </c>
      <c r="O218" s="1151">
        <f>E73</f>
        <v>5.4</v>
      </c>
      <c r="P218" s="1363">
        <f>F73</f>
        <v>5.4</v>
      </c>
      <c r="Q218" s="1151">
        <f>K195</f>
        <v>9</v>
      </c>
      <c r="R218" s="1364">
        <f>L195</f>
        <v>9</v>
      </c>
      <c r="S218" s="1161"/>
      <c r="T218" s="1365"/>
      <c r="U218" s="1163">
        <f t="shared" si="212"/>
        <v>14.4</v>
      </c>
      <c r="V218" s="1366">
        <f t="shared" si="217"/>
        <v>14.4</v>
      </c>
      <c r="W218" s="1163">
        <f t="shared" si="217"/>
        <v>9</v>
      </c>
      <c r="X218" s="1366">
        <f t="shared" si="217"/>
        <v>9</v>
      </c>
      <c r="Z218" s="1379" t="s">
        <v>499</v>
      </c>
      <c r="AA218" s="1296"/>
      <c r="AB218" s="1384"/>
      <c r="AC218" s="1298"/>
      <c r="AD218" s="1387"/>
      <c r="AE218" s="1296"/>
      <c r="AF218" s="1384"/>
      <c r="AG218" s="1168">
        <f t="shared" si="218"/>
        <v>0</v>
      </c>
      <c r="AH218" s="1390">
        <f t="shared" si="218"/>
        <v>0</v>
      </c>
      <c r="AI218" s="1168">
        <f t="shared" si="216"/>
        <v>0</v>
      </c>
      <c r="AJ218" s="1392">
        <f t="shared" si="219"/>
        <v>0</v>
      </c>
      <c r="AO218" s="1380" t="s">
        <v>431</v>
      </c>
      <c r="AP218" s="1231">
        <f t="shared" si="213"/>
        <v>15</v>
      </c>
      <c r="AQ218" s="1232">
        <f t="shared" si="214"/>
        <v>15</v>
      </c>
      <c r="AR218" s="664"/>
      <c r="AS218" s="9"/>
      <c r="AT218" s="9"/>
    </row>
    <row r="219" spans="1:46" ht="13.5" customHeight="1" thickBot="1">
      <c r="A219" s="9"/>
      <c r="B219" s="339"/>
      <c r="C219" s="4"/>
      <c r="D219" s="7"/>
      <c r="E219" s="1906"/>
      <c r="F219" s="144"/>
      <c r="G219" s="366"/>
      <c r="H219" s="84"/>
      <c r="I219" s="138"/>
      <c r="J219" s="7"/>
      <c r="K219" s="12"/>
      <c r="L219" s="144"/>
      <c r="M219" s="94"/>
      <c r="N219" s="87"/>
      <c r="O219" s="12"/>
      <c r="P219" s="369"/>
      <c r="R219" s="7"/>
      <c r="S219" s="12"/>
      <c r="T219" s="369"/>
      <c r="U219" s="9"/>
      <c r="Z219" s="1380" t="s">
        <v>431</v>
      </c>
      <c r="AA219" s="1400">
        <f t="shared" ref="AA219:AF219" si="220">AA216+AA217+AA218</f>
        <v>15</v>
      </c>
      <c r="AB219" s="1325">
        <f t="shared" si="220"/>
        <v>15</v>
      </c>
      <c r="AC219" s="1381">
        <f t="shared" si="220"/>
        <v>0</v>
      </c>
      <c r="AD219" s="1323">
        <f t="shared" si="220"/>
        <v>0</v>
      </c>
      <c r="AE219" s="1400">
        <f t="shared" si="220"/>
        <v>0</v>
      </c>
      <c r="AF219" s="1325">
        <f t="shared" si="220"/>
        <v>0</v>
      </c>
      <c r="AG219" s="1231">
        <f t="shared" si="218"/>
        <v>15</v>
      </c>
      <c r="AH219" s="1324">
        <f t="shared" si="218"/>
        <v>15</v>
      </c>
      <c r="AI219" s="1231">
        <f t="shared" si="216"/>
        <v>0</v>
      </c>
      <c r="AJ219" s="1325">
        <f t="shared" si="219"/>
        <v>0</v>
      </c>
      <c r="AO219" s="1216" t="s">
        <v>275</v>
      </c>
      <c r="AP219" s="1204">
        <f t="shared" si="213"/>
        <v>161.16</v>
      </c>
      <c r="AQ219" s="1217">
        <f t="shared" si="214"/>
        <v>138.18</v>
      </c>
      <c r="AR219" s="664"/>
      <c r="AS219" s="9"/>
      <c r="AT219" s="9"/>
    </row>
    <row r="220" spans="1:46" ht="13.5" customHeight="1" thickBot="1">
      <c r="A220" s="91"/>
      <c r="B220" s="7"/>
      <c r="C220" s="13"/>
      <c r="D220" s="7"/>
      <c r="E220" s="12"/>
      <c r="F220" s="144"/>
      <c r="G220" s="48"/>
      <c r="H220" s="12"/>
      <c r="I220" s="369"/>
      <c r="J220" s="7"/>
      <c r="K220" s="12"/>
      <c r="L220" s="144"/>
      <c r="M220" s="94"/>
      <c r="N220" s="7"/>
      <c r="O220" s="12"/>
      <c r="P220" s="144"/>
      <c r="R220" s="9"/>
      <c r="S220" s="9"/>
      <c r="T220" s="9"/>
      <c r="U220" s="9"/>
      <c r="Z220" s="1216" t="s">
        <v>423</v>
      </c>
      <c r="AA220" s="1270">
        <f>E181</f>
        <v>82.8</v>
      </c>
      <c r="AB220" s="1271">
        <f>F181</f>
        <v>71.58</v>
      </c>
      <c r="AC220" s="1166">
        <f>K191</f>
        <v>78.36</v>
      </c>
      <c r="AD220" s="1272">
        <f>L191</f>
        <v>66.599999999999994</v>
      </c>
      <c r="AE220" s="1270"/>
      <c r="AF220" s="1271"/>
      <c r="AG220" s="1166"/>
      <c r="AH220" s="1273">
        <f>AB220+AD220</f>
        <v>138.18</v>
      </c>
      <c r="AI220" s="1166">
        <f t="shared" si="216"/>
        <v>78.36</v>
      </c>
      <c r="AJ220" s="1274">
        <f t="shared" si="219"/>
        <v>66.599999999999994</v>
      </c>
      <c r="AO220" s="1218" t="s">
        <v>153</v>
      </c>
      <c r="AP220" s="1192">
        <f t="shared" si="213"/>
        <v>0</v>
      </c>
      <c r="AQ220" s="1212">
        <f t="shared" si="214"/>
        <v>0</v>
      </c>
      <c r="AR220" s="108"/>
      <c r="AS220" s="9"/>
      <c r="AT220" s="9"/>
    </row>
    <row r="221" spans="1:46" ht="14.25" customHeight="1" thickBot="1">
      <c r="A221" s="9"/>
      <c r="B221" s="339"/>
      <c r="C221" s="9"/>
      <c r="D221" s="590"/>
      <c r="E221" s="339"/>
      <c r="F221" s="359"/>
      <c r="G221" s="7"/>
      <c r="H221" s="12"/>
      <c r="I221" s="369"/>
      <c r="J221" s="87"/>
      <c r="K221" s="2027"/>
      <c r="L221" s="2028"/>
      <c r="M221" s="94"/>
      <c r="N221" s="7"/>
      <c r="O221" s="12"/>
      <c r="P221" s="369"/>
      <c r="R221" s="7"/>
      <c r="S221" s="12"/>
      <c r="T221" s="369"/>
      <c r="U221" s="9"/>
      <c r="V221" s="1135"/>
      <c r="X221" s="1135"/>
      <c r="Z221" s="1218" t="s">
        <v>424</v>
      </c>
      <c r="AA221" s="1255"/>
      <c r="AB221" s="1275"/>
      <c r="AC221" s="1168"/>
      <c r="AD221" s="1276"/>
      <c r="AE221" s="1255"/>
      <c r="AF221" s="1275"/>
      <c r="AG221" s="1168">
        <f>AA221+AC221</f>
        <v>0</v>
      </c>
      <c r="AH221" s="1277">
        <f>AB221+AD221</f>
        <v>0</v>
      </c>
      <c r="AI221" s="1168">
        <f t="shared" si="216"/>
        <v>0</v>
      </c>
      <c r="AJ221" s="1278">
        <f t="shared" si="219"/>
        <v>0</v>
      </c>
      <c r="AO221" s="1219" t="s">
        <v>420</v>
      </c>
      <c r="AP221" s="1220">
        <f t="shared" si="213"/>
        <v>161.16</v>
      </c>
      <c r="AQ221" s="1221">
        <f t="shared" si="214"/>
        <v>138.18</v>
      </c>
      <c r="AR221" s="108"/>
      <c r="AS221" s="9"/>
      <c r="AT221" s="9"/>
    </row>
    <row r="222" spans="1:46" ht="12.75" customHeight="1" thickBot="1">
      <c r="A222" s="9"/>
      <c r="B222" s="41"/>
      <c r="C222" s="9"/>
      <c r="D222" s="7"/>
      <c r="E222" s="12"/>
      <c r="F222" s="144"/>
      <c r="G222" s="7"/>
      <c r="H222" s="12"/>
      <c r="I222" s="369"/>
      <c r="J222" s="7"/>
      <c r="K222" s="47"/>
      <c r="L222" s="146"/>
      <c r="M222" s="94"/>
      <c r="R222" s="9"/>
      <c r="S222" s="9"/>
      <c r="T222" s="9"/>
      <c r="U222" s="9"/>
      <c r="V222" s="1135"/>
      <c r="X222" s="1135"/>
      <c r="Z222" s="1219" t="s">
        <v>420</v>
      </c>
      <c r="AA222" s="1279">
        <f t="shared" ref="AA222:AF222" si="221">SUM(AA220:AA221)</f>
        <v>82.8</v>
      </c>
      <c r="AB222" s="1280">
        <f t="shared" si="221"/>
        <v>71.58</v>
      </c>
      <c r="AC222" s="1281">
        <f t="shared" si="221"/>
        <v>78.36</v>
      </c>
      <c r="AD222" s="1221">
        <f t="shared" si="221"/>
        <v>66.599999999999994</v>
      </c>
      <c r="AE222" s="1279">
        <f t="shared" si="221"/>
        <v>0</v>
      </c>
      <c r="AF222" s="1280">
        <f t="shared" si="221"/>
        <v>0</v>
      </c>
      <c r="AG222" s="1220">
        <f>AA222+AC222</f>
        <v>161.16</v>
      </c>
      <c r="AH222" s="1282">
        <f>AB222+AD222</f>
        <v>138.18</v>
      </c>
      <c r="AI222" s="1220">
        <f t="shared" si="216"/>
        <v>78.36</v>
      </c>
      <c r="AJ222" s="1283">
        <f t="shared" si="219"/>
        <v>66.599999999999994</v>
      </c>
      <c r="AM222" s="1196"/>
      <c r="AN222" s="300"/>
      <c r="AO222" s="1222" t="s">
        <v>273</v>
      </c>
      <c r="AP222" s="1204">
        <f t="shared" si="213"/>
        <v>0</v>
      </c>
      <c r="AQ222" s="1217">
        <f t="shared" si="214"/>
        <v>0</v>
      </c>
      <c r="AR222" s="108"/>
      <c r="AS222" s="9"/>
      <c r="AT222" s="9"/>
    </row>
    <row r="223" spans="1:46" ht="14.25" customHeight="1">
      <c r="A223" s="9"/>
      <c r="B223" s="41"/>
      <c r="C223" s="9"/>
      <c r="D223" s="7"/>
      <c r="E223" s="34"/>
      <c r="F223" s="144"/>
      <c r="G223" s="7"/>
      <c r="H223" s="12"/>
      <c r="I223" s="369"/>
      <c r="J223" s="21"/>
      <c r="K223" s="88"/>
      <c r="L223" s="366"/>
      <c r="M223" s="94"/>
      <c r="R223" s="7"/>
      <c r="S223" s="12"/>
      <c r="T223" s="144"/>
      <c r="U223" s="9"/>
      <c r="V223" s="287"/>
      <c r="X223" s="287"/>
      <c r="Z223" s="1222" t="s">
        <v>273</v>
      </c>
      <c r="AA223" s="1284"/>
      <c r="AB223" s="1285"/>
      <c r="AC223" s="1286"/>
      <c r="AD223" s="1287"/>
      <c r="AE223" s="1284"/>
      <c r="AF223" s="1285"/>
      <c r="AG223" s="1166"/>
      <c r="AH223" s="1288"/>
      <c r="AI223" s="1166">
        <f t="shared" si="216"/>
        <v>0</v>
      </c>
      <c r="AJ223" s="1289"/>
      <c r="AM223" s="1196"/>
      <c r="AN223" s="1333"/>
      <c r="AO223" s="1223" t="s">
        <v>103</v>
      </c>
      <c r="AP223" s="1183">
        <f t="shared" si="213"/>
        <v>0</v>
      </c>
      <c r="AQ223" s="1208">
        <f t="shared" si="214"/>
        <v>0</v>
      </c>
      <c r="AR223" s="108"/>
      <c r="AS223" s="9"/>
      <c r="AT223" s="9"/>
    </row>
    <row r="224" spans="1:46" ht="15.75" customHeight="1" thickBot="1">
      <c r="A224" s="9"/>
      <c r="B224" s="41"/>
      <c r="C224" s="9"/>
      <c r="D224" s="7"/>
      <c r="E224" s="12"/>
      <c r="F224" s="144"/>
      <c r="G224" s="48"/>
      <c r="H224" s="34"/>
      <c r="I224" s="753"/>
      <c r="J224" s="21"/>
      <c r="K224" s="88"/>
      <c r="L224" s="88"/>
      <c r="M224" s="94"/>
      <c r="N224" s="108"/>
      <c r="P224" s="579"/>
      <c r="R224" s="9"/>
      <c r="S224" s="9"/>
      <c r="T224" s="9"/>
      <c r="U224" s="9"/>
      <c r="V224" s="1130"/>
      <c r="X224" s="1130"/>
      <c r="Z224" s="1223" t="s">
        <v>103</v>
      </c>
      <c r="AA224" s="1290"/>
      <c r="AB224" s="1291"/>
      <c r="AC224" s="1292"/>
      <c r="AD224" s="1293"/>
      <c r="AE224" s="1290"/>
      <c r="AF224" s="1291"/>
      <c r="AG224" s="1167">
        <f t="shared" ref="AG224:AH226" si="222">AA224+AC224</f>
        <v>0</v>
      </c>
      <c r="AH224" s="1294">
        <f t="shared" si="222"/>
        <v>0</v>
      </c>
      <c r="AI224" s="1167">
        <f t="shared" si="216"/>
        <v>0</v>
      </c>
      <c r="AJ224" s="1295">
        <f>AD224+AF224</f>
        <v>0</v>
      </c>
      <c r="AM224" s="1334"/>
      <c r="AN224" s="79"/>
      <c r="AO224" s="1224" t="s">
        <v>274</v>
      </c>
      <c r="AP224" s="1192">
        <f t="shared" si="213"/>
        <v>0</v>
      </c>
      <c r="AQ224" s="1212">
        <f t="shared" si="214"/>
        <v>0</v>
      </c>
      <c r="AR224" s="108"/>
      <c r="AS224" s="9"/>
      <c r="AT224" s="9"/>
    </row>
    <row r="225" spans="1:46" ht="15" customHeight="1" thickBot="1">
      <c r="A225" s="9"/>
      <c r="B225" s="41"/>
      <c r="C225" s="9"/>
      <c r="D225" s="7"/>
      <c r="E225" s="12"/>
      <c r="F225" s="144"/>
      <c r="G225" s="48"/>
      <c r="H225" s="12"/>
      <c r="I225" s="369"/>
      <c r="J225" s="366"/>
      <c r="K225" s="84"/>
      <c r="L225" s="138"/>
      <c r="M225" s="94"/>
      <c r="N225" s="108"/>
      <c r="P225" s="1130"/>
      <c r="R225" s="9"/>
      <c r="S225" s="9"/>
      <c r="T225" s="9"/>
      <c r="U225" s="9"/>
      <c r="V225" s="287"/>
      <c r="X225" s="1130"/>
      <c r="Z225" s="1224" t="s">
        <v>274</v>
      </c>
      <c r="AA225" s="1296"/>
      <c r="AB225" s="1297"/>
      <c r="AC225" s="1298"/>
      <c r="AD225" s="1299"/>
      <c r="AE225" s="1296"/>
      <c r="AF225" s="1297"/>
      <c r="AG225" s="1168">
        <f t="shared" si="222"/>
        <v>0</v>
      </c>
      <c r="AH225" s="1300">
        <f t="shared" si="222"/>
        <v>0</v>
      </c>
      <c r="AI225" s="1168">
        <f t="shared" si="216"/>
        <v>0</v>
      </c>
      <c r="AJ225" s="1301">
        <f>AD225+AF225</f>
        <v>0</v>
      </c>
      <c r="AO225" s="1225" t="s">
        <v>421</v>
      </c>
      <c r="AP225" s="1226">
        <f t="shared" si="213"/>
        <v>0</v>
      </c>
      <c r="AQ225" s="1227">
        <f t="shared" si="214"/>
        <v>0</v>
      </c>
      <c r="AR225" s="108"/>
      <c r="AS225" s="9"/>
      <c r="AT225" s="9"/>
    </row>
    <row r="226" spans="1:46" ht="13.5" customHeight="1" thickBot="1">
      <c r="A226" s="9"/>
      <c r="B226" s="41"/>
      <c r="C226" s="9"/>
      <c r="D226" s="7"/>
      <c r="E226" s="12"/>
      <c r="F226" s="144"/>
      <c r="G226" s="48"/>
      <c r="H226" s="47"/>
      <c r="I226" s="146"/>
      <c r="J226" s="7"/>
      <c r="K226" s="12"/>
      <c r="L226" s="369"/>
      <c r="M226" s="94"/>
      <c r="N226" s="9"/>
      <c r="P226" s="1131"/>
      <c r="R226" s="9"/>
      <c r="S226" s="9"/>
      <c r="T226" s="9"/>
      <c r="U226" s="9"/>
      <c r="V226" s="1137"/>
      <c r="X226" s="1137"/>
      <c r="Z226" s="1394" t="s">
        <v>421</v>
      </c>
      <c r="AA226" s="1395">
        <f t="shared" ref="AA226:AF226" si="223">AA223+AA224+AA225</f>
        <v>0</v>
      </c>
      <c r="AB226" s="1267">
        <f t="shared" si="223"/>
        <v>0</v>
      </c>
      <c r="AC226" s="1395">
        <f t="shared" si="223"/>
        <v>0</v>
      </c>
      <c r="AD226" s="1267">
        <f t="shared" si="223"/>
        <v>0</v>
      </c>
      <c r="AE226" s="1395">
        <f t="shared" si="223"/>
        <v>0</v>
      </c>
      <c r="AF226" s="1267">
        <f t="shared" si="223"/>
        <v>0</v>
      </c>
      <c r="AG226" s="1266">
        <f t="shared" si="222"/>
        <v>0</v>
      </c>
      <c r="AH226" s="1268">
        <f t="shared" si="222"/>
        <v>0</v>
      </c>
      <c r="AI226" s="1266">
        <f t="shared" si="216"/>
        <v>0</v>
      </c>
      <c r="AJ226" s="1269">
        <f>AD226+AF226</f>
        <v>0</v>
      </c>
      <c r="AO226" s="108"/>
      <c r="AP226" s="9"/>
      <c r="AR226" s="9"/>
    </row>
    <row r="227" spans="1:46" ht="13.5" customHeight="1">
      <c r="A227" s="9"/>
      <c r="B227" s="41"/>
      <c r="C227" s="9"/>
      <c r="D227" s="7"/>
      <c r="E227" s="12"/>
      <c r="F227" s="146"/>
      <c r="G227" s="46"/>
      <c r="H227" s="12"/>
      <c r="I227" s="144"/>
      <c r="J227" s="7"/>
      <c r="K227" s="12"/>
      <c r="L227" s="369"/>
      <c r="M227" s="94"/>
      <c r="N227" s="9"/>
      <c r="P227" s="1131"/>
      <c r="R227" s="9"/>
      <c r="S227" s="9"/>
      <c r="T227" s="9"/>
      <c r="U227" s="9"/>
      <c r="V227" s="1137"/>
      <c r="X227" s="1137"/>
      <c r="Z227" s="108"/>
      <c r="AB227" s="1130"/>
      <c r="AD227" s="1130"/>
      <c r="AF227" s="108"/>
      <c r="AH227" s="1140"/>
      <c r="AJ227" s="1141"/>
      <c r="AO227" s="108"/>
      <c r="AP227" s="9"/>
      <c r="AR227" s="9"/>
    </row>
    <row r="228" spans="1:46" ht="14.25" customHeight="1">
      <c r="B228" s="177" t="s">
        <v>242</v>
      </c>
      <c r="F228" s="2"/>
      <c r="G228" s="2"/>
      <c r="H228" s="2"/>
      <c r="K228" s="2"/>
      <c r="M228" s="94"/>
      <c r="R228" s="7"/>
      <c r="S228" s="47"/>
      <c r="T228" s="146"/>
      <c r="U228" s="9"/>
      <c r="Z228" t="s">
        <v>401</v>
      </c>
      <c r="AO228" s="139"/>
      <c r="AP228" s="108"/>
      <c r="AQ228" s="9"/>
    </row>
    <row r="229" spans="1:46" ht="15" customHeight="1" thickBot="1">
      <c r="B229"/>
      <c r="C229" s="101" t="s">
        <v>580</v>
      </c>
      <c r="E229" s="78"/>
      <c r="J229" s="2885" t="s">
        <v>118</v>
      </c>
      <c r="K229" s="2885"/>
      <c r="L229" s="2885"/>
      <c r="M229" s="94"/>
      <c r="Z229" s="101" t="str">
        <f>A234</f>
        <v xml:space="preserve">  5 - й   день</v>
      </c>
      <c r="AA229" s="308" t="s">
        <v>449</v>
      </c>
      <c r="AF229" s="134" t="s">
        <v>144</v>
      </c>
      <c r="AH229" s="311" t="s">
        <v>402</v>
      </c>
      <c r="AI229" s="64"/>
      <c r="AS229" s="47"/>
      <c r="AT229" s="643"/>
    </row>
    <row r="230" spans="1:46" ht="15.75" thickBot="1">
      <c r="A230" s="2" t="s">
        <v>237</v>
      </c>
      <c r="B230" s="2"/>
      <c r="C230" s="80"/>
      <c r="E230" s="134" t="s">
        <v>144</v>
      </c>
      <c r="H230" s="81"/>
      <c r="I230" s="1896" t="s">
        <v>579</v>
      </c>
      <c r="J230" s="588"/>
      <c r="M230" s="94"/>
      <c r="N230" t="s">
        <v>401</v>
      </c>
      <c r="AO230" s="39"/>
      <c r="AP230" s="39"/>
      <c r="AQ230" s="50"/>
      <c r="AS230" s="345"/>
      <c r="AT230" s="345"/>
    </row>
    <row r="231" spans="1:46" ht="15.75" thickBot="1">
      <c r="A231" s="2"/>
      <c r="M231" s="94"/>
      <c r="N231" s="101" t="str">
        <f>A234</f>
        <v xml:space="preserve">  5 - й   день</v>
      </c>
      <c r="O231" s="308" t="s">
        <v>449</v>
      </c>
      <c r="T231" s="134" t="s">
        <v>144</v>
      </c>
      <c r="V231" s="311" t="s">
        <v>402</v>
      </c>
      <c r="W231" s="64"/>
      <c r="X231" s="1335"/>
      <c r="Z231" s="1124" t="s">
        <v>322</v>
      </c>
      <c r="AA231" s="1125" t="s">
        <v>403</v>
      </c>
      <c r="AB231" s="1126"/>
      <c r="AC231" s="1125" t="s">
        <v>404</v>
      </c>
      <c r="AD231" s="1126"/>
      <c r="AE231" s="1125" t="s">
        <v>405</v>
      </c>
      <c r="AF231" s="1126"/>
      <c r="AG231" s="1125" t="s">
        <v>409</v>
      </c>
      <c r="AH231" s="1126"/>
      <c r="AI231" s="1170" t="s">
        <v>410</v>
      </c>
      <c r="AJ231" s="1126"/>
      <c r="AL231" s="88" t="s">
        <v>411</v>
      </c>
      <c r="AN231" s="9"/>
      <c r="AO231" s="1124" t="s">
        <v>322</v>
      </c>
      <c r="AP231" s="1197" t="s">
        <v>412</v>
      </c>
      <c r="AQ231" s="1198"/>
      <c r="AS231" s="345"/>
      <c r="AT231" s="345"/>
    </row>
    <row r="232" spans="1:46" ht="12.75" customHeight="1" thickBot="1">
      <c r="A232" s="27" t="s">
        <v>2</v>
      </c>
      <c r="B232" s="82" t="s">
        <v>3</v>
      </c>
      <c r="C232" s="83" t="s">
        <v>4</v>
      </c>
      <c r="D232" s="85" t="s">
        <v>61</v>
      </c>
      <c r="E232" s="68"/>
      <c r="F232" s="68"/>
      <c r="G232" s="68"/>
      <c r="H232" s="68"/>
      <c r="I232" s="68"/>
      <c r="J232" s="68"/>
      <c r="K232" s="68"/>
      <c r="L232" s="54"/>
      <c r="M232" s="94"/>
      <c r="Z232" s="1401" t="s">
        <v>436</v>
      </c>
      <c r="AA232" s="1127" t="s">
        <v>101</v>
      </c>
      <c r="AB232" s="1129" t="s">
        <v>102</v>
      </c>
      <c r="AC232" s="1171" t="s">
        <v>101</v>
      </c>
      <c r="AD232" s="1172" t="s">
        <v>102</v>
      </c>
      <c r="AE232" s="1171" t="s">
        <v>101</v>
      </c>
      <c r="AF232" s="1172" t="s">
        <v>102</v>
      </c>
      <c r="AG232" s="1127" t="s">
        <v>101</v>
      </c>
      <c r="AH232" s="1128" t="s">
        <v>102</v>
      </c>
      <c r="AI232" s="1173" t="s">
        <v>101</v>
      </c>
      <c r="AJ232" s="1128" t="s">
        <v>102</v>
      </c>
      <c r="AL232" s="57"/>
      <c r="AN232" s="31"/>
      <c r="AO232" s="31"/>
      <c r="AP232" s="1405" t="s">
        <v>101</v>
      </c>
      <c r="AQ232" s="1406" t="s">
        <v>102</v>
      </c>
      <c r="AS232" s="12"/>
      <c r="AT232" s="12"/>
    </row>
    <row r="233" spans="1:46" ht="15.75" thickBot="1">
      <c r="A233" s="263" t="s">
        <v>5</v>
      </c>
      <c r="B233"/>
      <c r="C233" s="264" t="s">
        <v>62</v>
      </c>
      <c r="D233" s="57"/>
      <c r="E233" s="31"/>
      <c r="F233" s="31"/>
      <c r="G233" s="2687"/>
      <c r="H233" s="31"/>
      <c r="I233" s="31"/>
      <c r="J233" s="31"/>
      <c r="K233" s="31"/>
      <c r="L233" s="73"/>
      <c r="M233" s="94"/>
      <c r="N233" s="1420" t="s">
        <v>440</v>
      </c>
      <c r="O233" s="189"/>
      <c r="P233" s="189"/>
      <c r="Q233" s="189"/>
      <c r="R233" s="189"/>
      <c r="S233" s="189"/>
      <c r="T233" s="189"/>
      <c r="U233" s="189"/>
      <c r="V233" s="189"/>
      <c r="W233" s="189"/>
      <c r="X233" s="1122"/>
      <c r="Z233" s="1228" t="s">
        <v>69</v>
      </c>
      <c r="AA233" s="1270"/>
      <c r="AB233" s="1302"/>
      <c r="AC233" s="1270"/>
      <c r="AD233" s="1303"/>
      <c r="AE233" s="1270"/>
      <c r="AF233" s="1304"/>
      <c r="AG233" s="1166">
        <f t="shared" ref="AG233:AG242" si="224">AA233+AC233</f>
        <v>0</v>
      </c>
      <c r="AH233" s="1305">
        <f t="shared" ref="AH233:AH242" si="225">AB233+AD233</f>
        <v>0</v>
      </c>
      <c r="AI233" s="1166">
        <f t="shared" ref="AI233:AI242" si="226">AC233+AE233</f>
        <v>0</v>
      </c>
      <c r="AJ233" s="1306">
        <f t="shared" ref="AJ233:AJ242" si="227">AD233+AF233</f>
        <v>0</v>
      </c>
      <c r="AL233" s="1124" t="s">
        <v>322</v>
      </c>
      <c r="AM233" s="1175" t="s">
        <v>412</v>
      </c>
      <c r="AN233" s="1176"/>
      <c r="AO233" s="1228" t="s">
        <v>69</v>
      </c>
      <c r="AP233" s="1204">
        <f t="shared" ref="AP233:AP241" si="228">AA233+AC233+AE233</f>
        <v>0</v>
      </c>
      <c r="AQ233" s="1217">
        <f t="shared" ref="AQ233:AQ241" si="229">AB233+AD233+AF233</f>
        <v>0</v>
      </c>
      <c r="AS233" s="12"/>
      <c r="AT233" s="12"/>
    </row>
    <row r="234" spans="1:46" ht="14.25" customHeight="1" thickBot="1">
      <c r="A234" s="1634" t="s">
        <v>285</v>
      </c>
      <c r="B234" s="68"/>
      <c r="C234" s="68"/>
      <c r="D234" s="1591" t="s">
        <v>149</v>
      </c>
      <c r="E234" s="1592"/>
      <c r="F234" s="1635"/>
      <c r="G234" s="1593" t="s">
        <v>505</v>
      </c>
      <c r="H234" s="1803"/>
      <c r="I234" s="1804"/>
      <c r="J234" s="1612" t="s">
        <v>879</v>
      </c>
      <c r="K234" s="1586"/>
      <c r="L234" s="1587"/>
      <c r="M234" s="94"/>
      <c r="N234" s="771"/>
      <c r="O234" s="14" t="s">
        <v>441</v>
      </c>
      <c r="P234" s="14"/>
      <c r="Q234" s="14"/>
      <c r="R234" s="14"/>
      <c r="S234" s="14"/>
      <c r="T234" s="14"/>
      <c r="U234" s="14"/>
      <c r="V234" s="14"/>
      <c r="W234" s="14"/>
      <c r="X234" s="1123"/>
      <c r="Z234" s="1228" t="s">
        <v>71</v>
      </c>
      <c r="AA234" s="1248"/>
      <c r="AB234" s="1307"/>
      <c r="AC234" s="1248"/>
      <c r="AD234" s="1308"/>
      <c r="AE234" s="1248"/>
      <c r="AF234" s="1309"/>
      <c r="AG234" s="1167">
        <f t="shared" si="224"/>
        <v>0</v>
      </c>
      <c r="AH234" s="1310">
        <f t="shared" si="225"/>
        <v>0</v>
      </c>
      <c r="AI234" s="1167">
        <f t="shared" si="226"/>
        <v>0</v>
      </c>
      <c r="AJ234" s="1239">
        <f t="shared" si="227"/>
        <v>0</v>
      </c>
      <c r="AL234" s="789"/>
      <c r="AM234" s="1177" t="s">
        <v>101</v>
      </c>
      <c r="AN234" s="1178" t="s">
        <v>102</v>
      </c>
      <c r="AO234" s="1228" t="s">
        <v>71</v>
      </c>
      <c r="AP234" s="1183">
        <f t="shared" si="228"/>
        <v>0</v>
      </c>
      <c r="AQ234" s="1208">
        <f t="shared" si="229"/>
        <v>0</v>
      </c>
      <c r="AS234" s="9"/>
      <c r="AT234" s="9"/>
    </row>
    <row r="235" spans="1:46" ht="12.75" customHeight="1" thickBot="1">
      <c r="A235" s="85"/>
      <c r="B235" s="170" t="s">
        <v>159</v>
      </c>
      <c r="C235" s="54"/>
      <c r="D235" s="1798" t="s">
        <v>509</v>
      </c>
      <c r="E235" s="1554"/>
      <c r="F235" s="1636"/>
      <c r="G235" s="1958" t="s">
        <v>506</v>
      </c>
      <c r="H235" s="1805"/>
      <c r="I235" s="1633"/>
      <c r="J235" s="1678" t="s">
        <v>974</v>
      </c>
      <c r="K235" s="31"/>
      <c r="L235" s="73"/>
      <c r="M235" s="94"/>
      <c r="Z235" s="1228" t="s">
        <v>72</v>
      </c>
      <c r="AA235" s="1311"/>
      <c r="AB235" s="1367"/>
      <c r="AC235" s="1311"/>
      <c r="AD235" s="1313"/>
      <c r="AE235" s="1311"/>
      <c r="AF235" s="1314"/>
      <c r="AG235" s="1167">
        <f t="shared" si="224"/>
        <v>0</v>
      </c>
      <c r="AH235" s="1310">
        <f t="shared" si="225"/>
        <v>0</v>
      </c>
      <c r="AI235" s="1167">
        <f t="shared" si="226"/>
        <v>0</v>
      </c>
      <c r="AJ235" s="1239">
        <f t="shared" si="227"/>
        <v>0</v>
      </c>
      <c r="AL235" s="1179" t="s">
        <v>134</v>
      </c>
      <c r="AM235" s="1180">
        <f t="shared" ref="AM235:AM240" si="230">O239+Q239+S239</f>
        <v>40</v>
      </c>
      <c r="AN235" s="1181">
        <f t="shared" ref="AN235:AN240" si="231">P239+R239+T239</f>
        <v>40</v>
      </c>
      <c r="AO235" s="1228" t="s">
        <v>72</v>
      </c>
      <c r="AP235" s="1183">
        <f t="shared" si="228"/>
        <v>0</v>
      </c>
      <c r="AQ235" s="1208">
        <f t="shared" si="229"/>
        <v>0</v>
      </c>
      <c r="AS235" s="9"/>
      <c r="AT235" s="9"/>
    </row>
    <row r="236" spans="1:46" ht="13.5" customHeight="1" thickBot="1">
      <c r="A236" s="2260" t="s">
        <v>971</v>
      </c>
      <c r="B236" s="273" t="s">
        <v>970</v>
      </c>
      <c r="C236" s="382">
        <v>60</v>
      </c>
      <c r="D236" s="1471" t="s">
        <v>100</v>
      </c>
      <c r="E236" s="1462" t="s">
        <v>101</v>
      </c>
      <c r="F236" s="1463" t="s">
        <v>102</v>
      </c>
      <c r="G236" s="1471" t="s">
        <v>100</v>
      </c>
      <c r="H236" s="1462" t="s">
        <v>101</v>
      </c>
      <c r="I236" s="1463" t="s">
        <v>102</v>
      </c>
      <c r="J236" s="1488" t="s">
        <v>100</v>
      </c>
      <c r="K236" s="1445" t="s">
        <v>101</v>
      </c>
      <c r="L236" s="1446" t="s">
        <v>102</v>
      </c>
      <c r="M236" s="94"/>
      <c r="Z236" s="1228" t="s">
        <v>73</v>
      </c>
      <c r="AA236" s="1248"/>
      <c r="AB236" s="1312"/>
      <c r="AC236" s="1248">
        <f>E250</f>
        <v>12</v>
      </c>
      <c r="AD236" s="2016">
        <f>F250</f>
        <v>11.8</v>
      </c>
      <c r="AE236" s="1248"/>
      <c r="AF236" s="1314"/>
      <c r="AG236" s="1167">
        <f t="shared" si="224"/>
        <v>12</v>
      </c>
      <c r="AH236" s="1310">
        <f t="shared" si="225"/>
        <v>11.8</v>
      </c>
      <c r="AI236" s="1167">
        <f t="shared" si="226"/>
        <v>12</v>
      </c>
      <c r="AJ236" s="1239">
        <f t="shared" si="227"/>
        <v>11.8</v>
      </c>
      <c r="AL236" s="1182" t="s">
        <v>133</v>
      </c>
      <c r="AM236" s="1183">
        <f t="shared" si="230"/>
        <v>80</v>
      </c>
      <c r="AN236" s="1184">
        <f t="shared" si="231"/>
        <v>80</v>
      </c>
      <c r="AO236" s="1228" t="s">
        <v>73</v>
      </c>
      <c r="AP236" s="1183">
        <f t="shared" si="228"/>
        <v>12</v>
      </c>
      <c r="AQ236" s="1208">
        <f t="shared" si="229"/>
        <v>11.8</v>
      </c>
      <c r="AS236" s="9"/>
      <c r="AT236" s="9"/>
    </row>
    <row r="237" spans="1:46">
      <c r="A237" s="239" t="s">
        <v>503</v>
      </c>
      <c r="B237" s="273" t="s">
        <v>149</v>
      </c>
      <c r="C237" s="259">
        <v>90</v>
      </c>
      <c r="D237" s="1439" t="s">
        <v>121</v>
      </c>
      <c r="E237" s="1616">
        <v>111.259</v>
      </c>
      <c r="F237" s="1443">
        <v>78</v>
      </c>
      <c r="G237" s="1053" t="s">
        <v>45</v>
      </c>
      <c r="H237" s="1054">
        <v>165.6</v>
      </c>
      <c r="I237" s="1055">
        <v>120.36</v>
      </c>
      <c r="J237" s="243" t="s">
        <v>746</v>
      </c>
      <c r="K237" s="1061">
        <v>100</v>
      </c>
      <c r="L237" s="1450">
        <v>100</v>
      </c>
      <c r="M237" s="94"/>
      <c r="N237" s="1124" t="s">
        <v>322</v>
      </c>
      <c r="O237" s="1125" t="s">
        <v>403</v>
      </c>
      <c r="P237" s="1126"/>
      <c r="Q237" s="1125" t="s">
        <v>404</v>
      </c>
      <c r="R237" s="1126"/>
      <c r="S237" s="1125" t="s">
        <v>405</v>
      </c>
      <c r="T237" s="1126"/>
      <c r="U237" s="1125" t="s">
        <v>406</v>
      </c>
      <c r="V237" s="1126"/>
      <c r="W237" s="1125" t="s">
        <v>407</v>
      </c>
      <c r="X237" s="1126"/>
      <c r="Z237" s="1228" t="s">
        <v>75</v>
      </c>
      <c r="AA237" s="1248"/>
      <c r="AB237" s="1307"/>
      <c r="AC237" s="1248"/>
      <c r="AD237" s="1308"/>
      <c r="AE237" s="1248"/>
      <c r="AF237" s="1309"/>
      <c r="AG237" s="1167">
        <f t="shared" si="224"/>
        <v>0</v>
      </c>
      <c r="AH237" s="1310">
        <f t="shared" si="225"/>
        <v>0</v>
      </c>
      <c r="AI237" s="1167">
        <f t="shared" si="226"/>
        <v>0</v>
      </c>
      <c r="AJ237" s="1239">
        <f t="shared" si="227"/>
        <v>0</v>
      </c>
      <c r="AL237" s="1182" t="s">
        <v>79</v>
      </c>
      <c r="AM237" s="1183">
        <f t="shared" si="230"/>
        <v>24.51</v>
      </c>
      <c r="AN237" s="1184">
        <f t="shared" si="231"/>
        <v>24.51</v>
      </c>
      <c r="AO237" s="1228" t="s">
        <v>75</v>
      </c>
      <c r="AP237" s="1183">
        <f t="shared" si="228"/>
        <v>0</v>
      </c>
      <c r="AQ237" s="1208">
        <f t="shared" si="229"/>
        <v>0</v>
      </c>
      <c r="AS237" s="9"/>
      <c r="AT237" s="9"/>
    </row>
    <row r="238" spans="1:46" ht="15.75" thickBot="1">
      <c r="A238" s="175"/>
      <c r="B238" s="2765" t="s">
        <v>509</v>
      </c>
      <c r="C238" s="1699"/>
      <c r="D238" s="246" t="s">
        <v>164</v>
      </c>
      <c r="E238" s="242">
        <v>18</v>
      </c>
      <c r="F238" s="1448">
        <v>16.2</v>
      </c>
      <c r="G238" s="243" t="s">
        <v>148</v>
      </c>
      <c r="H238" s="242">
        <v>5.1929999999999996</v>
      </c>
      <c r="I238" s="1458">
        <v>5</v>
      </c>
      <c r="J238" s="2247" t="s">
        <v>50</v>
      </c>
      <c r="K238" s="245">
        <v>4.5999999999999996</v>
      </c>
      <c r="L238" s="1825">
        <v>4.5999999999999996</v>
      </c>
      <c r="M238" s="94"/>
      <c r="N238" s="789"/>
      <c r="O238" s="1127" t="s">
        <v>101</v>
      </c>
      <c r="P238" s="1128" t="s">
        <v>102</v>
      </c>
      <c r="Q238" s="1127" t="s">
        <v>101</v>
      </c>
      <c r="R238" s="1128" t="s">
        <v>102</v>
      </c>
      <c r="S238" s="1127" t="s">
        <v>101</v>
      </c>
      <c r="T238" s="1128" t="s">
        <v>102</v>
      </c>
      <c r="U238" s="1127" t="s">
        <v>101</v>
      </c>
      <c r="V238" s="1128" t="s">
        <v>102</v>
      </c>
      <c r="W238" s="1127" t="s">
        <v>101</v>
      </c>
      <c r="X238" s="1129" t="s">
        <v>102</v>
      </c>
      <c r="Z238" s="1228" t="s">
        <v>76</v>
      </c>
      <c r="AA238" s="1248"/>
      <c r="AB238" s="1315"/>
      <c r="AC238" s="1248"/>
      <c r="AD238" s="1308"/>
      <c r="AE238" s="1248"/>
      <c r="AF238" s="1309"/>
      <c r="AG238" s="1167">
        <f t="shared" si="224"/>
        <v>0</v>
      </c>
      <c r="AH238" s="1310">
        <f t="shared" si="225"/>
        <v>0</v>
      </c>
      <c r="AI238" s="1167">
        <f t="shared" si="226"/>
        <v>0</v>
      </c>
      <c r="AJ238" s="1239">
        <f t="shared" si="227"/>
        <v>0</v>
      </c>
      <c r="AL238" s="1185" t="s">
        <v>413</v>
      </c>
      <c r="AM238" s="1186">
        <f t="shared" si="230"/>
        <v>12</v>
      </c>
      <c r="AN238" s="1187">
        <f t="shared" si="231"/>
        <v>11.8</v>
      </c>
      <c r="AO238" s="1228" t="s">
        <v>76</v>
      </c>
      <c r="AP238" s="1183">
        <f t="shared" si="228"/>
        <v>0</v>
      </c>
      <c r="AQ238" s="1208">
        <f t="shared" si="229"/>
        <v>0</v>
      </c>
    </row>
    <row r="239" spans="1:46">
      <c r="A239" s="341" t="s">
        <v>507</v>
      </c>
      <c r="B239" s="2247" t="s">
        <v>505</v>
      </c>
      <c r="C239" s="259">
        <v>180</v>
      </c>
      <c r="D239" s="1622" t="s">
        <v>150</v>
      </c>
      <c r="E239" s="247">
        <v>1.9</v>
      </c>
      <c r="F239" s="1449">
        <v>1.8</v>
      </c>
      <c r="G239" s="243" t="s">
        <v>54</v>
      </c>
      <c r="H239" s="1061">
        <v>0.65</v>
      </c>
      <c r="I239" s="1450">
        <v>0.65</v>
      </c>
      <c r="J239" s="1496" t="s">
        <v>568</v>
      </c>
      <c r="K239" s="242">
        <v>2.6</v>
      </c>
      <c r="L239" s="1056">
        <v>2.5</v>
      </c>
      <c r="M239" s="1372"/>
      <c r="N239" s="1421" t="s">
        <v>134</v>
      </c>
      <c r="O239" s="1142">
        <f>C244</f>
        <v>20</v>
      </c>
      <c r="P239" s="1336">
        <f>C244</f>
        <v>20</v>
      </c>
      <c r="Q239" s="1156">
        <f>C258</f>
        <v>20</v>
      </c>
      <c r="R239" s="1328">
        <f>C258</f>
        <v>20</v>
      </c>
      <c r="S239" s="1156"/>
      <c r="T239" s="1337"/>
      <c r="U239" s="1156">
        <f>O239+Q239</f>
        <v>40</v>
      </c>
      <c r="V239" s="1327">
        <f>P239+R239</f>
        <v>40</v>
      </c>
      <c r="W239" s="1156">
        <f>Q239+S239</f>
        <v>20</v>
      </c>
      <c r="X239" s="1328">
        <f>R239+T239</f>
        <v>20</v>
      </c>
      <c r="Z239" s="1229" t="s">
        <v>438</v>
      </c>
      <c r="AA239" s="1248"/>
      <c r="AB239" s="1307"/>
      <c r="AC239" s="1248"/>
      <c r="AD239" s="1308"/>
      <c r="AE239" s="1248"/>
      <c r="AF239" s="1309"/>
      <c r="AG239" s="1167">
        <f t="shared" si="224"/>
        <v>0</v>
      </c>
      <c r="AH239" s="1310">
        <f t="shared" si="225"/>
        <v>0</v>
      </c>
      <c r="AI239" s="1167">
        <f t="shared" si="226"/>
        <v>0</v>
      </c>
      <c r="AJ239" s="1239">
        <f t="shared" si="227"/>
        <v>0</v>
      </c>
      <c r="AL239" s="1182" t="s">
        <v>105</v>
      </c>
      <c r="AM239" s="1183">
        <f t="shared" si="230"/>
        <v>42.5</v>
      </c>
      <c r="AN239" s="1184">
        <f t="shared" si="231"/>
        <v>42.5</v>
      </c>
      <c r="AO239" s="1229" t="s">
        <v>438</v>
      </c>
      <c r="AP239" s="1183">
        <f t="shared" si="228"/>
        <v>0</v>
      </c>
      <c r="AQ239" s="1208">
        <f t="shared" si="229"/>
        <v>0</v>
      </c>
    </row>
    <row r="240" spans="1:46" ht="14.25" customHeight="1" thickBot="1">
      <c r="A240" s="1588"/>
      <c r="B240" s="2776" t="s">
        <v>506</v>
      </c>
      <c r="C240" s="380"/>
      <c r="D240" s="246" t="s">
        <v>80</v>
      </c>
      <c r="E240" s="242">
        <v>7.2</v>
      </c>
      <c r="F240" s="1448">
        <v>7.2</v>
      </c>
      <c r="G240" s="1057" t="s">
        <v>301</v>
      </c>
      <c r="H240" s="242">
        <v>3</v>
      </c>
      <c r="I240" s="1458">
        <v>3</v>
      </c>
      <c r="J240" s="1496" t="s">
        <v>146</v>
      </c>
      <c r="K240" s="1453">
        <v>10</v>
      </c>
      <c r="L240" s="1531">
        <v>10</v>
      </c>
      <c r="M240" s="94"/>
      <c r="N240" s="1182" t="s">
        <v>133</v>
      </c>
      <c r="O240" s="1143">
        <f>C243</f>
        <v>30</v>
      </c>
      <c r="P240" s="1338">
        <f>C243</f>
        <v>30</v>
      </c>
      <c r="Q240" s="1143">
        <f>C257</f>
        <v>30</v>
      </c>
      <c r="R240" s="1339">
        <f>C257</f>
        <v>30</v>
      </c>
      <c r="S240" s="1143">
        <f>C271</f>
        <v>20</v>
      </c>
      <c r="T240" s="1338">
        <f>C271</f>
        <v>20</v>
      </c>
      <c r="U240" s="1143">
        <f t="shared" ref="U240:U244" si="232">O240+Q240</f>
        <v>60</v>
      </c>
      <c r="V240" s="1330">
        <f t="shared" ref="V240:V244" si="233">P240+R240</f>
        <v>60</v>
      </c>
      <c r="W240" s="1143">
        <f t="shared" ref="W240:W244" si="234">Q240+S240</f>
        <v>50</v>
      </c>
      <c r="X240" s="1239">
        <f t="shared" ref="X240:X244" si="235">R240+T240</f>
        <v>50</v>
      </c>
      <c r="Z240" s="1402" t="s">
        <v>437</v>
      </c>
      <c r="AA240" s="1255"/>
      <c r="AB240" s="1316"/>
      <c r="AC240" s="1255"/>
      <c r="AD240" s="1317"/>
      <c r="AE240" s="1255"/>
      <c r="AF240" s="1318"/>
      <c r="AG240" s="1168">
        <f t="shared" si="224"/>
        <v>0</v>
      </c>
      <c r="AH240" s="1319">
        <f t="shared" si="225"/>
        <v>0</v>
      </c>
      <c r="AI240" s="1168">
        <f t="shared" si="226"/>
        <v>0</v>
      </c>
      <c r="AJ240" s="1134">
        <f t="shared" si="227"/>
        <v>0</v>
      </c>
      <c r="AL240" s="455" t="s">
        <v>45</v>
      </c>
      <c r="AM240" s="1183">
        <f t="shared" si="230"/>
        <v>277.60000000000002</v>
      </c>
      <c r="AN240" s="1184">
        <f t="shared" si="231"/>
        <v>204.06</v>
      </c>
      <c r="AO240" s="1402" t="s">
        <v>437</v>
      </c>
      <c r="AP240" s="1192">
        <f t="shared" si="228"/>
        <v>0</v>
      </c>
      <c r="AQ240" s="1212">
        <f t="shared" si="229"/>
        <v>0</v>
      </c>
    </row>
    <row r="241" spans="1:43" ht="13.5" customHeight="1" thickBot="1">
      <c r="A241" s="2691" t="s">
        <v>975</v>
      </c>
      <c r="B241" s="273" t="s">
        <v>879</v>
      </c>
      <c r="C241" s="259">
        <v>200</v>
      </c>
      <c r="D241" s="246" t="s">
        <v>366</v>
      </c>
      <c r="E241" s="1453" t="s">
        <v>162</v>
      </c>
      <c r="F241" s="1448">
        <v>3.6</v>
      </c>
      <c r="G241" s="1496" t="s">
        <v>456</v>
      </c>
      <c r="H241" s="1061"/>
      <c r="I241" s="1450">
        <v>0.8</v>
      </c>
      <c r="J241" s="1569" t="s">
        <v>81</v>
      </c>
      <c r="K241" s="1468">
        <v>104</v>
      </c>
      <c r="L241" s="1469">
        <v>104</v>
      </c>
      <c r="M241" s="94"/>
      <c r="N241" s="1182" t="s">
        <v>79</v>
      </c>
      <c r="O241" s="1143">
        <f>H243</f>
        <v>8.31</v>
      </c>
      <c r="P241" s="1700">
        <f>I243</f>
        <v>8.31</v>
      </c>
      <c r="Q241" s="1143">
        <f>H259</f>
        <v>14</v>
      </c>
      <c r="R241" s="1330">
        <f>I259</f>
        <v>14</v>
      </c>
      <c r="S241" s="1143">
        <f>H269</f>
        <v>2.2000000000000002</v>
      </c>
      <c r="T241" s="1341">
        <f>I269</f>
        <v>2.2000000000000002</v>
      </c>
      <c r="U241" s="1143">
        <f t="shared" si="232"/>
        <v>22.310000000000002</v>
      </c>
      <c r="V241" s="1330">
        <f t="shared" si="233"/>
        <v>22.310000000000002</v>
      </c>
      <c r="W241" s="1143">
        <f t="shared" si="234"/>
        <v>16.2</v>
      </c>
      <c r="X241" s="1239">
        <f t="shared" si="235"/>
        <v>16.2</v>
      </c>
      <c r="Z241" s="1230" t="s">
        <v>422</v>
      </c>
      <c r="AA241" s="1320">
        <f t="shared" ref="AA241:AF241" si="236">SUM(AA233:AA240)</f>
        <v>0</v>
      </c>
      <c r="AB241" s="1321">
        <f t="shared" si="236"/>
        <v>0</v>
      </c>
      <c r="AC241" s="1322">
        <f t="shared" si="236"/>
        <v>12</v>
      </c>
      <c r="AD241" s="1232">
        <f t="shared" si="236"/>
        <v>11.8</v>
      </c>
      <c r="AE241" s="1320">
        <f t="shared" si="236"/>
        <v>0</v>
      </c>
      <c r="AF241" s="1323">
        <f t="shared" si="236"/>
        <v>0</v>
      </c>
      <c r="AG241" s="1231">
        <f t="shared" si="224"/>
        <v>12</v>
      </c>
      <c r="AH241" s="1324">
        <f t="shared" si="225"/>
        <v>11.8</v>
      </c>
      <c r="AI241" s="1231">
        <f t="shared" si="226"/>
        <v>12</v>
      </c>
      <c r="AJ241" s="1325">
        <f t="shared" si="227"/>
        <v>11.8</v>
      </c>
      <c r="AL241" s="2622" t="s">
        <v>959</v>
      </c>
      <c r="AM241" s="2626">
        <f t="shared" ref="AM241:AM269" si="237">O245+Q245+S245</f>
        <v>241.19499999999999</v>
      </c>
      <c r="AN241" s="1189">
        <f t="shared" ref="AN241:AN269" si="238">P245+R245+T245</f>
        <v>177.36</v>
      </c>
      <c r="AO241" s="1230" t="s">
        <v>422</v>
      </c>
      <c r="AP241" s="1231">
        <f t="shared" si="228"/>
        <v>12</v>
      </c>
      <c r="AQ241" s="1232">
        <f t="shared" si="229"/>
        <v>11.8</v>
      </c>
    </row>
    <row r="242" spans="1:43" ht="15.75" thickBot="1">
      <c r="A242" s="61"/>
      <c r="B242" s="2765" t="s">
        <v>973</v>
      </c>
      <c r="C242" s="71"/>
      <c r="D242" s="246" t="s">
        <v>98</v>
      </c>
      <c r="E242" s="242">
        <v>10.9</v>
      </c>
      <c r="F242" s="1448">
        <v>10.9</v>
      </c>
      <c r="G242" s="1465" t="s">
        <v>558</v>
      </c>
      <c r="H242" s="1466">
        <v>3.1</v>
      </c>
      <c r="I242" s="1467">
        <v>3.1</v>
      </c>
      <c r="J242" s="2684" t="s">
        <v>970</v>
      </c>
      <c r="K242" s="84"/>
      <c r="L242" s="2035"/>
      <c r="M242" s="94"/>
      <c r="N242" s="1185" t="s">
        <v>413</v>
      </c>
      <c r="O242" s="1144">
        <f t="shared" ref="O242:T242" si="239">AA241</f>
        <v>0</v>
      </c>
      <c r="P242" s="1368">
        <f t="shared" si="239"/>
        <v>0</v>
      </c>
      <c r="Q242" s="1144">
        <f t="shared" si="239"/>
        <v>12</v>
      </c>
      <c r="R242" s="1342">
        <f t="shared" si="239"/>
        <v>11.8</v>
      </c>
      <c r="S242" s="1144">
        <f t="shared" si="239"/>
        <v>0</v>
      </c>
      <c r="T242" s="1343">
        <f t="shared" si="239"/>
        <v>0</v>
      </c>
      <c r="U242" s="1144">
        <f t="shared" si="232"/>
        <v>12</v>
      </c>
      <c r="V242" s="1187">
        <f t="shared" si="233"/>
        <v>11.8</v>
      </c>
      <c r="W242" s="1144">
        <f t="shared" si="234"/>
        <v>12</v>
      </c>
      <c r="X242" s="1342">
        <f t="shared" si="235"/>
        <v>11.8</v>
      </c>
      <c r="Z242" s="2502" t="s">
        <v>940</v>
      </c>
      <c r="AA242" s="1164"/>
      <c r="AB242" s="1682"/>
      <c r="AC242" s="1166"/>
      <c r="AD242" s="1326"/>
      <c r="AE242" s="1169"/>
      <c r="AF242" s="1691"/>
      <c r="AG242" s="1169">
        <f t="shared" si="224"/>
        <v>0</v>
      </c>
      <c r="AH242" s="1327">
        <f t="shared" si="225"/>
        <v>0</v>
      </c>
      <c r="AI242" s="1169">
        <f t="shared" si="226"/>
        <v>0</v>
      </c>
      <c r="AJ242" s="1328">
        <f t="shared" si="227"/>
        <v>0</v>
      </c>
      <c r="AL242" s="2623" t="s">
        <v>960</v>
      </c>
      <c r="AM242" s="1188">
        <f t="shared" si="237"/>
        <v>0</v>
      </c>
      <c r="AN242" s="1189">
        <f t="shared" si="238"/>
        <v>0</v>
      </c>
      <c r="AO242" s="2502" t="s">
        <v>940</v>
      </c>
      <c r="AP242" s="1403"/>
      <c r="AQ242" s="1418">
        <f t="shared" ref="AQ242:AQ256" si="240">AB242+AD242+AF242</f>
        <v>0</v>
      </c>
    </row>
    <row r="243" spans="1:43" ht="12.75" customHeight="1" thickBot="1">
      <c r="A243" s="241" t="s">
        <v>9</v>
      </c>
      <c r="B243" s="248" t="s">
        <v>10</v>
      </c>
      <c r="C243" s="257">
        <v>30</v>
      </c>
      <c r="D243" s="246" t="s">
        <v>89</v>
      </c>
      <c r="E243" s="242">
        <v>6.5</v>
      </c>
      <c r="F243" s="1448">
        <v>6.5</v>
      </c>
      <c r="G243" s="243" t="s">
        <v>167</v>
      </c>
      <c r="H243" s="242">
        <v>8.31</v>
      </c>
      <c r="I243" s="1458">
        <v>8.31</v>
      </c>
      <c r="J243" s="1464" t="s">
        <v>100</v>
      </c>
      <c r="K243" s="1445" t="s">
        <v>101</v>
      </c>
      <c r="L243" s="1488" t="s">
        <v>102</v>
      </c>
      <c r="M243" s="94"/>
      <c r="N243" s="1182" t="s">
        <v>105</v>
      </c>
      <c r="O243" s="1143"/>
      <c r="P243" s="1138"/>
      <c r="Q243" s="1143">
        <f>H249</f>
        <v>42.5</v>
      </c>
      <c r="R243" s="1239">
        <f>I249</f>
        <v>42.5</v>
      </c>
      <c r="S243" s="1143"/>
      <c r="T243" s="1344"/>
      <c r="U243" s="1143">
        <f t="shared" si="232"/>
        <v>42.5</v>
      </c>
      <c r="V243" s="1330">
        <f t="shared" si="233"/>
        <v>42.5</v>
      </c>
      <c r="W243" s="1143">
        <f t="shared" si="234"/>
        <v>42.5</v>
      </c>
      <c r="X243" s="1239">
        <f t="shared" si="235"/>
        <v>42.5</v>
      </c>
      <c r="Z243" s="1200" t="s">
        <v>435</v>
      </c>
      <c r="AA243" s="936"/>
      <c r="AB243" s="1683"/>
      <c r="AC243" s="1167"/>
      <c r="AD243" s="1329"/>
      <c r="AE243" s="1167"/>
      <c r="AF243" s="1347"/>
      <c r="AG243" s="1167">
        <f t="shared" ref="AG243:AJ246" si="241">AA243+AC243</f>
        <v>0</v>
      </c>
      <c r="AH243" s="1330">
        <f t="shared" si="241"/>
        <v>0</v>
      </c>
      <c r="AI243" s="1167">
        <f t="shared" si="241"/>
        <v>0</v>
      </c>
      <c r="AJ243" s="1239">
        <f t="shared" si="241"/>
        <v>0</v>
      </c>
      <c r="AL243" s="1182" t="s">
        <v>70</v>
      </c>
      <c r="AM243" s="1183">
        <f t="shared" si="237"/>
        <v>157.5</v>
      </c>
      <c r="AN243" s="1184">
        <f t="shared" si="238"/>
        <v>105</v>
      </c>
      <c r="AO243" s="1200" t="s">
        <v>435</v>
      </c>
      <c r="AP243" s="1403">
        <f t="shared" ref="AP243:AP256" si="242">AA243+AC243+AE243</f>
        <v>0</v>
      </c>
      <c r="AQ243" s="1418">
        <f t="shared" si="240"/>
        <v>0</v>
      </c>
    </row>
    <row r="244" spans="1:43">
      <c r="A244" s="241" t="s">
        <v>9</v>
      </c>
      <c r="B244" s="248" t="s">
        <v>427</v>
      </c>
      <c r="C244" s="257">
        <v>20</v>
      </c>
      <c r="D244" s="243" t="s">
        <v>54</v>
      </c>
      <c r="E244" s="242">
        <v>0.54</v>
      </c>
      <c r="F244" s="1451">
        <v>0.54</v>
      </c>
      <c r="G244" s="243" t="s">
        <v>80</v>
      </c>
      <c r="H244" s="242">
        <v>72.52</v>
      </c>
      <c r="I244" s="1458">
        <v>72.52</v>
      </c>
      <c r="J244" s="2070" t="s">
        <v>74</v>
      </c>
      <c r="K244" s="1650">
        <v>81.825000000000003</v>
      </c>
      <c r="L244" s="1800">
        <v>65.400000000000006</v>
      </c>
      <c r="M244" s="94"/>
      <c r="N244" s="455" t="s">
        <v>45</v>
      </c>
      <c r="O244" s="1143">
        <f>H237</f>
        <v>165.6</v>
      </c>
      <c r="P244" s="1138">
        <f>I237</f>
        <v>120.36</v>
      </c>
      <c r="Q244" s="1143"/>
      <c r="R244" s="1239"/>
      <c r="S244" s="1143">
        <f>E268</f>
        <v>112</v>
      </c>
      <c r="T244" s="1344">
        <f>F268</f>
        <v>83.7</v>
      </c>
      <c r="U244" s="1143">
        <f t="shared" si="232"/>
        <v>165.6</v>
      </c>
      <c r="V244" s="1330">
        <f t="shared" si="233"/>
        <v>120.36</v>
      </c>
      <c r="W244" s="1143">
        <f t="shared" si="234"/>
        <v>112</v>
      </c>
      <c r="X244" s="1239">
        <f t="shared" si="235"/>
        <v>83.7</v>
      </c>
      <c r="Z244" s="1199" t="s">
        <v>300</v>
      </c>
      <c r="AA244" s="936"/>
      <c r="AB244" s="1687"/>
      <c r="AC244" s="1167">
        <f>K249</f>
        <v>68.400000000000006</v>
      </c>
      <c r="AD244" s="1329">
        <f>L249</f>
        <v>41.04</v>
      </c>
      <c r="AE244" s="1167"/>
      <c r="AF244" s="1347"/>
      <c r="AG244" s="1167">
        <f t="shared" si="241"/>
        <v>68.400000000000006</v>
      </c>
      <c r="AH244" s="1330">
        <f t="shared" si="241"/>
        <v>41.04</v>
      </c>
      <c r="AI244" s="1167">
        <f t="shared" si="241"/>
        <v>68.400000000000006</v>
      </c>
      <c r="AJ244" s="1239">
        <f t="shared" si="241"/>
        <v>41.04</v>
      </c>
      <c r="AL244" s="1190" t="s">
        <v>104</v>
      </c>
      <c r="AM244" s="1183">
        <f t="shared" si="237"/>
        <v>2.6</v>
      </c>
      <c r="AN244" s="1184">
        <f t="shared" si="238"/>
        <v>2.5</v>
      </c>
      <c r="AO244" s="1199" t="s">
        <v>300</v>
      </c>
      <c r="AP244" s="1403">
        <f t="shared" si="242"/>
        <v>68.400000000000006</v>
      </c>
      <c r="AQ244" s="1418">
        <f t="shared" si="240"/>
        <v>41.04</v>
      </c>
    </row>
    <row r="245" spans="1:43">
      <c r="A245" s="61"/>
      <c r="B245" s="1549"/>
      <c r="C245" s="71"/>
      <c r="G245" s="1057" t="s">
        <v>301</v>
      </c>
      <c r="H245" s="1652">
        <v>8.3000000000000007</v>
      </c>
      <c r="I245" s="1627">
        <v>8.3000000000000007</v>
      </c>
      <c r="J245" s="243" t="s">
        <v>613</v>
      </c>
      <c r="K245" s="242">
        <v>7.4999999999999997E-2</v>
      </c>
      <c r="L245" s="1056">
        <v>7.4999999999999997E-2</v>
      </c>
      <c r="M245" s="94"/>
      <c r="N245" s="2622" t="s">
        <v>959</v>
      </c>
      <c r="O245" s="1145">
        <f t="shared" ref="O245:T245" si="243">AA256</f>
        <v>101.72500000000001</v>
      </c>
      <c r="P245" s="1345">
        <f t="shared" si="243"/>
        <v>83.4</v>
      </c>
      <c r="Q245" s="2624">
        <f t="shared" si="243"/>
        <v>100.77</v>
      </c>
      <c r="R245" s="2625">
        <f t="shared" si="243"/>
        <v>62.46</v>
      </c>
      <c r="S245" s="1145">
        <f t="shared" si="243"/>
        <v>38.700000000000003</v>
      </c>
      <c r="T245" s="1347">
        <f t="shared" si="243"/>
        <v>31.5</v>
      </c>
      <c r="U245" s="2624">
        <f t="shared" ref="U245:X247" si="244">O245+Q245</f>
        <v>202.495</v>
      </c>
      <c r="V245" s="1189">
        <f t="shared" si="244"/>
        <v>145.86000000000001</v>
      </c>
      <c r="W245" s="2624">
        <f t="shared" si="244"/>
        <v>139.47</v>
      </c>
      <c r="X245" s="2625">
        <f t="shared" si="244"/>
        <v>93.960000000000008</v>
      </c>
      <c r="Z245" s="1201" t="s">
        <v>495</v>
      </c>
      <c r="AA245" s="936"/>
      <c r="AB245" s="1685"/>
      <c r="AC245" s="1167"/>
      <c r="AD245" s="1329"/>
      <c r="AE245" s="1168"/>
      <c r="AF245" s="1692"/>
      <c r="AG245" s="1168">
        <f t="shared" si="241"/>
        <v>0</v>
      </c>
      <c r="AH245" s="1332">
        <f t="shared" si="241"/>
        <v>0</v>
      </c>
      <c r="AI245" s="1168">
        <f t="shared" si="241"/>
        <v>0</v>
      </c>
      <c r="AJ245" s="1134">
        <f t="shared" si="241"/>
        <v>0</v>
      </c>
      <c r="AL245" s="1182" t="s">
        <v>132</v>
      </c>
      <c r="AM245" s="1183">
        <f t="shared" si="237"/>
        <v>100</v>
      </c>
      <c r="AN245" s="1184">
        <f t="shared" si="238"/>
        <v>100</v>
      </c>
      <c r="AO245" s="1201" t="s">
        <v>495</v>
      </c>
      <c r="AP245" s="1403">
        <f t="shared" si="242"/>
        <v>0</v>
      </c>
      <c r="AQ245" s="1418">
        <f t="shared" si="240"/>
        <v>0</v>
      </c>
    </row>
    <row r="246" spans="1:43" ht="15.75" thickBot="1">
      <c r="A246" s="1376" t="s">
        <v>398</v>
      </c>
      <c r="B246" s="1377"/>
      <c r="C246" s="1698">
        <f>SUM(C236:C244)</f>
        <v>580</v>
      </c>
      <c r="D246" s="31"/>
      <c r="E246" s="31"/>
      <c r="F246" s="31"/>
      <c r="G246" s="253" t="s">
        <v>83</v>
      </c>
      <c r="H246" s="1583">
        <v>0.45</v>
      </c>
      <c r="I246" s="1504">
        <v>0.45</v>
      </c>
      <c r="J246" s="1454" t="s">
        <v>81</v>
      </c>
      <c r="K246" s="242">
        <v>200</v>
      </c>
      <c r="L246" s="1056">
        <v>200</v>
      </c>
      <c r="M246" s="94"/>
      <c r="N246" s="2623" t="s">
        <v>960</v>
      </c>
      <c r="O246" s="1145">
        <f t="shared" ref="O246:T246" si="245">AA263</f>
        <v>0</v>
      </c>
      <c r="P246" s="1345">
        <f t="shared" si="245"/>
        <v>0</v>
      </c>
      <c r="Q246" s="1145">
        <f t="shared" si="245"/>
        <v>0</v>
      </c>
      <c r="R246" s="1346">
        <f t="shared" si="245"/>
        <v>0</v>
      </c>
      <c r="S246" s="1145">
        <f t="shared" si="245"/>
        <v>0</v>
      </c>
      <c r="T246" s="1347">
        <f t="shared" si="245"/>
        <v>0</v>
      </c>
      <c r="U246" s="1145">
        <f t="shared" si="244"/>
        <v>0</v>
      </c>
      <c r="V246" s="1189">
        <f t="shared" si="244"/>
        <v>0</v>
      </c>
      <c r="W246" s="1145">
        <f t="shared" si="244"/>
        <v>0</v>
      </c>
      <c r="X246" s="1346">
        <f t="shared" si="244"/>
        <v>0</v>
      </c>
      <c r="Z246" s="1201" t="s">
        <v>63</v>
      </c>
      <c r="AA246" s="1164"/>
      <c r="AB246" s="1682"/>
      <c r="AC246" s="1166"/>
      <c r="AD246" s="1326"/>
      <c r="AE246" s="1167"/>
      <c r="AF246" s="1347"/>
      <c r="AG246" s="1167">
        <f t="shared" si="241"/>
        <v>0</v>
      </c>
      <c r="AH246" s="1330">
        <f t="shared" si="241"/>
        <v>0</v>
      </c>
      <c r="AI246" s="1167">
        <f t="shared" si="241"/>
        <v>0</v>
      </c>
      <c r="AJ246" s="1239">
        <f t="shared" si="241"/>
        <v>0</v>
      </c>
      <c r="AL246" s="455" t="s">
        <v>85</v>
      </c>
      <c r="AM246" s="1183">
        <f t="shared" si="237"/>
        <v>40.03</v>
      </c>
      <c r="AN246" s="1184">
        <f t="shared" si="238"/>
        <v>34.4</v>
      </c>
      <c r="AO246" s="1201" t="s">
        <v>63</v>
      </c>
      <c r="AP246" s="1403">
        <f t="shared" si="242"/>
        <v>0</v>
      </c>
      <c r="AQ246" s="1418">
        <f t="shared" si="240"/>
        <v>0</v>
      </c>
    </row>
    <row r="247" spans="1:43" ht="15.75" thickBot="1">
      <c r="A247" s="364"/>
      <c r="B247" s="170" t="s">
        <v>123</v>
      </c>
      <c r="C247" s="54"/>
      <c r="D247" s="2025" t="s">
        <v>728</v>
      </c>
      <c r="E247" s="1594"/>
      <c r="F247" s="1595"/>
      <c r="G247" s="1971" t="s">
        <v>653</v>
      </c>
      <c r="H247" s="39"/>
      <c r="I247" s="50"/>
      <c r="J247" s="1555" t="s">
        <v>609</v>
      </c>
      <c r="K247" s="1932"/>
      <c r="L247" s="1933"/>
      <c r="M247" s="94"/>
      <c r="N247" s="1182" t="s">
        <v>70</v>
      </c>
      <c r="O247" s="1146">
        <f t="shared" ref="O247:T247" si="246">AA271</f>
        <v>0</v>
      </c>
      <c r="P247" s="1348">
        <f t="shared" si="246"/>
        <v>0</v>
      </c>
      <c r="Q247" s="1146">
        <f t="shared" si="246"/>
        <v>157.5</v>
      </c>
      <c r="R247" s="1239">
        <f t="shared" si="246"/>
        <v>105</v>
      </c>
      <c r="S247" s="1146">
        <f t="shared" si="246"/>
        <v>0</v>
      </c>
      <c r="T247" s="1344">
        <f t="shared" si="246"/>
        <v>0</v>
      </c>
      <c r="U247" s="1146">
        <f t="shared" si="244"/>
        <v>157.5</v>
      </c>
      <c r="V247" s="1330">
        <f t="shared" si="244"/>
        <v>105</v>
      </c>
      <c r="W247" s="1146">
        <f t="shared" si="244"/>
        <v>157.5</v>
      </c>
      <c r="X247" s="1239">
        <f t="shared" si="244"/>
        <v>105</v>
      </c>
      <c r="Z247" s="1930" t="s">
        <v>598</v>
      </c>
      <c r="AA247" s="936"/>
      <c r="AB247" s="1683"/>
      <c r="AC247" s="1167">
        <f>E254</f>
        <v>2</v>
      </c>
      <c r="AD247" s="1329">
        <f>F254</f>
        <v>1.4</v>
      </c>
      <c r="AE247" s="1167"/>
      <c r="AF247" s="1347"/>
      <c r="AG247" s="1167">
        <f t="shared" ref="AG247:AG248" si="247">AA247+AC247</f>
        <v>2</v>
      </c>
      <c r="AH247" s="1330">
        <f t="shared" ref="AH247:AH248" si="248">AB247+AD247</f>
        <v>1.4</v>
      </c>
      <c r="AI247" s="1167">
        <f t="shared" ref="AI247:AI248" si="249">AC247+AE247</f>
        <v>2</v>
      </c>
      <c r="AJ247" s="1239">
        <f t="shared" ref="AJ247:AJ248" si="250">AD247+AF247</f>
        <v>1.4</v>
      </c>
      <c r="AL247" s="455" t="s">
        <v>439</v>
      </c>
      <c r="AM247" s="1183">
        <f t="shared" si="237"/>
        <v>0</v>
      </c>
      <c r="AN247" s="1184">
        <f t="shared" si="238"/>
        <v>0</v>
      </c>
      <c r="AO247" s="1930" t="s">
        <v>598</v>
      </c>
      <c r="AP247" s="1403">
        <f t="shared" si="242"/>
        <v>2</v>
      </c>
      <c r="AQ247" s="1418">
        <f t="shared" si="240"/>
        <v>1.4</v>
      </c>
    </row>
    <row r="248" spans="1:43" ht="14.25" customHeight="1" thickBot="1">
      <c r="A248" s="1539" t="s">
        <v>607</v>
      </c>
      <c r="B248" s="248" t="s">
        <v>608</v>
      </c>
      <c r="C248" s="257">
        <v>60</v>
      </c>
      <c r="D248" s="1678" t="s">
        <v>651</v>
      </c>
      <c r="E248" s="1597"/>
      <c r="F248" s="1598"/>
      <c r="G248" s="1640" t="s">
        <v>100</v>
      </c>
      <c r="H248" s="1641" t="s">
        <v>101</v>
      </c>
      <c r="I248" s="1642" t="s">
        <v>102</v>
      </c>
      <c r="J248" s="1444" t="s">
        <v>100</v>
      </c>
      <c r="K248" s="1445" t="s">
        <v>101</v>
      </c>
      <c r="L248" s="1446" t="s">
        <v>102</v>
      </c>
      <c r="M248" s="94"/>
      <c r="N248" s="1190" t="s">
        <v>104</v>
      </c>
      <c r="O248" s="1777">
        <f t="shared" ref="O248:T248" si="251">AA275</f>
        <v>2.6</v>
      </c>
      <c r="P248" s="1138">
        <f t="shared" si="251"/>
        <v>2.5</v>
      </c>
      <c r="Q248" s="1146">
        <f t="shared" si="251"/>
        <v>0</v>
      </c>
      <c r="R248" s="1330">
        <f t="shared" si="251"/>
        <v>0</v>
      </c>
      <c r="S248" s="1146">
        <f t="shared" si="251"/>
        <v>0</v>
      </c>
      <c r="T248" s="1344">
        <f t="shared" si="251"/>
        <v>0</v>
      </c>
      <c r="U248" s="1143">
        <f t="shared" ref="U248:U270" si="252">O248+Q248</f>
        <v>2.6</v>
      </c>
      <c r="V248" s="1330">
        <f t="shared" ref="V248:V275" si="253">P248+R248</f>
        <v>2.5</v>
      </c>
      <c r="W248" s="1143">
        <f t="shared" ref="W248:W273" si="254">Q248+S248</f>
        <v>0</v>
      </c>
      <c r="X248" s="1239">
        <f t="shared" ref="X248:X275" si="255">R248+T248</f>
        <v>0</v>
      </c>
      <c r="Z248" s="1200" t="s">
        <v>599</v>
      </c>
      <c r="AA248" s="936"/>
      <c r="AB248" s="1684"/>
      <c r="AC248" s="1167"/>
      <c r="AD248" s="1329"/>
      <c r="AE248" s="1167"/>
      <c r="AF248" s="1347"/>
      <c r="AG248" s="1167">
        <f t="shared" si="247"/>
        <v>0</v>
      </c>
      <c r="AH248" s="1330">
        <f t="shared" si="248"/>
        <v>0</v>
      </c>
      <c r="AI248" s="1167">
        <f t="shared" si="249"/>
        <v>0</v>
      </c>
      <c r="AJ248" s="1239">
        <f t="shared" si="250"/>
        <v>0</v>
      </c>
      <c r="AL248" s="1182" t="s">
        <v>121</v>
      </c>
      <c r="AM248" s="1183">
        <f t="shared" si="237"/>
        <v>111.259</v>
      </c>
      <c r="AN248" s="1184">
        <f t="shared" si="238"/>
        <v>78</v>
      </c>
      <c r="AO248" s="1200" t="s">
        <v>599</v>
      </c>
      <c r="AP248" s="1403">
        <f t="shared" si="242"/>
        <v>0</v>
      </c>
      <c r="AQ248" s="1418">
        <f t="shared" si="240"/>
        <v>0</v>
      </c>
    </row>
    <row r="249" spans="1:43" ht="12.75" customHeight="1" thickBot="1">
      <c r="A249" s="1842" t="s">
        <v>727</v>
      </c>
      <c r="B249" s="2797" t="s">
        <v>728</v>
      </c>
      <c r="C249" s="259">
        <v>200</v>
      </c>
      <c r="D249" s="1640" t="s">
        <v>100</v>
      </c>
      <c r="E249" s="1641" t="s">
        <v>101</v>
      </c>
      <c r="F249" s="1642" t="s">
        <v>102</v>
      </c>
      <c r="G249" s="1578" t="s">
        <v>105</v>
      </c>
      <c r="H249" s="1493">
        <v>42.5</v>
      </c>
      <c r="I249" s="1494">
        <v>42.5</v>
      </c>
      <c r="J249" s="243" t="s">
        <v>610</v>
      </c>
      <c r="K249" s="242">
        <v>68.400000000000006</v>
      </c>
      <c r="L249" s="1450">
        <v>41.04</v>
      </c>
      <c r="M249" s="94"/>
      <c r="N249" s="1182" t="s">
        <v>132</v>
      </c>
      <c r="O249" s="1143">
        <f>K237</f>
        <v>100</v>
      </c>
      <c r="P249" s="1138">
        <f>L237</f>
        <v>100</v>
      </c>
      <c r="Q249" s="1143"/>
      <c r="R249" s="1239"/>
      <c r="S249" s="1143"/>
      <c r="T249" s="1344"/>
      <c r="U249" s="1143">
        <f t="shared" si="252"/>
        <v>100</v>
      </c>
      <c r="V249" s="1330">
        <f t="shared" si="253"/>
        <v>100</v>
      </c>
      <c r="W249" s="1143">
        <f t="shared" si="254"/>
        <v>0</v>
      </c>
      <c r="X249" s="1239">
        <f t="shared" si="255"/>
        <v>0</v>
      </c>
      <c r="Z249" s="1201" t="s">
        <v>125</v>
      </c>
      <c r="AA249" s="936"/>
      <c r="AB249" s="1684"/>
      <c r="AC249" s="1167"/>
      <c r="AD249" s="1329"/>
      <c r="AE249" s="1167"/>
      <c r="AF249" s="1347"/>
      <c r="AG249" s="1167">
        <f t="shared" ref="AG249:AJ256" si="256">AA249+AC249</f>
        <v>0</v>
      </c>
      <c r="AH249" s="1330">
        <f t="shared" si="256"/>
        <v>0</v>
      </c>
      <c r="AI249" s="1167">
        <f t="shared" si="256"/>
        <v>0</v>
      </c>
      <c r="AJ249" s="1239">
        <f t="shared" si="256"/>
        <v>0</v>
      </c>
      <c r="AL249" s="1182" t="s">
        <v>65</v>
      </c>
      <c r="AM249" s="1183">
        <f t="shared" si="237"/>
        <v>0</v>
      </c>
      <c r="AN249" s="1184">
        <f t="shared" si="238"/>
        <v>0</v>
      </c>
      <c r="AO249" s="1201" t="s">
        <v>125</v>
      </c>
      <c r="AP249" s="1403">
        <f t="shared" si="242"/>
        <v>0</v>
      </c>
      <c r="AQ249" s="1418">
        <f t="shared" si="240"/>
        <v>0</v>
      </c>
    </row>
    <row r="250" spans="1:43" ht="14.25" customHeight="1">
      <c r="A250" s="175"/>
      <c r="B250" s="2765" t="s">
        <v>651</v>
      </c>
      <c r="C250" s="280"/>
      <c r="D250" s="1053" t="s">
        <v>267</v>
      </c>
      <c r="E250" s="1054">
        <v>12</v>
      </c>
      <c r="F250" s="1055">
        <v>11.8</v>
      </c>
      <c r="G250" s="1503" t="s">
        <v>657</v>
      </c>
      <c r="H250" s="1061"/>
      <c r="I250" s="1450">
        <v>255</v>
      </c>
      <c r="J250" s="243" t="s">
        <v>614</v>
      </c>
      <c r="K250" s="242" t="s">
        <v>750</v>
      </c>
      <c r="L250" s="1450">
        <v>6</v>
      </c>
      <c r="M250" s="94"/>
      <c r="N250" s="455" t="s">
        <v>425</v>
      </c>
      <c r="O250" s="1143">
        <f t="shared" ref="O250:T250" si="257">AA278</f>
        <v>0</v>
      </c>
      <c r="P250" s="1138">
        <f t="shared" si="257"/>
        <v>0</v>
      </c>
      <c r="Q250" s="1143">
        <f t="shared" si="257"/>
        <v>40.03</v>
      </c>
      <c r="R250" s="1239">
        <f t="shared" si="257"/>
        <v>34.4</v>
      </c>
      <c r="S250" s="1143">
        <f t="shared" si="257"/>
        <v>0</v>
      </c>
      <c r="T250" s="1344">
        <f t="shared" si="257"/>
        <v>0</v>
      </c>
      <c r="U250" s="1143">
        <f t="shared" si="252"/>
        <v>40.03</v>
      </c>
      <c r="V250" s="1330">
        <f t="shared" si="253"/>
        <v>34.4</v>
      </c>
      <c r="W250" s="1143">
        <f t="shared" si="254"/>
        <v>40.03</v>
      </c>
      <c r="X250" s="1239">
        <f t="shared" si="255"/>
        <v>34.4</v>
      </c>
      <c r="Z250" s="1201" t="s">
        <v>87</v>
      </c>
      <c r="AA250" s="936">
        <f>E238</f>
        <v>18</v>
      </c>
      <c r="AB250" s="1687">
        <f>F238</f>
        <v>16.2</v>
      </c>
      <c r="AC250" s="1167">
        <f>E252+E261+K251</f>
        <v>18.57</v>
      </c>
      <c r="AD250" s="1329">
        <f>F252+F261+L251</f>
        <v>11.5</v>
      </c>
      <c r="AE250" s="1167">
        <f>E270</f>
        <v>21.6</v>
      </c>
      <c r="AF250" s="1347">
        <f>F270</f>
        <v>18</v>
      </c>
      <c r="AG250" s="1167">
        <f t="shared" si="256"/>
        <v>36.57</v>
      </c>
      <c r="AH250" s="1330">
        <f t="shared" si="256"/>
        <v>27.7</v>
      </c>
      <c r="AI250" s="1167">
        <f t="shared" si="256"/>
        <v>40.17</v>
      </c>
      <c r="AJ250" s="1239">
        <f t="shared" si="256"/>
        <v>29.5</v>
      </c>
      <c r="AL250" s="1182" t="s">
        <v>60</v>
      </c>
      <c r="AM250" s="1183">
        <f t="shared" si="237"/>
        <v>301.92</v>
      </c>
      <c r="AN250" s="1184">
        <f t="shared" si="238"/>
        <v>301.92</v>
      </c>
      <c r="AO250" s="1201" t="s">
        <v>87</v>
      </c>
      <c r="AP250" s="1403">
        <f t="shared" si="242"/>
        <v>58.17</v>
      </c>
      <c r="AQ250" s="1418">
        <f t="shared" si="240"/>
        <v>45.7</v>
      </c>
    </row>
    <row r="251" spans="1:43" ht="14.25" customHeight="1">
      <c r="A251" s="1891" t="s">
        <v>754</v>
      </c>
      <c r="B251" s="2718" t="s">
        <v>655</v>
      </c>
      <c r="C251" s="259">
        <v>150</v>
      </c>
      <c r="D251" s="243" t="s">
        <v>68</v>
      </c>
      <c r="E251" s="242">
        <v>10</v>
      </c>
      <c r="F251" s="1056">
        <v>7.2</v>
      </c>
      <c r="G251" s="246" t="s">
        <v>595</v>
      </c>
      <c r="H251" s="1972">
        <v>0.2</v>
      </c>
      <c r="I251" s="1450">
        <v>0.2</v>
      </c>
      <c r="J251" s="243" t="s">
        <v>164</v>
      </c>
      <c r="K251" s="242">
        <v>5.4</v>
      </c>
      <c r="L251" s="1056">
        <v>4.5</v>
      </c>
      <c r="M251" s="94"/>
      <c r="N251" s="1182" t="s">
        <v>426</v>
      </c>
      <c r="O251" s="1143">
        <f t="shared" ref="O251:T251" si="258">AA282</f>
        <v>0</v>
      </c>
      <c r="P251" s="1348">
        <f t="shared" si="258"/>
        <v>0</v>
      </c>
      <c r="Q251" s="1143">
        <f t="shared" si="258"/>
        <v>0</v>
      </c>
      <c r="R251" s="1330">
        <f t="shared" si="258"/>
        <v>0</v>
      </c>
      <c r="S251" s="1143">
        <f t="shared" si="258"/>
        <v>0</v>
      </c>
      <c r="T251" s="1349">
        <f t="shared" si="258"/>
        <v>0</v>
      </c>
      <c r="U251" s="1143">
        <f t="shared" si="252"/>
        <v>0</v>
      </c>
      <c r="V251" s="1330">
        <f t="shared" si="253"/>
        <v>0</v>
      </c>
      <c r="W251" s="1143">
        <f t="shared" si="254"/>
        <v>0</v>
      </c>
      <c r="X251" s="1239">
        <f t="shared" si="255"/>
        <v>0</v>
      </c>
      <c r="Z251" s="1201" t="s">
        <v>68</v>
      </c>
      <c r="AA251" s="936"/>
      <c r="AB251" s="1687"/>
      <c r="AC251" s="1167">
        <f>E251</f>
        <v>10</v>
      </c>
      <c r="AD251" s="1329">
        <f>F251</f>
        <v>7.2</v>
      </c>
      <c r="AE251" s="1167">
        <f>E271</f>
        <v>17.100000000000001</v>
      </c>
      <c r="AF251" s="1347">
        <f>F271</f>
        <v>13.5</v>
      </c>
      <c r="AG251" s="1167">
        <f t="shared" si="256"/>
        <v>10</v>
      </c>
      <c r="AH251" s="1330">
        <f t="shared" si="256"/>
        <v>7.2</v>
      </c>
      <c r="AI251" s="1167">
        <f t="shared" si="256"/>
        <v>27.1</v>
      </c>
      <c r="AJ251" s="1239">
        <f t="shared" si="256"/>
        <v>20.7</v>
      </c>
      <c r="AL251" s="1182" t="s">
        <v>139</v>
      </c>
      <c r="AM251" s="1183">
        <f t="shared" si="237"/>
        <v>208</v>
      </c>
      <c r="AN251" s="1191">
        <f t="shared" si="238"/>
        <v>200</v>
      </c>
      <c r="AO251" s="1201" t="s">
        <v>68</v>
      </c>
      <c r="AP251" s="1403">
        <f t="shared" si="242"/>
        <v>27.1</v>
      </c>
      <c r="AQ251" s="1418">
        <f t="shared" si="240"/>
        <v>20.7</v>
      </c>
    </row>
    <row r="252" spans="1:43" ht="13.5" customHeight="1">
      <c r="A252" s="175"/>
      <c r="B252" s="2789" t="s">
        <v>654</v>
      </c>
      <c r="C252" s="280"/>
      <c r="D252" s="243" t="s">
        <v>164</v>
      </c>
      <c r="E252" s="242">
        <v>9.6</v>
      </c>
      <c r="F252" s="1056">
        <v>4</v>
      </c>
      <c r="G252" s="1975" t="s">
        <v>817</v>
      </c>
      <c r="H252" s="1061"/>
      <c r="I252" s="1450"/>
      <c r="J252" s="243" t="s">
        <v>613</v>
      </c>
      <c r="K252" s="242">
        <v>0.06</v>
      </c>
      <c r="L252" s="1056">
        <v>0.06</v>
      </c>
      <c r="M252" s="94"/>
      <c r="N252" s="1182" t="s">
        <v>121</v>
      </c>
      <c r="O252" s="1146">
        <f>E237</f>
        <v>111.259</v>
      </c>
      <c r="P252" s="1138">
        <f>F237</f>
        <v>78</v>
      </c>
      <c r="Q252" s="1143"/>
      <c r="R252" s="1239"/>
      <c r="S252" s="1143"/>
      <c r="T252" s="1344"/>
      <c r="U252" s="1143">
        <f t="shared" si="252"/>
        <v>111.259</v>
      </c>
      <c r="V252" s="1330">
        <f t="shared" si="253"/>
        <v>78</v>
      </c>
      <c r="W252" s="1143">
        <f t="shared" si="254"/>
        <v>0</v>
      </c>
      <c r="X252" s="1239">
        <f t="shared" si="255"/>
        <v>0</v>
      </c>
      <c r="Z252" s="1201" t="s">
        <v>74</v>
      </c>
      <c r="AA252" s="936">
        <f>K244</f>
        <v>81.825000000000003</v>
      </c>
      <c r="AB252" s="1684">
        <f>L244</f>
        <v>65.400000000000006</v>
      </c>
      <c r="AC252" s="1167"/>
      <c r="AD252" s="1329"/>
      <c r="AE252" s="1167"/>
      <c r="AF252" s="1347"/>
      <c r="AG252" s="1167">
        <f t="shared" si="256"/>
        <v>81.825000000000003</v>
      </c>
      <c r="AH252" s="1330">
        <f t="shared" si="256"/>
        <v>65.400000000000006</v>
      </c>
      <c r="AI252" s="1167">
        <f t="shared" si="256"/>
        <v>0</v>
      </c>
      <c r="AJ252" s="1239">
        <f t="shared" si="256"/>
        <v>0</v>
      </c>
      <c r="AL252" s="1182" t="s">
        <v>64</v>
      </c>
      <c r="AM252" s="1183">
        <f t="shared" si="237"/>
        <v>110.4</v>
      </c>
      <c r="AN252" s="1191">
        <f t="shared" si="238"/>
        <v>109.7</v>
      </c>
      <c r="AO252" s="1201" t="s">
        <v>74</v>
      </c>
      <c r="AP252" s="1403">
        <f t="shared" si="242"/>
        <v>81.825000000000003</v>
      </c>
      <c r="AQ252" s="1418">
        <f t="shared" si="240"/>
        <v>65.400000000000006</v>
      </c>
    </row>
    <row r="253" spans="1:43" ht="14.25" customHeight="1">
      <c r="A253" s="1891" t="s">
        <v>755</v>
      </c>
      <c r="B253" s="2718" t="s">
        <v>662</v>
      </c>
      <c r="C253" s="259">
        <v>120</v>
      </c>
      <c r="D253" s="1655" t="s">
        <v>89</v>
      </c>
      <c r="E253" s="242">
        <v>2.7</v>
      </c>
      <c r="F253" s="1056">
        <v>2.7</v>
      </c>
      <c r="G253" s="1060" t="s">
        <v>656</v>
      </c>
      <c r="H253" s="1061">
        <v>23.5</v>
      </c>
      <c r="I253" s="1450">
        <v>22.6</v>
      </c>
      <c r="J253" s="243" t="s">
        <v>611</v>
      </c>
      <c r="K253" s="242">
        <v>3</v>
      </c>
      <c r="L253" s="1056">
        <v>3</v>
      </c>
      <c r="M253" s="94"/>
      <c r="N253" s="1182" t="s">
        <v>65</v>
      </c>
      <c r="O253" s="1143"/>
      <c r="P253" s="1138"/>
      <c r="Q253" s="1143"/>
      <c r="R253" s="1239"/>
      <c r="S253" s="1143"/>
      <c r="T253" s="1344"/>
      <c r="U253" s="1143">
        <f t="shared" si="252"/>
        <v>0</v>
      </c>
      <c r="V253" s="1330">
        <f t="shared" si="253"/>
        <v>0</v>
      </c>
      <c r="W253" s="1143">
        <f t="shared" si="254"/>
        <v>0</v>
      </c>
      <c r="X253" s="1239">
        <f t="shared" si="255"/>
        <v>0</v>
      </c>
      <c r="Z253" s="1201" t="s">
        <v>129</v>
      </c>
      <c r="AA253" s="936"/>
      <c r="AB253" s="1688"/>
      <c r="AC253" s="1167"/>
      <c r="AD253" s="1329"/>
      <c r="AE253" s="1167"/>
      <c r="AF253" s="1347"/>
      <c r="AG253" s="1167">
        <f t="shared" si="256"/>
        <v>0</v>
      </c>
      <c r="AH253" s="1330">
        <f t="shared" si="256"/>
        <v>0</v>
      </c>
      <c r="AI253" s="1167">
        <f t="shared" si="256"/>
        <v>0</v>
      </c>
      <c r="AJ253" s="1239">
        <f t="shared" si="256"/>
        <v>0</v>
      </c>
      <c r="AL253" s="1182" t="s">
        <v>47</v>
      </c>
      <c r="AM253" s="1183">
        <f t="shared" si="237"/>
        <v>28.692999999999998</v>
      </c>
      <c r="AN253" s="1191">
        <f t="shared" si="238"/>
        <v>27.6</v>
      </c>
      <c r="AO253" s="1201" t="s">
        <v>129</v>
      </c>
      <c r="AP253" s="1403">
        <f t="shared" si="242"/>
        <v>0</v>
      </c>
      <c r="AQ253" s="1418">
        <f t="shared" si="240"/>
        <v>0</v>
      </c>
    </row>
    <row r="254" spans="1:43" ht="15.75" thickBot="1">
      <c r="A254" s="175"/>
      <c r="B254" s="2721" t="s">
        <v>1016</v>
      </c>
      <c r="C254" s="280"/>
      <c r="D254" s="243" t="s">
        <v>619</v>
      </c>
      <c r="E254" s="242">
        <v>2</v>
      </c>
      <c r="F254" s="1056">
        <v>1.4</v>
      </c>
      <c r="G254" s="1613" t="s">
        <v>82</v>
      </c>
      <c r="H254" s="1973">
        <v>6</v>
      </c>
      <c r="I254" s="1456">
        <v>6</v>
      </c>
      <c r="J254" s="243" t="s">
        <v>393</v>
      </c>
      <c r="K254" s="242">
        <v>1.8</v>
      </c>
      <c r="L254" s="1056">
        <v>1.32</v>
      </c>
      <c r="M254" s="109"/>
      <c r="N254" s="1182" t="s">
        <v>60</v>
      </c>
      <c r="O254" s="1143">
        <f>E240+H244</f>
        <v>79.72</v>
      </c>
      <c r="P254" s="1350">
        <f>F240+I244</f>
        <v>79.72</v>
      </c>
      <c r="Q254" s="1143">
        <f>K261</f>
        <v>200</v>
      </c>
      <c r="R254" s="1351">
        <f>L261</f>
        <v>200</v>
      </c>
      <c r="S254" s="1143">
        <f>H268</f>
        <v>22.2</v>
      </c>
      <c r="T254" s="1341">
        <f>I268</f>
        <v>22.2</v>
      </c>
      <c r="U254" s="1143">
        <f t="shared" si="252"/>
        <v>279.72000000000003</v>
      </c>
      <c r="V254" s="1330">
        <f t="shared" si="253"/>
        <v>279.72000000000003</v>
      </c>
      <c r="W254" s="1143">
        <f t="shared" si="254"/>
        <v>222.2</v>
      </c>
      <c r="X254" s="1239">
        <f t="shared" si="255"/>
        <v>222.2</v>
      </c>
      <c r="Z254" s="1201" t="s">
        <v>130</v>
      </c>
      <c r="AA254" s="936">
        <f>E239</f>
        <v>1.9</v>
      </c>
      <c r="AB254" s="1689">
        <f>F239</f>
        <v>1.8</v>
      </c>
      <c r="AC254" s="1167">
        <f>K254</f>
        <v>1.8</v>
      </c>
      <c r="AD254" s="1329">
        <f>L254</f>
        <v>1.32</v>
      </c>
      <c r="AE254" s="1167"/>
      <c r="AF254" s="1347"/>
      <c r="AG254" s="1167">
        <f t="shared" si="256"/>
        <v>3.7</v>
      </c>
      <c r="AH254" s="1330">
        <f t="shared" si="256"/>
        <v>3.12</v>
      </c>
      <c r="AI254" s="1167">
        <f t="shared" si="256"/>
        <v>1.8</v>
      </c>
      <c r="AJ254" s="1239">
        <f t="shared" si="256"/>
        <v>1.32</v>
      </c>
      <c r="AL254" s="1182" t="s">
        <v>67</v>
      </c>
      <c r="AM254" s="1183">
        <f t="shared" si="237"/>
        <v>6.7</v>
      </c>
      <c r="AN254" s="1191">
        <f t="shared" si="238"/>
        <v>6.7</v>
      </c>
      <c r="AO254" s="1201" t="s">
        <v>127</v>
      </c>
      <c r="AP254" s="1403">
        <f t="shared" si="242"/>
        <v>3.7</v>
      </c>
      <c r="AQ254" s="1418">
        <f t="shared" si="240"/>
        <v>3.12</v>
      </c>
    </row>
    <row r="255" spans="1:43" ht="14.25" customHeight="1" thickBot="1">
      <c r="A255" s="239"/>
      <c r="B255" s="273" t="s">
        <v>14</v>
      </c>
      <c r="C255" s="259">
        <v>200</v>
      </c>
      <c r="D255" s="243" t="s">
        <v>595</v>
      </c>
      <c r="E255" s="242">
        <v>0.5</v>
      </c>
      <c r="F255" s="1056">
        <v>0.5</v>
      </c>
      <c r="G255" s="1775" t="s">
        <v>662</v>
      </c>
      <c r="H255" s="799"/>
      <c r="I255" s="1974"/>
      <c r="J255" s="243" t="s">
        <v>612</v>
      </c>
      <c r="K255" s="242">
        <v>0.24</v>
      </c>
      <c r="L255" s="1056">
        <v>0.24</v>
      </c>
      <c r="M255" s="103"/>
      <c r="N255" s="1182" t="s">
        <v>139</v>
      </c>
      <c r="O255" s="1143"/>
      <c r="P255" s="1138"/>
      <c r="Q255" s="1143"/>
      <c r="R255" s="1239"/>
      <c r="S255" s="1143">
        <f>K268</f>
        <v>208</v>
      </c>
      <c r="T255" s="1344">
        <f>L268</f>
        <v>200</v>
      </c>
      <c r="U255" s="1143">
        <f t="shared" si="252"/>
        <v>0</v>
      </c>
      <c r="V255" s="1330">
        <f t="shared" si="253"/>
        <v>0</v>
      </c>
      <c r="W255" s="1143">
        <f t="shared" si="254"/>
        <v>208</v>
      </c>
      <c r="X255" s="1239">
        <f t="shared" si="255"/>
        <v>200</v>
      </c>
      <c r="Z255" s="1200" t="s">
        <v>96</v>
      </c>
      <c r="AA255" s="1165"/>
      <c r="AB255" s="1690"/>
      <c r="AC255" s="1168"/>
      <c r="AD255" s="1331"/>
      <c r="AE255" s="1168"/>
      <c r="AF255" s="1692"/>
      <c r="AG255" s="1168">
        <f t="shared" si="256"/>
        <v>0</v>
      </c>
      <c r="AH255" s="1332">
        <f t="shared" si="256"/>
        <v>0</v>
      </c>
      <c r="AI255" s="1168">
        <f t="shared" si="256"/>
        <v>0</v>
      </c>
      <c r="AJ255" s="1134">
        <f t="shared" si="256"/>
        <v>0</v>
      </c>
      <c r="AL255" s="1182" t="s">
        <v>82</v>
      </c>
      <c r="AM255" s="1183">
        <f t="shared" si="237"/>
        <v>22.130000000000003</v>
      </c>
      <c r="AN255" s="1191">
        <f t="shared" si="238"/>
        <v>22.130000000000003</v>
      </c>
      <c r="AO255" s="1404" t="s">
        <v>161</v>
      </c>
      <c r="AP255" s="1403">
        <f t="shared" si="242"/>
        <v>0</v>
      </c>
      <c r="AQ255" s="1418">
        <f t="shared" si="240"/>
        <v>0</v>
      </c>
    </row>
    <row r="256" spans="1:43" ht="15" customHeight="1" thickBot="1">
      <c r="A256" s="299" t="s">
        <v>751</v>
      </c>
      <c r="B256" s="2765" t="s">
        <v>523</v>
      </c>
      <c r="C256" s="71"/>
      <c r="D256" s="1499" t="s">
        <v>165</v>
      </c>
      <c r="E256" s="242">
        <v>8.0000000000000002E-3</v>
      </c>
      <c r="F256" s="1056">
        <v>8.0000000000000002E-3</v>
      </c>
      <c r="G256" s="1776" t="s">
        <v>661</v>
      </c>
      <c r="H256" s="31"/>
      <c r="I256" s="73"/>
      <c r="J256" s="1454" t="s">
        <v>595</v>
      </c>
      <c r="K256" s="1058">
        <v>0.15</v>
      </c>
      <c r="L256" s="1059">
        <v>0.15</v>
      </c>
      <c r="M256" s="103"/>
      <c r="N256" s="1182" t="s">
        <v>64</v>
      </c>
      <c r="O256" s="1143"/>
      <c r="P256" s="1138"/>
      <c r="Q256" s="1143">
        <f>H258</f>
        <v>110.4</v>
      </c>
      <c r="R256" s="1239">
        <f>I258</f>
        <v>109.7</v>
      </c>
      <c r="S256" s="1143"/>
      <c r="T256" s="1344"/>
      <c r="U256" s="1143">
        <f t="shared" si="252"/>
        <v>110.4</v>
      </c>
      <c r="V256" s="1330">
        <f t="shared" si="253"/>
        <v>109.7</v>
      </c>
      <c r="W256" s="1143">
        <f t="shared" si="254"/>
        <v>110.4</v>
      </c>
      <c r="X256" s="1239">
        <f t="shared" si="255"/>
        <v>109.7</v>
      </c>
      <c r="Z256" s="2537" t="s">
        <v>942</v>
      </c>
      <c r="AA256" s="2538">
        <f t="shared" ref="AA256:AF256" si="259">SUM(AA243:AA255)</f>
        <v>101.72500000000001</v>
      </c>
      <c r="AB256" s="2549">
        <f t="shared" si="259"/>
        <v>83.4</v>
      </c>
      <c r="AC256" s="2550">
        <f t="shared" si="259"/>
        <v>100.77</v>
      </c>
      <c r="AD256" s="2551">
        <f t="shared" si="259"/>
        <v>62.46</v>
      </c>
      <c r="AE256" s="2552">
        <f t="shared" si="259"/>
        <v>38.700000000000003</v>
      </c>
      <c r="AF256" s="2539">
        <f t="shared" si="259"/>
        <v>31.5</v>
      </c>
      <c r="AG256" s="2060">
        <f t="shared" si="256"/>
        <v>202.495</v>
      </c>
      <c r="AH256" s="1330">
        <f t="shared" si="256"/>
        <v>145.86000000000001</v>
      </c>
      <c r="AI256" s="2060">
        <f t="shared" si="256"/>
        <v>139.47</v>
      </c>
      <c r="AJ256" s="1353">
        <f t="shared" si="256"/>
        <v>93.960000000000008</v>
      </c>
      <c r="AL256" s="1182" t="s">
        <v>89</v>
      </c>
      <c r="AM256" s="1183">
        <f t="shared" si="237"/>
        <v>14.6</v>
      </c>
      <c r="AN256" s="1191">
        <f t="shared" si="238"/>
        <v>14.6</v>
      </c>
      <c r="AO256" s="2537" t="s">
        <v>942</v>
      </c>
      <c r="AP256" s="2500">
        <f t="shared" si="242"/>
        <v>241.19499999999999</v>
      </c>
      <c r="AQ256" s="1418">
        <f t="shared" si="240"/>
        <v>177.36</v>
      </c>
    </row>
    <row r="257" spans="1:46" ht="15.75" thickBot="1">
      <c r="A257" s="1544" t="s">
        <v>9</v>
      </c>
      <c r="B257" s="248" t="s">
        <v>10</v>
      </c>
      <c r="C257" s="257">
        <v>30</v>
      </c>
      <c r="D257" s="1454" t="s">
        <v>81</v>
      </c>
      <c r="E257" s="242">
        <v>190</v>
      </c>
      <c r="F257" s="1056">
        <v>190</v>
      </c>
      <c r="G257" s="1475" t="s">
        <v>100</v>
      </c>
      <c r="H257" s="1434" t="s">
        <v>101</v>
      </c>
      <c r="I257" s="1548" t="s">
        <v>102</v>
      </c>
      <c r="J257" s="602" t="s">
        <v>124</v>
      </c>
      <c r="K257" s="1573"/>
      <c r="L257" s="1472"/>
      <c r="M257" s="103"/>
      <c r="N257" s="1182" t="s">
        <v>446</v>
      </c>
      <c r="O257" s="1143">
        <f>H238</f>
        <v>5.1929999999999996</v>
      </c>
      <c r="P257" s="1138">
        <f>I238</f>
        <v>5</v>
      </c>
      <c r="Q257" s="1143">
        <f>H253</f>
        <v>23.5</v>
      </c>
      <c r="R257" s="1239">
        <f>I253</f>
        <v>22.6</v>
      </c>
      <c r="S257" s="1143"/>
      <c r="T257" s="1344"/>
      <c r="U257" s="1143">
        <f t="shared" si="252"/>
        <v>28.692999999999998</v>
      </c>
      <c r="V257" s="1330">
        <f t="shared" si="253"/>
        <v>27.6</v>
      </c>
      <c r="W257" s="1143">
        <f t="shared" si="254"/>
        <v>23.5</v>
      </c>
      <c r="X257" s="1239">
        <f t="shared" si="255"/>
        <v>22.6</v>
      </c>
      <c r="Z257" s="2502" t="s">
        <v>1022</v>
      </c>
      <c r="AA257" s="2498"/>
      <c r="AB257" s="2503"/>
      <c r="AC257" s="2504"/>
      <c r="AD257" s="2505"/>
      <c r="AE257" s="2504"/>
      <c r="AF257" s="2506"/>
      <c r="AL257" s="1182" t="s">
        <v>131</v>
      </c>
      <c r="AM257" s="1183">
        <f t="shared" si="237"/>
        <v>0.44700000000000006</v>
      </c>
      <c r="AN257" s="1191">
        <f t="shared" si="238"/>
        <v>17.880000000000003</v>
      </c>
      <c r="AO257" s="2502" t="s">
        <v>941</v>
      </c>
    </row>
    <row r="258" spans="1:46" ht="15.75" thickBot="1">
      <c r="A258" s="265" t="s">
        <v>9</v>
      </c>
      <c r="B258" s="248" t="s">
        <v>427</v>
      </c>
      <c r="C258" s="257">
        <v>20</v>
      </c>
      <c r="D258" s="1970" t="s">
        <v>717</v>
      </c>
      <c r="E258" s="12"/>
      <c r="F258" s="1501"/>
      <c r="G258" s="1553" t="s">
        <v>658</v>
      </c>
      <c r="H258" s="1054">
        <v>110.4</v>
      </c>
      <c r="I258" s="1055">
        <v>109.7</v>
      </c>
      <c r="J258" s="1637" t="s">
        <v>523</v>
      </c>
      <c r="K258" s="31"/>
      <c r="L258" s="73"/>
      <c r="M258" s="109"/>
      <c r="N258" s="1182" t="s">
        <v>67</v>
      </c>
      <c r="O258" s="1143">
        <f>H242</f>
        <v>3.1</v>
      </c>
      <c r="P258" s="1138">
        <f>I242</f>
        <v>3.1</v>
      </c>
      <c r="Q258" s="1143">
        <f>H262</f>
        <v>3.6</v>
      </c>
      <c r="R258" s="1239">
        <f>I262</f>
        <v>3.6</v>
      </c>
      <c r="S258" s="1143"/>
      <c r="T258" s="1344"/>
      <c r="U258" s="1143">
        <f t="shared" si="252"/>
        <v>6.7</v>
      </c>
      <c r="V258" s="1330">
        <f t="shared" si="253"/>
        <v>6.7</v>
      </c>
      <c r="W258" s="1143">
        <f t="shared" si="254"/>
        <v>3.6</v>
      </c>
      <c r="X258" s="1239">
        <f t="shared" si="255"/>
        <v>3.6</v>
      </c>
      <c r="Z258" s="1201"/>
      <c r="AA258" s="936"/>
      <c r="AB258" s="1684"/>
      <c r="AC258" s="1167"/>
      <c r="AD258" s="1329"/>
      <c r="AE258" s="1167"/>
      <c r="AF258" s="1347"/>
      <c r="AG258" s="1167">
        <f t="shared" ref="AG258:AJ263" si="260">AA258+AC258</f>
        <v>0</v>
      </c>
      <c r="AH258" s="1330">
        <f t="shared" si="260"/>
        <v>0</v>
      </c>
      <c r="AI258" s="1167">
        <f t="shared" si="260"/>
        <v>0</v>
      </c>
      <c r="AJ258" s="1239">
        <f t="shared" si="260"/>
        <v>0</v>
      </c>
      <c r="AL258" s="1182" t="s">
        <v>50</v>
      </c>
      <c r="AM258" s="1183">
        <f t="shared" si="237"/>
        <v>24.439999999999998</v>
      </c>
      <c r="AN258" s="1191">
        <f t="shared" si="238"/>
        <v>24.439999999999998</v>
      </c>
      <c r="AO258" s="1201" t="s">
        <v>130</v>
      </c>
      <c r="AP258" s="1403">
        <f t="shared" ref="AP258:AQ264" si="261">AA258+AC258+AE258</f>
        <v>0</v>
      </c>
      <c r="AQ258" s="1418">
        <f t="shared" si="261"/>
        <v>0</v>
      </c>
    </row>
    <row r="259" spans="1:46" ht="15.75" thickBot="1">
      <c r="A259" s="1477" t="s">
        <v>484</v>
      </c>
      <c r="B259" s="248" t="s">
        <v>744</v>
      </c>
      <c r="C259" s="261">
        <v>105</v>
      </c>
      <c r="D259" s="243" t="s">
        <v>716</v>
      </c>
      <c r="E259" s="361">
        <v>40.03</v>
      </c>
      <c r="F259" s="1543">
        <v>34.4</v>
      </c>
      <c r="G259" s="243" t="s">
        <v>492</v>
      </c>
      <c r="H259" s="1466">
        <v>14</v>
      </c>
      <c r="I259" s="1599">
        <v>14</v>
      </c>
      <c r="J259" s="1488" t="s">
        <v>100</v>
      </c>
      <c r="K259" s="1445" t="s">
        <v>101</v>
      </c>
      <c r="L259" s="1446" t="s">
        <v>102</v>
      </c>
      <c r="M259" s="108"/>
      <c r="N259" s="1182" t="s">
        <v>82</v>
      </c>
      <c r="O259" s="1696">
        <f>H240+H245</f>
        <v>11.3</v>
      </c>
      <c r="P259" s="1348">
        <f>I240+I245</f>
        <v>11.3</v>
      </c>
      <c r="Q259" s="1143">
        <f>H254</f>
        <v>6</v>
      </c>
      <c r="R259" s="1330">
        <f>I254</f>
        <v>6</v>
      </c>
      <c r="S259" s="1143">
        <f>E272+E274</f>
        <v>4.83</v>
      </c>
      <c r="T259" s="1349">
        <f>F272+F274</f>
        <v>4.83</v>
      </c>
      <c r="U259" s="1143">
        <f t="shared" si="252"/>
        <v>17.3</v>
      </c>
      <c r="V259" s="1330">
        <f t="shared" si="253"/>
        <v>17.3</v>
      </c>
      <c r="W259" s="1143">
        <f t="shared" si="254"/>
        <v>10.83</v>
      </c>
      <c r="X259" s="1239">
        <f t="shared" si="255"/>
        <v>10.83</v>
      </c>
      <c r="Z259" s="1201" t="s">
        <v>128</v>
      </c>
      <c r="AA259" s="936"/>
      <c r="AB259" s="1684"/>
      <c r="AC259" s="1167"/>
      <c r="AD259" s="1329"/>
      <c r="AE259" s="1167"/>
      <c r="AF259" s="1347"/>
      <c r="AG259" s="1167">
        <f t="shared" si="260"/>
        <v>0</v>
      </c>
      <c r="AH259" s="1330">
        <f t="shared" si="260"/>
        <v>0</v>
      </c>
      <c r="AI259" s="1167">
        <f t="shared" si="260"/>
        <v>0</v>
      </c>
      <c r="AJ259" s="1239">
        <f t="shared" si="260"/>
        <v>0</v>
      </c>
      <c r="AL259" s="1182" t="s">
        <v>140</v>
      </c>
      <c r="AM259" s="1183">
        <f t="shared" si="237"/>
        <v>0</v>
      </c>
      <c r="AN259" s="1191">
        <f t="shared" si="238"/>
        <v>0</v>
      </c>
      <c r="AO259" s="1201" t="s">
        <v>128</v>
      </c>
      <c r="AP259" s="1403">
        <f t="shared" si="261"/>
        <v>0</v>
      </c>
      <c r="AQ259" s="1418">
        <f t="shared" si="261"/>
        <v>0</v>
      </c>
    </row>
    <row r="260" spans="1:46">
      <c r="A260" s="61"/>
      <c r="B260" s="1549"/>
      <c r="C260" s="71"/>
      <c r="D260" s="1936" t="s">
        <v>166</v>
      </c>
      <c r="E260" s="242" t="s">
        <v>652</v>
      </c>
      <c r="F260" s="1495">
        <v>2</v>
      </c>
      <c r="G260" s="243" t="s">
        <v>612</v>
      </c>
      <c r="H260" s="1574">
        <v>9.6</v>
      </c>
      <c r="I260" s="1056">
        <v>9.6</v>
      </c>
      <c r="J260" s="1578" t="s">
        <v>290</v>
      </c>
      <c r="K260" s="1493">
        <v>4</v>
      </c>
      <c r="L260" s="1494">
        <v>4</v>
      </c>
      <c r="M260" s="108"/>
      <c r="N260" s="1182" t="s">
        <v>89</v>
      </c>
      <c r="O260" s="1143">
        <f>E243</f>
        <v>6.5</v>
      </c>
      <c r="P260" s="1348">
        <f>F243</f>
        <v>6.5</v>
      </c>
      <c r="Q260" s="1143">
        <f>E253+H263+K253</f>
        <v>8.1</v>
      </c>
      <c r="R260" s="1239">
        <f>F253+I263+L253</f>
        <v>8.1</v>
      </c>
      <c r="S260" s="1143"/>
      <c r="T260" s="1344"/>
      <c r="U260" s="1143">
        <f t="shared" si="252"/>
        <v>14.6</v>
      </c>
      <c r="V260" s="1330">
        <f t="shared" si="253"/>
        <v>14.6</v>
      </c>
      <c r="W260" s="1143">
        <f t="shared" si="254"/>
        <v>8.1</v>
      </c>
      <c r="X260" s="1239">
        <f t="shared" si="255"/>
        <v>8.1</v>
      </c>
      <c r="Z260" s="1201" t="s">
        <v>126</v>
      </c>
      <c r="AA260" s="936"/>
      <c r="AB260" s="1688"/>
      <c r="AC260" s="1167"/>
      <c r="AD260" s="1329"/>
      <c r="AE260" s="1167"/>
      <c r="AF260" s="1347"/>
      <c r="AG260" s="1167">
        <f t="shared" si="260"/>
        <v>0</v>
      </c>
      <c r="AH260" s="1330">
        <f t="shared" si="260"/>
        <v>0</v>
      </c>
      <c r="AI260" s="1167">
        <f t="shared" si="260"/>
        <v>0</v>
      </c>
      <c r="AJ260" s="1239">
        <f t="shared" si="260"/>
        <v>0</v>
      </c>
      <c r="AL260" s="1182" t="s">
        <v>52</v>
      </c>
      <c r="AM260" s="1183">
        <f t="shared" si="237"/>
        <v>0</v>
      </c>
      <c r="AN260" s="1191">
        <f t="shared" si="238"/>
        <v>0</v>
      </c>
      <c r="AO260" s="1201" t="s">
        <v>126</v>
      </c>
      <c r="AP260" s="1403">
        <f t="shared" si="261"/>
        <v>0</v>
      </c>
      <c r="AQ260" s="1418">
        <f t="shared" si="261"/>
        <v>0</v>
      </c>
    </row>
    <row r="261" spans="1:46">
      <c r="A261" s="61"/>
      <c r="B261" s="1549"/>
      <c r="C261" s="71"/>
      <c r="D261" s="243" t="s">
        <v>164</v>
      </c>
      <c r="E261" s="242">
        <v>3.57</v>
      </c>
      <c r="F261" s="1495">
        <v>3</v>
      </c>
      <c r="G261" s="243" t="s">
        <v>176</v>
      </c>
      <c r="H261" s="1563" t="s">
        <v>663</v>
      </c>
      <c r="I261" s="1056">
        <v>5.28</v>
      </c>
      <c r="J261" s="1496" t="s">
        <v>60</v>
      </c>
      <c r="K261" s="242">
        <v>200</v>
      </c>
      <c r="L261" s="1458">
        <v>200</v>
      </c>
      <c r="M261" s="108"/>
      <c r="N261" s="668" t="s">
        <v>145</v>
      </c>
      <c r="O261" s="1143">
        <f>P261/1000/0.04</f>
        <v>0.09</v>
      </c>
      <c r="P261" s="1348">
        <f>F241</f>
        <v>3.6</v>
      </c>
      <c r="Q261" s="1898">
        <f>R261/1000/0.04</f>
        <v>0.33200000000000002</v>
      </c>
      <c r="R261" s="1330">
        <f>F260+I261+L250</f>
        <v>13.280000000000001</v>
      </c>
      <c r="S261" s="1898">
        <f>T261/1000/0.04</f>
        <v>2.5000000000000001E-2</v>
      </c>
      <c r="T261" s="1349">
        <f>F269</f>
        <v>1</v>
      </c>
      <c r="U261" s="1143">
        <f t="shared" si="252"/>
        <v>0.42200000000000004</v>
      </c>
      <c r="V261" s="1330">
        <f t="shared" si="253"/>
        <v>16.880000000000003</v>
      </c>
      <c r="W261" s="1143">
        <f t="shared" si="254"/>
        <v>0.35700000000000004</v>
      </c>
      <c r="X261" s="1239">
        <f t="shared" si="255"/>
        <v>14.280000000000001</v>
      </c>
      <c r="Z261" s="1201" t="s">
        <v>433</v>
      </c>
      <c r="AA261" s="936"/>
      <c r="AB261" s="1689"/>
      <c r="AC261" s="1167"/>
      <c r="AD261" s="1329"/>
      <c r="AE261" s="1167"/>
      <c r="AF261" s="1347"/>
      <c r="AG261" s="1167">
        <f t="shared" si="260"/>
        <v>0</v>
      </c>
      <c r="AH261" s="1330">
        <f t="shared" si="260"/>
        <v>0</v>
      </c>
      <c r="AI261" s="1167">
        <f t="shared" si="260"/>
        <v>0</v>
      </c>
      <c r="AJ261" s="1239">
        <f t="shared" si="260"/>
        <v>0</v>
      </c>
      <c r="AL261" s="1182" t="s">
        <v>138</v>
      </c>
      <c r="AM261" s="1183">
        <f t="shared" si="237"/>
        <v>4</v>
      </c>
      <c r="AN261" s="1191">
        <f t="shared" si="238"/>
        <v>4</v>
      </c>
      <c r="AO261" s="1201" t="s">
        <v>433</v>
      </c>
      <c r="AP261" s="1403">
        <f t="shared" si="261"/>
        <v>0</v>
      </c>
      <c r="AQ261" s="1418">
        <f t="shared" si="261"/>
        <v>0</v>
      </c>
    </row>
    <row r="262" spans="1:46" ht="15.75" thickBot="1">
      <c r="A262" s="61"/>
      <c r="B262" s="1549"/>
      <c r="C262" s="71"/>
      <c r="D262" s="2048" t="s">
        <v>595</v>
      </c>
      <c r="E262" s="1058">
        <v>0.1</v>
      </c>
      <c r="F262" s="1543">
        <v>0.1</v>
      </c>
      <c r="G262" s="243" t="s">
        <v>659</v>
      </c>
      <c r="H262" s="1058">
        <v>3.6</v>
      </c>
      <c r="I262" s="1059">
        <v>3.6</v>
      </c>
      <c r="J262" s="1457" t="s">
        <v>50</v>
      </c>
      <c r="K262" s="1058">
        <v>10</v>
      </c>
      <c r="L262" s="1502">
        <v>10</v>
      </c>
      <c r="M262" s="108"/>
      <c r="N262" s="1182" t="s">
        <v>50</v>
      </c>
      <c r="O262" s="1143">
        <f>K238</f>
        <v>4.5999999999999996</v>
      </c>
      <c r="P262" s="1350">
        <f>L238</f>
        <v>4.5999999999999996</v>
      </c>
      <c r="Q262" s="1696">
        <f>H260+K255+K262</f>
        <v>19.84</v>
      </c>
      <c r="R262" s="1353">
        <f>I260+L262+L255</f>
        <v>19.84</v>
      </c>
      <c r="S262" s="1143"/>
      <c r="T262" s="1341"/>
      <c r="U262" s="1143">
        <f t="shared" si="252"/>
        <v>24.439999999999998</v>
      </c>
      <c r="V262" s="1330">
        <f t="shared" si="253"/>
        <v>24.439999999999998</v>
      </c>
      <c r="W262" s="1143">
        <f t="shared" si="254"/>
        <v>19.84</v>
      </c>
      <c r="X262" s="1239">
        <f t="shared" si="255"/>
        <v>19.84</v>
      </c>
      <c r="Z262" s="1200"/>
      <c r="AA262" s="936"/>
      <c r="AB262" s="1687"/>
      <c r="AC262" s="1167"/>
      <c r="AD262" s="1329"/>
      <c r="AE262" s="1167"/>
      <c r="AF262" s="1347"/>
      <c r="AG262" s="1167">
        <f t="shared" si="260"/>
        <v>0</v>
      </c>
      <c r="AH262" s="1330">
        <f t="shared" si="260"/>
        <v>0</v>
      </c>
      <c r="AI262" s="1167">
        <f t="shared" si="260"/>
        <v>0</v>
      </c>
      <c r="AJ262" s="1239">
        <f t="shared" si="260"/>
        <v>0</v>
      </c>
      <c r="AL262" s="1182" t="s">
        <v>137</v>
      </c>
      <c r="AM262" s="1183">
        <f t="shared" si="237"/>
        <v>0</v>
      </c>
      <c r="AN262" s="1191">
        <f t="shared" si="238"/>
        <v>0</v>
      </c>
      <c r="AO262" s="1200" t="s">
        <v>96</v>
      </c>
      <c r="AP262" s="1403">
        <f t="shared" si="261"/>
        <v>0</v>
      </c>
      <c r="AQ262" s="1418">
        <f t="shared" si="261"/>
        <v>0</v>
      </c>
    </row>
    <row r="263" spans="1:46" ht="15.75" thickBot="1">
      <c r="A263" s="61"/>
      <c r="B263" s="1549"/>
      <c r="C263" s="71"/>
      <c r="D263" s="1780" t="s">
        <v>633</v>
      </c>
      <c r="E263" s="2049"/>
      <c r="F263" s="2050"/>
      <c r="G263" s="1499" t="s">
        <v>89</v>
      </c>
      <c r="H263" s="242">
        <v>2.4</v>
      </c>
      <c r="I263" s="1056">
        <v>2.4</v>
      </c>
      <c r="J263" s="1496" t="s">
        <v>81</v>
      </c>
      <c r="K263" s="242">
        <v>10</v>
      </c>
      <c r="L263" s="1458">
        <v>10</v>
      </c>
      <c r="M263" s="94"/>
      <c r="N263" s="1182" t="s">
        <v>140</v>
      </c>
      <c r="O263" s="1143"/>
      <c r="P263" s="1138"/>
      <c r="Q263" s="1143"/>
      <c r="R263" s="1239"/>
      <c r="S263" s="1143"/>
      <c r="T263" s="1344"/>
      <c r="U263" s="1143">
        <f t="shared" si="252"/>
        <v>0</v>
      </c>
      <c r="V263" s="1330">
        <f t="shared" si="253"/>
        <v>0</v>
      </c>
      <c r="W263" s="1143">
        <f t="shared" si="254"/>
        <v>0</v>
      </c>
      <c r="X263" s="1239">
        <f t="shared" si="255"/>
        <v>0</v>
      </c>
      <c r="Z263" s="2537" t="s">
        <v>943</v>
      </c>
      <c r="AA263" s="2542">
        <f t="shared" ref="AA263:AF263" si="262">SUM(AA258:AA262)</f>
        <v>0</v>
      </c>
      <c r="AB263" s="2543">
        <f t="shared" si="262"/>
        <v>0</v>
      </c>
      <c r="AC263" s="2544">
        <f t="shared" si="262"/>
        <v>0</v>
      </c>
      <c r="AD263" s="2543">
        <f t="shared" si="262"/>
        <v>0</v>
      </c>
      <c r="AE263" s="2544">
        <f t="shared" si="262"/>
        <v>0</v>
      </c>
      <c r="AF263" s="2543">
        <f t="shared" si="262"/>
        <v>0</v>
      </c>
      <c r="AG263" s="2545">
        <f t="shared" si="260"/>
        <v>0</v>
      </c>
      <c r="AH263" s="2546">
        <f t="shared" si="260"/>
        <v>0</v>
      </c>
      <c r="AI263" s="2545">
        <f t="shared" si="260"/>
        <v>0</v>
      </c>
      <c r="AJ263" s="2547">
        <f t="shared" si="260"/>
        <v>0</v>
      </c>
      <c r="AL263" s="1182" t="s">
        <v>77</v>
      </c>
      <c r="AM263" s="1183">
        <f t="shared" si="237"/>
        <v>0</v>
      </c>
      <c r="AN263" s="1191">
        <f t="shared" si="238"/>
        <v>0</v>
      </c>
      <c r="AO263" s="2537" t="s">
        <v>943</v>
      </c>
      <c r="AP263" s="2500">
        <f t="shared" si="261"/>
        <v>0</v>
      </c>
      <c r="AQ263" s="1418">
        <f t="shared" si="261"/>
        <v>0</v>
      </c>
    </row>
    <row r="264" spans="1:46" ht="15.75" thickBot="1">
      <c r="A264" s="61"/>
      <c r="B264" s="1549"/>
      <c r="C264" s="71"/>
      <c r="D264" s="1961" t="s">
        <v>100</v>
      </c>
      <c r="E264" s="162" t="s">
        <v>101</v>
      </c>
      <c r="F264" s="163" t="s">
        <v>102</v>
      </c>
      <c r="G264" s="243" t="s">
        <v>595</v>
      </c>
      <c r="H264" s="242">
        <v>0.1</v>
      </c>
      <c r="I264" s="1056">
        <v>0.1</v>
      </c>
      <c r="J264" s="61"/>
      <c r="K264" s="9"/>
      <c r="L264" s="71"/>
      <c r="M264" s="94"/>
      <c r="N264" s="1182" t="s">
        <v>443</v>
      </c>
      <c r="O264" s="1143"/>
      <c r="P264" s="1138"/>
      <c r="Q264" s="1143"/>
      <c r="R264" s="1239"/>
      <c r="S264" s="1143"/>
      <c r="T264" s="1344"/>
      <c r="U264" s="1143">
        <f t="shared" si="252"/>
        <v>0</v>
      </c>
      <c r="V264" s="1330">
        <f t="shared" si="253"/>
        <v>0</v>
      </c>
      <c r="W264" s="1143">
        <f t="shared" si="254"/>
        <v>0</v>
      </c>
      <c r="X264" s="1239">
        <f t="shared" si="255"/>
        <v>0</v>
      </c>
      <c r="Z264" s="2532" t="s">
        <v>944</v>
      </c>
      <c r="AA264" s="2533">
        <f t="shared" ref="AA264:AF264" si="263">AA256+AA263</f>
        <v>101.72500000000001</v>
      </c>
      <c r="AB264" s="2554">
        <f t="shared" si="263"/>
        <v>83.4</v>
      </c>
      <c r="AC264" s="2568">
        <f t="shared" si="263"/>
        <v>100.77</v>
      </c>
      <c r="AD264" s="2567">
        <f t="shared" si="263"/>
        <v>62.46</v>
      </c>
      <c r="AE264" s="2533">
        <f t="shared" si="263"/>
        <v>38.700000000000003</v>
      </c>
      <c r="AF264" s="2553">
        <f t="shared" si="263"/>
        <v>31.5</v>
      </c>
      <c r="AG264" s="2534">
        <f>AA264+AC264</f>
        <v>202.495</v>
      </c>
      <c r="AH264" s="2535">
        <f>AB264+AD264</f>
        <v>145.86000000000001</v>
      </c>
      <c r="AI264" s="2534">
        <f t="shared" ref="AI264" si="264">AC264+AE264</f>
        <v>139.47</v>
      </c>
      <c r="AJ264" s="2536">
        <f t="shared" ref="AJ264" si="265">AD264+AF264</f>
        <v>93.960000000000008</v>
      </c>
      <c r="AL264" s="1182" t="s">
        <v>54</v>
      </c>
      <c r="AM264" s="1183">
        <f t="shared" si="237"/>
        <v>2.8900000000000006</v>
      </c>
      <c r="AN264" s="1191">
        <f t="shared" si="238"/>
        <v>2.8900000000000006</v>
      </c>
      <c r="AO264" s="1203" t="s">
        <v>135</v>
      </c>
      <c r="AP264" s="2573">
        <f t="shared" si="261"/>
        <v>241.19499999999999</v>
      </c>
      <c r="AQ264" s="2572">
        <f t="shared" si="261"/>
        <v>177.36</v>
      </c>
    </row>
    <row r="265" spans="1:46" ht="15.75" thickBot="1">
      <c r="A265" s="1376" t="s">
        <v>399</v>
      </c>
      <c r="B265" s="1552"/>
      <c r="C265" s="73">
        <f>C248+C249+C251+C255+C257+C258+C259+120</f>
        <v>885</v>
      </c>
      <c r="D265" s="2051" t="s">
        <v>326</v>
      </c>
      <c r="E265" s="2052">
        <v>157.5</v>
      </c>
      <c r="F265" s="2053">
        <v>105</v>
      </c>
      <c r="G265" s="253" t="s">
        <v>660</v>
      </c>
      <c r="H265" s="1468">
        <v>1.2E-2</v>
      </c>
      <c r="I265" s="1469">
        <v>1.2E-2</v>
      </c>
      <c r="J265" s="57"/>
      <c r="K265" s="31"/>
      <c r="L265" s="73"/>
      <c r="M265" s="94"/>
      <c r="N265" s="1182" t="s">
        <v>138</v>
      </c>
      <c r="O265" s="1143"/>
      <c r="P265" s="1138"/>
      <c r="Q265" s="1143">
        <f>K260</f>
        <v>4</v>
      </c>
      <c r="R265" s="1239">
        <f>L260</f>
        <v>4</v>
      </c>
      <c r="S265" s="1143"/>
      <c r="T265" s="1344"/>
      <c r="U265" s="1143">
        <f t="shared" si="252"/>
        <v>4</v>
      </c>
      <c r="V265" s="1330">
        <f t="shared" si="253"/>
        <v>4</v>
      </c>
      <c r="W265" s="1143">
        <f t="shared" si="254"/>
        <v>4</v>
      </c>
      <c r="X265" s="1239">
        <f t="shared" si="255"/>
        <v>4</v>
      </c>
      <c r="Z265" s="1233" t="s">
        <v>414</v>
      </c>
      <c r="AA265" s="1234"/>
      <c r="AB265" s="1235"/>
      <c r="AC265" s="936"/>
      <c r="AD265" s="1236"/>
      <c r="AE265" s="936"/>
      <c r="AF265" s="1237"/>
      <c r="AG265" s="1167"/>
      <c r="AH265" s="1238"/>
      <c r="AI265" s="1167"/>
      <c r="AJ265" s="1239"/>
      <c r="AL265" s="1182" t="s">
        <v>116</v>
      </c>
      <c r="AM265" s="1183">
        <f t="shared" si="237"/>
        <v>10</v>
      </c>
      <c r="AN265" s="1191">
        <f t="shared" si="238"/>
        <v>10</v>
      </c>
      <c r="AO265" s="1205" t="s">
        <v>414</v>
      </c>
      <c r="AP265" s="1183"/>
      <c r="AQ265" s="71"/>
    </row>
    <row r="266" spans="1:46" ht="15.75" thickBot="1">
      <c r="A266" s="364"/>
      <c r="B266" s="170" t="s">
        <v>246</v>
      </c>
      <c r="C266" s="655"/>
      <c r="D266" s="1632" t="s">
        <v>777</v>
      </c>
      <c r="E266" s="39"/>
      <c r="F266" s="39"/>
      <c r="G266" s="1174"/>
      <c r="H266" s="39"/>
      <c r="I266" s="50"/>
      <c r="J266" s="1470" t="s">
        <v>759</v>
      </c>
      <c r="K266" s="2078"/>
      <c r="L266" s="2079"/>
      <c r="M266" s="94"/>
      <c r="N266" s="1182" t="s">
        <v>137</v>
      </c>
      <c r="O266" s="1143"/>
      <c r="P266" s="1138"/>
      <c r="Q266" s="1143"/>
      <c r="R266" s="1239"/>
      <c r="S266" s="1143"/>
      <c r="T266" s="1344"/>
      <c r="U266" s="1143">
        <f t="shared" si="252"/>
        <v>0</v>
      </c>
      <c r="V266" s="1330">
        <f t="shared" si="253"/>
        <v>0</v>
      </c>
      <c r="W266" s="1143">
        <f t="shared" si="254"/>
        <v>0</v>
      </c>
      <c r="X266" s="1239">
        <f t="shared" si="255"/>
        <v>0</v>
      </c>
      <c r="Z266" s="1944" t="s">
        <v>547</v>
      </c>
      <c r="AA266" s="2531"/>
      <c r="AB266" s="2520"/>
      <c r="AC266" s="936"/>
      <c r="AD266" s="1208"/>
      <c r="AE266" s="936"/>
      <c r="AF266" s="2521"/>
      <c r="AG266" s="1167">
        <f t="shared" ref="AG266" si="266">AA266+AC266</f>
        <v>0</v>
      </c>
      <c r="AH266" s="1245">
        <f t="shared" ref="AH266" si="267">AB266+AD266</f>
        <v>0</v>
      </c>
      <c r="AI266" s="1167">
        <f t="shared" ref="AI266" si="268">AC266+AE266</f>
        <v>0</v>
      </c>
      <c r="AJ266" s="1246">
        <f t="shared" ref="AJ266" si="269">AD266+AF266</f>
        <v>0</v>
      </c>
      <c r="AL266" s="1152" t="s">
        <v>169</v>
      </c>
      <c r="AM266" s="1183">
        <f t="shared" si="237"/>
        <v>0.95899999999999996</v>
      </c>
      <c r="AN266" s="1191">
        <f t="shared" si="238"/>
        <v>0.95899999999999996</v>
      </c>
      <c r="AO266" s="1944" t="s">
        <v>547</v>
      </c>
      <c r="AP266" s="1207">
        <f t="shared" ref="AP266:AP282" si="270">AA266+AC266+AE266</f>
        <v>0</v>
      </c>
      <c r="AQ266" s="1208">
        <f t="shared" ref="AQ266:AQ282" si="271">AB266+AD266+AF266</f>
        <v>0</v>
      </c>
    </row>
    <row r="267" spans="1:46" ht="12" customHeight="1" thickBot="1">
      <c r="A267" s="239" t="s">
        <v>760</v>
      </c>
      <c r="B267" s="256" t="s">
        <v>1013</v>
      </c>
      <c r="C267" s="382">
        <v>200</v>
      </c>
      <c r="D267" s="1464" t="s">
        <v>100</v>
      </c>
      <c r="E267" s="1445" t="s">
        <v>101</v>
      </c>
      <c r="F267" s="1446" t="s">
        <v>102</v>
      </c>
      <c r="G267" s="1488" t="s">
        <v>100</v>
      </c>
      <c r="H267" s="1462" t="s">
        <v>101</v>
      </c>
      <c r="I267" s="1463" t="s">
        <v>102</v>
      </c>
      <c r="J267" s="1471" t="s">
        <v>100</v>
      </c>
      <c r="K267" s="1462" t="s">
        <v>101</v>
      </c>
      <c r="L267" s="1463" t="s">
        <v>102</v>
      </c>
      <c r="M267" s="94"/>
      <c r="N267" s="1182" t="s">
        <v>77</v>
      </c>
      <c r="O267" s="1143"/>
      <c r="P267" s="1138"/>
      <c r="Q267" s="1143"/>
      <c r="R267" s="1239"/>
      <c r="S267" s="1143"/>
      <c r="T267" s="1344"/>
      <c r="U267" s="1143">
        <f t="shared" si="252"/>
        <v>0</v>
      </c>
      <c r="V267" s="1330">
        <f t="shared" si="253"/>
        <v>0</v>
      </c>
      <c r="W267" s="1143">
        <f t="shared" si="254"/>
        <v>0</v>
      </c>
      <c r="X267" s="1239">
        <f t="shared" si="255"/>
        <v>0</v>
      </c>
      <c r="Z267" s="1240" t="s">
        <v>415</v>
      </c>
      <c r="AA267" s="1241"/>
      <c r="AB267" s="1242"/>
      <c r="AC267" s="936"/>
      <c r="AD267" s="1243"/>
      <c r="AE267" s="1167"/>
      <c r="AF267" s="1244"/>
      <c r="AG267" s="1167">
        <f t="shared" ref="AG267:AJ269" si="272">AA267+AC267</f>
        <v>0</v>
      </c>
      <c r="AH267" s="1245">
        <f t="shared" si="272"/>
        <v>0</v>
      </c>
      <c r="AI267" s="1167">
        <f t="shared" si="272"/>
        <v>0</v>
      </c>
      <c r="AJ267" s="1246">
        <f t="shared" si="272"/>
        <v>0</v>
      </c>
      <c r="AL267" s="1153" t="s">
        <v>165</v>
      </c>
      <c r="AM267" s="1183">
        <f t="shared" si="237"/>
        <v>1.2E-2</v>
      </c>
      <c r="AN267" s="1191">
        <f t="shared" si="238"/>
        <v>1.2E-2</v>
      </c>
      <c r="AO267" s="1206" t="s">
        <v>415</v>
      </c>
      <c r="AP267" s="1207">
        <f t="shared" si="270"/>
        <v>0</v>
      </c>
      <c r="AQ267" s="1208">
        <f t="shared" si="271"/>
        <v>0</v>
      </c>
    </row>
    <row r="268" spans="1:46" ht="14.25" customHeight="1">
      <c r="A268" s="61"/>
      <c r="B268" s="336" t="s">
        <v>247</v>
      </c>
      <c r="C268" s="71"/>
      <c r="D268" s="1578" t="s">
        <v>45</v>
      </c>
      <c r="E268" s="1054">
        <v>112</v>
      </c>
      <c r="F268" s="1055">
        <v>83.7</v>
      </c>
      <c r="G268" s="1439" t="s">
        <v>80</v>
      </c>
      <c r="H268" s="1054">
        <v>22.2</v>
      </c>
      <c r="I268" s="1602">
        <v>22.2</v>
      </c>
      <c r="J268" s="2103" t="s">
        <v>762</v>
      </c>
      <c r="K268" s="1054">
        <v>208</v>
      </c>
      <c r="L268" s="1528">
        <v>200</v>
      </c>
      <c r="M268" s="94"/>
      <c r="N268" s="455" t="s">
        <v>444</v>
      </c>
      <c r="O268" s="1143">
        <f>H246+E244+H239</f>
        <v>1.6400000000000001</v>
      </c>
      <c r="P268" s="1138">
        <f>I246+F244+I239</f>
        <v>1.6400000000000001</v>
      </c>
      <c r="Q268" s="1143">
        <f>E255+E262+H251+H264+K256</f>
        <v>1.05</v>
      </c>
      <c r="R268" s="1239">
        <f>F255+F262+I251+I264+L256</f>
        <v>1.05</v>
      </c>
      <c r="S268" s="1143">
        <f>H271</f>
        <v>0.2</v>
      </c>
      <c r="T268" s="1344">
        <f>I271</f>
        <v>0.2</v>
      </c>
      <c r="U268" s="1143">
        <f t="shared" si="252"/>
        <v>2.6900000000000004</v>
      </c>
      <c r="V268" s="1330">
        <f t="shared" si="253"/>
        <v>2.6900000000000004</v>
      </c>
      <c r="W268" s="1143">
        <f t="shared" si="254"/>
        <v>1.25</v>
      </c>
      <c r="X268" s="1239">
        <f t="shared" si="255"/>
        <v>1.25</v>
      </c>
      <c r="Z268" s="1247" t="s">
        <v>416</v>
      </c>
      <c r="AA268" s="1248"/>
      <c r="AB268" s="1249"/>
      <c r="AC268" s="936"/>
      <c r="AD268" s="1250"/>
      <c r="AE268" s="1251"/>
      <c r="AF268" s="1252"/>
      <c r="AG268" s="1167">
        <f t="shared" si="272"/>
        <v>0</v>
      </c>
      <c r="AH268" s="1245">
        <f t="shared" si="272"/>
        <v>0</v>
      </c>
      <c r="AI268" s="1167">
        <f t="shared" si="272"/>
        <v>0</v>
      </c>
      <c r="AJ268" s="1246">
        <f t="shared" si="272"/>
        <v>0</v>
      </c>
      <c r="AL268" s="1154" t="s">
        <v>408</v>
      </c>
      <c r="AM268" s="1183">
        <f t="shared" si="237"/>
        <v>0.8</v>
      </c>
      <c r="AN268" s="1191">
        <f t="shared" si="238"/>
        <v>0.8</v>
      </c>
      <c r="AO268" s="1209" t="s">
        <v>416</v>
      </c>
      <c r="AP268" s="1183">
        <f t="shared" si="270"/>
        <v>0</v>
      </c>
      <c r="AQ268" s="1208">
        <f t="shared" si="271"/>
        <v>0</v>
      </c>
    </row>
    <row r="269" spans="1:46" ht="12" customHeight="1">
      <c r="A269" s="239" t="s">
        <v>778</v>
      </c>
      <c r="B269" s="2791" t="s">
        <v>779</v>
      </c>
      <c r="C269" s="382" t="s">
        <v>269</v>
      </c>
      <c r="D269" s="243" t="s">
        <v>366</v>
      </c>
      <c r="E269" s="1453" t="s">
        <v>367</v>
      </c>
      <c r="F269" s="1458">
        <v>1</v>
      </c>
      <c r="G269" s="421" t="s">
        <v>79</v>
      </c>
      <c r="H269" s="242">
        <v>2.2000000000000002</v>
      </c>
      <c r="I269" s="1448">
        <v>2.2000000000000002</v>
      </c>
      <c r="J269" s="1519"/>
      <c r="K269" s="12"/>
      <c r="L269" s="2199"/>
      <c r="M269" s="94"/>
      <c r="N269" s="1182" t="s">
        <v>445</v>
      </c>
      <c r="O269" s="1143">
        <f>K240</f>
        <v>10</v>
      </c>
      <c r="P269" s="1138">
        <f>L240</f>
        <v>10</v>
      </c>
      <c r="Q269" s="1143"/>
      <c r="R269" s="1239"/>
      <c r="S269" s="1143"/>
      <c r="T269" s="1344"/>
      <c r="U269" s="1143">
        <f t="shared" si="252"/>
        <v>10</v>
      </c>
      <c r="V269" s="1330">
        <f t="shared" si="253"/>
        <v>10</v>
      </c>
      <c r="W269" s="1143">
        <f t="shared" si="254"/>
        <v>0</v>
      </c>
      <c r="X269" s="1239">
        <f t="shared" si="255"/>
        <v>0</v>
      </c>
      <c r="Z269" s="1253" t="s">
        <v>417</v>
      </c>
      <c r="AA269" s="1248"/>
      <c r="AB269" s="1249"/>
      <c r="AC269" s="1695">
        <f>E265</f>
        <v>157.5</v>
      </c>
      <c r="AD269" s="1250">
        <f>C259</f>
        <v>105</v>
      </c>
      <c r="AE269" s="1167"/>
      <c r="AF269" s="1252"/>
      <c r="AG269" s="1167">
        <f t="shared" si="272"/>
        <v>157.5</v>
      </c>
      <c r="AH269" s="1245">
        <f t="shared" si="272"/>
        <v>105</v>
      </c>
      <c r="AI269" s="1167">
        <f t="shared" si="272"/>
        <v>157.5</v>
      </c>
      <c r="AJ269" s="1246">
        <f t="shared" si="272"/>
        <v>105</v>
      </c>
      <c r="AL269" s="1155" t="s">
        <v>136</v>
      </c>
      <c r="AM269" s="1192">
        <f t="shared" si="237"/>
        <v>0.13500000000000001</v>
      </c>
      <c r="AN269" s="1193">
        <f t="shared" si="238"/>
        <v>0.13500000000000001</v>
      </c>
      <c r="AO269" s="1210" t="s">
        <v>417</v>
      </c>
      <c r="AP269" s="1183">
        <f t="shared" si="270"/>
        <v>157.5</v>
      </c>
      <c r="AQ269" s="1208">
        <f t="shared" si="271"/>
        <v>105</v>
      </c>
    </row>
    <row r="270" spans="1:46" ht="14.25" customHeight="1" thickBot="1">
      <c r="A270" s="175"/>
      <c r="B270" s="2765" t="s">
        <v>780</v>
      </c>
      <c r="C270" s="280"/>
      <c r="D270" s="1496" t="s">
        <v>109</v>
      </c>
      <c r="E270" s="242">
        <v>21.6</v>
      </c>
      <c r="F270" s="1458">
        <v>18</v>
      </c>
      <c r="G270" s="1579" t="s">
        <v>84</v>
      </c>
      <c r="H270" s="242">
        <v>4.0000000000000001E-3</v>
      </c>
      <c r="I270" s="1447">
        <v>4.0000000000000001E-3</v>
      </c>
      <c r="J270" s="1519"/>
      <c r="K270" s="12"/>
      <c r="L270" s="2199"/>
      <c r="M270" s="108"/>
      <c r="N270" s="1152" t="s">
        <v>169</v>
      </c>
      <c r="O270" s="1147">
        <f t="shared" ref="O270:T270" si="273">O271+O272+O273+O274</f>
        <v>0.875</v>
      </c>
      <c r="P270" s="1354">
        <f t="shared" si="273"/>
        <v>0.875</v>
      </c>
      <c r="Q270" s="1147">
        <f>Q271+Q272+Q273+Q274</f>
        <v>0.08</v>
      </c>
      <c r="R270" s="1355">
        <f>R271+R272+R273+R274</f>
        <v>0.08</v>
      </c>
      <c r="S270" s="1157">
        <f t="shared" si="273"/>
        <v>4.0000000000000001E-3</v>
      </c>
      <c r="T270" s="1356">
        <f t="shared" si="273"/>
        <v>4.0000000000000001E-3</v>
      </c>
      <c r="U270" s="1143">
        <f t="shared" si="252"/>
        <v>0.95499999999999996</v>
      </c>
      <c r="V270" s="1330">
        <f t="shared" si="253"/>
        <v>0.95499999999999996</v>
      </c>
      <c r="W270" s="1143">
        <f t="shared" si="254"/>
        <v>8.4000000000000005E-2</v>
      </c>
      <c r="X270" s="1239">
        <f t="shared" si="255"/>
        <v>8.4000000000000005E-2</v>
      </c>
      <c r="Z270" s="1254" t="s">
        <v>418</v>
      </c>
      <c r="AA270" s="1255"/>
      <c r="AB270" s="1256"/>
      <c r="AC270" s="1165"/>
      <c r="AD270" s="1257"/>
      <c r="AE270" s="1168"/>
      <c r="AF270" s="1258"/>
      <c r="AG270" s="1168">
        <f>AA270+AC270</f>
        <v>0</v>
      </c>
      <c r="AH270" s="1259"/>
      <c r="AI270" s="1168">
        <f t="shared" ref="AI270:AI282" si="274">AC270+AE270</f>
        <v>0</v>
      </c>
      <c r="AJ270" s="1260"/>
      <c r="AL270" s="462" t="s">
        <v>98</v>
      </c>
      <c r="AM270" s="1194">
        <f>O275+Q275+S275</f>
        <v>19.899999999999999</v>
      </c>
      <c r="AN270" s="1195">
        <f>P275+R275+T275</f>
        <v>19.899999999999999</v>
      </c>
      <c r="AO270" s="1211" t="s">
        <v>418</v>
      </c>
      <c r="AP270" s="1192">
        <f t="shared" si="270"/>
        <v>0</v>
      </c>
      <c r="AQ270" s="1212">
        <f t="shared" si="271"/>
        <v>0</v>
      </c>
    </row>
    <row r="271" spans="1:46" ht="14.25" customHeight="1" thickBot="1">
      <c r="A271" s="241" t="s">
        <v>9</v>
      </c>
      <c r="B271" s="248" t="s">
        <v>10</v>
      </c>
      <c r="C271" s="257">
        <v>20</v>
      </c>
      <c r="D271" s="243" t="s">
        <v>302</v>
      </c>
      <c r="E271" s="242">
        <v>17.100000000000001</v>
      </c>
      <c r="F271" s="1458">
        <v>13.5</v>
      </c>
      <c r="G271" s="420" t="s">
        <v>83</v>
      </c>
      <c r="H271" s="1058">
        <v>0.2</v>
      </c>
      <c r="I271" s="1772">
        <v>0.2</v>
      </c>
      <c r="J271" s="1519"/>
      <c r="K271" s="12"/>
      <c r="L271" s="1520"/>
      <c r="M271" s="108"/>
      <c r="N271" s="1153" t="s">
        <v>165</v>
      </c>
      <c r="O271" s="1148"/>
      <c r="P271" s="1357"/>
      <c r="Q271" s="1148">
        <f>E256</f>
        <v>8.0000000000000002E-3</v>
      </c>
      <c r="R271" s="1358">
        <f>F256</f>
        <v>8.0000000000000002E-3</v>
      </c>
      <c r="S271" s="1158">
        <f>H270</f>
        <v>4.0000000000000001E-3</v>
      </c>
      <c r="T271" s="1357">
        <f>I270</f>
        <v>4.0000000000000001E-3</v>
      </c>
      <c r="U271" s="1162">
        <f>O271+Q271</f>
        <v>8.0000000000000002E-3</v>
      </c>
      <c r="V271" s="1358">
        <f t="shared" si="253"/>
        <v>8.0000000000000002E-3</v>
      </c>
      <c r="W271" s="1144">
        <f t="shared" si="254"/>
        <v>1.2E-2</v>
      </c>
      <c r="X271" s="1358">
        <f t="shared" si="255"/>
        <v>1.2E-2</v>
      </c>
      <c r="Z271" s="1261" t="s">
        <v>419</v>
      </c>
      <c r="AA271" s="1945">
        <f t="shared" ref="AA271:AF271" si="275">SUM(AA266:AA270)</f>
        <v>0</v>
      </c>
      <c r="AB271" s="1263">
        <f t="shared" si="275"/>
        <v>0</v>
      </c>
      <c r="AC271" s="1264">
        <f t="shared" si="275"/>
        <v>157.5</v>
      </c>
      <c r="AD271" s="1265">
        <f t="shared" si="275"/>
        <v>105</v>
      </c>
      <c r="AE271" s="1266">
        <f t="shared" si="275"/>
        <v>0</v>
      </c>
      <c r="AF271" s="1267">
        <f t="shared" si="275"/>
        <v>0</v>
      </c>
      <c r="AG271" s="1266">
        <f>AA271+AC271</f>
        <v>157.5</v>
      </c>
      <c r="AH271" s="1268">
        <f>AB271+AD271</f>
        <v>105</v>
      </c>
      <c r="AI271" s="1266">
        <f t="shared" si="274"/>
        <v>157.5</v>
      </c>
      <c r="AJ271" s="1269">
        <f>AD271+AF271</f>
        <v>105</v>
      </c>
      <c r="AO271" s="1213" t="s">
        <v>419</v>
      </c>
      <c r="AP271" s="1214">
        <f t="shared" si="270"/>
        <v>157.5</v>
      </c>
      <c r="AQ271" s="1215">
        <f t="shared" si="271"/>
        <v>105</v>
      </c>
      <c r="AS271" s="9"/>
      <c r="AT271" s="9"/>
    </row>
    <row r="272" spans="1:46" ht="13.5" customHeight="1">
      <c r="A272" s="61"/>
      <c r="B272" s="1549"/>
      <c r="C272" s="71"/>
      <c r="D272" s="243" t="s">
        <v>82</v>
      </c>
      <c r="E272" s="242">
        <v>1.83</v>
      </c>
      <c r="F272" s="1056">
        <v>1.83</v>
      </c>
      <c r="G272" s="1060"/>
      <c r="H272" s="242"/>
      <c r="I272" s="1447"/>
      <c r="J272" s="1519"/>
      <c r="K272" s="12"/>
      <c r="L272" s="2199"/>
      <c r="M272" s="108"/>
      <c r="N272" s="1154" t="s">
        <v>408</v>
      </c>
      <c r="O272" s="1149">
        <f>I241</f>
        <v>0.8</v>
      </c>
      <c r="P272" s="1359">
        <f>I241</f>
        <v>0.8</v>
      </c>
      <c r="Q272" s="1149"/>
      <c r="R272" s="1360"/>
      <c r="S272" s="1159"/>
      <c r="T272" s="1359"/>
      <c r="U272" s="1162">
        <f>O272+Q272</f>
        <v>0.8</v>
      </c>
      <c r="V272" s="1358">
        <f t="shared" si="253"/>
        <v>0.8</v>
      </c>
      <c r="W272" s="1144">
        <f t="shared" si="254"/>
        <v>0</v>
      </c>
      <c r="X272" s="1358">
        <f t="shared" si="255"/>
        <v>0</v>
      </c>
      <c r="Z272" s="1393" t="s">
        <v>428</v>
      </c>
      <c r="AA272" s="1284">
        <f>K239</f>
        <v>2.6</v>
      </c>
      <c r="AB272" s="1382"/>
      <c r="AC272" s="1286"/>
      <c r="AD272" s="1385"/>
      <c r="AE272" s="1284"/>
      <c r="AF272" s="1382"/>
      <c r="AG272" s="1166"/>
      <c r="AH272" s="1388"/>
      <c r="AI272" s="1166">
        <f t="shared" si="274"/>
        <v>0</v>
      </c>
      <c r="AJ272" s="1391"/>
      <c r="AO272" s="1393" t="s">
        <v>428</v>
      </c>
      <c r="AP272" s="1204">
        <f t="shared" si="270"/>
        <v>2.6</v>
      </c>
      <c r="AQ272" s="1217">
        <f t="shared" si="271"/>
        <v>0</v>
      </c>
      <c r="AS272" s="9"/>
      <c r="AT272" s="9"/>
    </row>
    <row r="273" spans="1:46">
      <c r="A273" s="61"/>
      <c r="B273" s="1549"/>
      <c r="C273" s="71"/>
      <c r="D273" s="356" t="s">
        <v>781</v>
      </c>
      <c r="E273" s="242">
        <v>9</v>
      </c>
      <c r="F273" s="1056">
        <v>9</v>
      </c>
      <c r="G273" s="7"/>
      <c r="H273" s="150"/>
      <c r="I273" s="144"/>
      <c r="J273" s="1519"/>
      <c r="K273" s="34"/>
      <c r="L273" s="2094"/>
      <c r="M273" s="108"/>
      <c r="N273" s="1155" t="s">
        <v>136</v>
      </c>
      <c r="O273" s="1150">
        <f>K245</f>
        <v>7.4999999999999997E-2</v>
      </c>
      <c r="P273" s="1361">
        <f>L245</f>
        <v>7.4999999999999997E-2</v>
      </c>
      <c r="Q273" s="1150">
        <f>K252</f>
        <v>0.06</v>
      </c>
      <c r="R273" s="1362">
        <f>L252</f>
        <v>0.06</v>
      </c>
      <c r="S273" s="1160"/>
      <c r="T273" s="1361"/>
      <c r="U273" s="1162">
        <f>O273+Q273</f>
        <v>0.13500000000000001</v>
      </c>
      <c r="V273" s="1358">
        <f t="shared" si="253"/>
        <v>0.13500000000000001</v>
      </c>
      <c r="W273" s="1144">
        <f t="shared" si="254"/>
        <v>0.06</v>
      </c>
      <c r="X273" s="1358">
        <f t="shared" si="255"/>
        <v>0.06</v>
      </c>
      <c r="Z273" s="1378" t="s">
        <v>429</v>
      </c>
      <c r="AA273" s="1290"/>
      <c r="AB273" s="1383">
        <f>L239</f>
        <v>2.5</v>
      </c>
      <c r="AC273" s="1292"/>
      <c r="AD273" s="1386"/>
      <c r="AE273" s="1290"/>
      <c r="AF273" s="1383"/>
      <c r="AG273" s="1167">
        <f t="shared" ref="AG273:AH275" si="276">AA273+AC273</f>
        <v>0</v>
      </c>
      <c r="AH273" s="1389">
        <f t="shared" si="276"/>
        <v>2.5</v>
      </c>
      <c r="AI273" s="1167">
        <f t="shared" si="274"/>
        <v>0</v>
      </c>
      <c r="AJ273" s="1342">
        <f t="shared" ref="AJ273:AJ278" si="277">AD273+AF273</f>
        <v>0</v>
      </c>
      <c r="AO273" s="1378" t="s">
        <v>429</v>
      </c>
      <c r="AP273" s="1183">
        <f t="shared" si="270"/>
        <v>0</v>
      </c>
      <c r="AQ273" s="1208">
        <f t="shared" si="271"/>
        <v>2.5</v>
      </c>
      <c r="AS273" s="9"/>
      <c r="AT273" s="9"/>
    </row>
    <row r="274" spans="1:46" ht="15.75" thickBot="1">
      <c r="A274" s="1376" t="s">
        <v>400</v>
      </c>
      <c r="B274" s="1552"/>
      <c r="C274" s="73">
        <f>C267+C271+90+20</f>
        <v>330</v>
      </c>
      <c r="D274" s="253" t="s">
        <v>82</v>
      </c>
      <c r="E274" s="1468">
        <v>3</v>
      </c>
      <c r="F274" s="1619">
        <v>3</v>
      </c>
      <c r="G274" s="92"/>
      <c r="H274" s="1618"/>
      <c r="I274" s="2198"/>
      <c r="J274" s="57"/>
      <c r="K274" s="31"/>
      <c r="L274" s="73"/>
      <c r="M274" s="108"/>
      <c r="N274" s="1155" t="s">
        <v>461</v>
      </c>
      <c r="O274" s="1150"/>
      <c r="P274" s="1361"/>
      <c r="Q274" s="1150">
        <f>H265</f>
        <v>1.2E-2</v>
      </c>
      <c r="R274" s="1362">
        <f>I265</f>
        <v>1.2E-2</v>
      </c>
      <c r="S274" s="1160"/>
      <c r="T274" s="1361"/>
      <c r="U274" s="1162">
        <f>O274+Q274</f>
        <v>1.2E-2</v>
      </c>
      <c r="V274" s="1358">
        <f t="shared" si="253"/>
        <v>1.2E-2</v>
      </c>
      <c r="W274" s="1144">
        <f>Q274+S274</f>
        <v>1.2E-2</v>
      </c>
      <c r="X274" s="1358">
        <f t="shared" si="255"/>
        <v>1.2E-2</v>
      </c>
      <c r="Z274" s="1379" t="s">
        <v>499</v>
      </c>
      <c r="AA274" s="1296"/>
      <c r="AB274" s="1384"/>
      <c r="AC274" s="1298"/>
      <c r="AD274" s="1387"/>
      <c r="AE274" s="1296"/>
      <c r="AF274" s="1384"/>
      <c r="AG274" s="1168">
        <f t="shared" si="276"/>
        <v>0</v>
      </c>
      <c r="AH274" s="1390">
        <f t="shared" si="276"/>
        <v>0</v>
      </c>
      <c r="AI274" s="1168">
        <f t="shared" si="274"/>
        <v>0</v>
      </c>
      <c r="AJ274" s="1392">
        <f t="shared" si="277"/>
        <v>0</v>
      </c>
      <c r="AO274" s="1379" t="s">
        <v>430</v>
      </c>
      <c r="AP274" s="1192">
        <f t="shared" si="270"/>
        <v>0</v>
      </c>
      <c r="AQ274" s="1212">
        <f t="shared" si="271"/>
        <v>0</v>
      </c>
      <c r="AR274" s="664"/>
      <c r="AS274" s="9"/>
      <c r="AT274" s="9"/>
    </row>
    <row r="275" spans="1:46" ht="14.25" customHeight="1" thickBot="1">
      <c r="A275" s="9"/>
      <c r="B275" s="41"/>
      <c r="C275" s="9"/>
      <c r="D275" s="7"/>
      <c r="E275" s="12"/>
      <c r="F275" s="369"/>
      <c r="G275" s="1914"/>
      <c r="H275" s="9"/>
      <c r="I275" s="9"/>
      <c r="J275" s="7"/>
      <c r="K275" s="12"/>
      <c r="L275" s="369"/>
      <c r="M275" s="108"/>
      <c r="N275" s="462" t="s">
        <v>98</v>
      </c>
      <c r="O275" s="1151">
        <f>E242</f>
        <v>10.9</v>
      </c>
      <c r="P275" s="1363">
        <f>F242</f>
        <v>10.9</v>
      </c>
      <c r="Q275" s="1151"/>
      <c r="R275" s="1364"/>
      <c r="S275" s="1161">
        <f>E273</f>
        <v>9</v>
      </c>
      <c r="T275" s="1365">
        <f>F273</f>
        <v>9</v>
      </c>
      <c r="U275" s="1163">
        <f>O275+Q275</f>
        <v>10.9</v>
      </c>
      <c r="V275" s="1366">
        <f t="shared" si="253"/>
        <v>10.9</v>
      </c>
      <c r="W275" s="1163">
        <f>Q275+S275</f>
        <v>9</v>
      </c>
      <c r="X275" s="1366">
        <f t="shared" si="255"/>
        <v>9</v>
      </c>
      <c r="Z275" s="1380" t="s">
        <v>431</v>
      </c>
      <c r="AA275" s="1400">
        <f t="shared" ref="AA275:AF275" si="278">AA272+AA273+AA274</f>
        <v>2.6</v>
      </c>
      <c r="AB275" s="1325">
        <f t="shared" si="278"/>
        <v>2.5</v>
      </c>
      <c r="AC275" s="1381">
        <f t="shared" si="278"/>
        <v>0</v>
      </c>
      <c r="AD275" s="1323">
        <f t="shared" si="278"/>
        <v>0</v>
      </c>
      <c r="AE275" s="1400">
        <f t="shared" si="278"/>
        <v>0</v>
      </c>
      <c r="AF275" s="1325">
        <f t="shared" si="278"/>
        <v>0</v>
      </c>
      <c r="AG275" s="1231">
        <f t="shared" si="276"/>
        <v>2.6</v>
      </c>
      <c r="AH275" s="1324">
        <f t="shared" si="276"/>
        <v>2.5</v>
      </c>
      <c r="AI275" s="1231">
        <f t="shared" si="274"/>
        <v>0</v>
      </c>
      <c r="AJ275" s="1325">
        <f t="shared" si="277"/>
        <v>0</v>
      </c>
      <c r="AO275" s="1380" t="s">
        <v>431</v>
      </c>
      <c r="AP275" s="1231">
        <f t="shared" si="270"/>
        <v>2.6</v>
      </c>
      <c r="AQ275" s="1232">
        <f t="shared" si="271"/>
        <v>2.5</v>
      </c>
      <c r="AR275" s="664"/>
      <c r="AS275" s="9"/>
      <c r="AT275" s="9"/>
    </row>
    <row r="276" spans="1:46">
      <c r="A276" s="9"/>
      <c r="B276" s="41"/>
      <c r="C276" s="9"/>
      <c r="D276" s="7"/>
      <c r="E276" s="12"/>
      <c r="F276" s="369"/>
      <c r="G276" s="1770"/>
      <c r="H276" s="1915"/>
      <c r="I276" s="1913"/>
      <c r="J276" s="7"/>
      <c r="K276" s="12"/>
      <c r="L276" s="369"/>
      <c r="M276" s="108"/>
      <c r="P276" s="339"/>
      <c r="Q276" s="13"/>
      <c r="R276" s="88"/>
      <c r="S276" s="9"/>
      <c r="T276" s="9"/>
      <c r="U276" s="9"/>
      <c r="V276" s="9"/>
      <c r="Z276" s="1216" t="s">
        <v>423</v>
      </c>
      <c r="AA276" s="1270"/>
      <c r="AB276" s="1271"/>
      <c r="AC276" s="1166">
        <f>E259</f>
        <v>40.03</v>
      </c>
      <c r="AD276" s="1272">
        <f>F259</f>
        <v>34.4</v>
      </c>
      <c r="AE276" s="1270"/>
      <c r="AF276" s="1271"/>
      <c r="AG276" s="1166"/>
      <c r="AH276" s="1273">
        <f>AB276+AD276</f>
        <v>34.4</v>
      </c>
      <c r="AI276" s="1166">
        <f t="shared" si="274"/>
        <v>40.03</v>
      </c>
      <c r="AJ276" s="1274">
        <f t="shared" si="277"/>
        <v>34.4</v>
      </c>
      <c r="AO276" s="1216" t="s">
        <v>275</v>
      </c>
      <c r="AP276" s="1204">
        <f t="shared" si="270"/>
        <v>40.03</v>
      </c>
      <c r="AQ276" s="1217">
        <f t="shared" si="271"/>
        <v>34.4</v>
      </c>
      <c r="AR276" s="664"/>
      <c r="AS276" s="9"/>
      <c r="AT276" s="9"/>
    </row>
    <row r="277" spans="1:46" ht="13.5" customHeight="1" thickBot="1">
      <c r="A277" s="9"/>
      <c r="B277" s="41"/>
      <c r="C277" s="9"/>
      <c r="D277" s="7"/>
      <c r="E277" s="12"/>
      <c r="F277" s="369"/>
      <c r="G277" s="9"/>
      <c r="J277" s="7"/>
      <c r="K277" s="12"/>
      <c r="L277" s="369"/>
      <c r="M277" s="108"/>
      <c r="P277" s="7"/>
      <c r="Q277" s="13"/>
      <c r="R277" s="138"/>
      <c r="S277" s="366"/>
      <c r="T277" s="84"/>
      <c r="U277" s="138"/>
      <c r="V277" s="9"/>
      <c r="Z277" s="1218" t="s">
        <v>424</v>
      </c>
      <c r="AA277" s="1255"/>
      <c r="AB277" s="1275"/>
      <c r="AC277" s="1168"/>
      <c r="AD277" s="1276"/>
      <c r="AE277" s="1255"/>
      <c r="AF277" s="1275"/>
      <c r="AG277" s="1168">
        <f>AA277+AC277</f>
        <v>0</v>
      </c>
      <c r="AH277" s="1277">
        <f>AB277+AD277</f>
        <v>0</v>
      </c>
      <c r="AI277" s="1168">
        <f t="shared" si="274"/>
        <v>0</v>
      </c>
      <c r="AJ277" s="1278">
        <f t="shared" si="277"/>
        <v>0</v>
      </c>
      <c r="AO277" s="1218" t="s">
        <v>153</v>
      </c>
      <c r="AP277" s="1192">
        <f t="shared" si="270"/>
        <v>0</v>
      </c>
      <c r="AQ277" s="1212">
        <f t="shared" si="271"/>
        <v>0</v>
      </c>
      <c r="AR277" s="108"/>
      <c r="AS277" s="9"/>
      <c r="AT277" s="9"/>
    </row>
    <row r="278" spans="1:46" ht="14.25" customHeight="1" thickBot="1">
      <c r="A278" s="9"/>
      <c r="B278" s="41"/>
      <c r="C278" s="9"/>
      <c r="D278" s="7"/>
      <c r="E278" s="12"/>
      <c r="F278" s="369"/>
      <c r="G278" s="9"/>
      <c r="M278" s="94"/>
      <c r="P278" s="7"/>
      <c r="Q278" s="5"/>
      <c r="R278" s="9"/>
      <c r="S278" s="9"/>
      <c r="T278" s="9"/>
      <c r="U278" s="9"/>
      <c r="V278" s="1137"/>
      <c r="X278" s="1135"/>
      <c r="Z278" s="1219" t="s">
        <v>420</v>
      </c>
      <c r="AA278" s="1279">
        <f t="shared" ref="AA278:AF278" si="279">SUM(AA276:AA277)</f>
        <v>0</v>
      </c>
      <c r="AB278" s="1280">
        <f t="shared" si="279"/>
        <v>0</v>
      </c>
      <c r="AC278" s="1281">
        <f t="shared" si="279"/>
        <v>40.03</v>
      </c>
      <c r="AD278" s="1221">
        <f t="shared" si="279"/>
        <v>34.4</v>
      </c>
      <c r="AE278" s="1279">
        <f t="shared" si="279"/>
        <v>0</v>
      </c>
      <c r="AF278" s="1280">
        <f t="shared" si="279"/>
        <v>0</v>
      </c>
      <c r="AG278" s="1220">
        <f>AA278+AC278</f>
        <v>40.03</v>
      </c>
      <c r="AH278" s="1282">
        <f>AB278+AD278</f>
        <v>34.4</v>
      </c>
      <c r="AI278" s="1220">
        <f t="shared" si="274"/>
        <v>40.03</v>
      </c>
      <c r="AJ278" s="1283">
        <f t="shared" si="277"/>
        <v>34.4</v>
      </c>
      <c r="AO278" s="1219" t="s">
        <v>420</v>
      </c>
      <c r="AP278" s="1220">
        <f t="shared" si="270"/>
        <v>40.03</v>
      </c>
      <c r="AQ278" s="1221">
        <f t="shared" si="271"/>
        <v>34.4</v>
      </c>
      <c r="AR278" s="108"/>
      <c r="AS278" s="9"/>
      <c r="AT278" s="9"/>
    </row>
    <row r="279" spans="1:46" ht="15" customHeight="1">
      <c r="A279" s="9"/>
      <c r="B279" s="41"/>
      <c r="C279" s="9"/>
      <c r="D279" s="9"/>
      <c r="E279" s="9"/>
      <c r="F279" s="9"/>
      <c r="G279" s="7"/>
      <c r="H279" s="34"/>
      <c r="I279" s="144"/>
      <c r="J279" s="9"/>
      <c r="M279" s="94"/>
      <c r="P279" s="7"/>
      <c r="Q279" s="13"/>
      <c r="R279" s="9"/>
      <c r="S279" s="7"/>
      <c r="T279" s="12"/>
      <c r="U279" s="369"/>
      <c r="V279" s="1137"/>
      <c r="X279" s="1135"/>
      <c r="Z279" s="1222" t="s">
        <v>273</v>
      </c>
      <c r="AA279" s="1284"/>
      <c r="AB279" s="1285"/>
      <c r="AC279" s="1286"/>
      <c r="AD279" s="1287"/>
      <c r="AE279" s="1284"/>
      <c r="AF279" s="1285"/>
      <c r="AG279" s="1166"/>
      <c r="AH279" s="1288"/>
      <c r="AI279" s="1166">
        <f t="shared" si="274"/>
        <v>0</v>
      </c>
      <c r="AJ279" s="1289"/>
      <c r="AM279" s="1196"/>
      <c r="AN279" s="300"/>
      <c r="AO279" s="1222" t="s">
        <v>273</v>
      </c>
      <c r="AP279" s="1204">
        <f t="shared" si="270"/>
        <v>0</v>
      </c>
      <c r="AQ279" s="1217">
        <f t="shared" si="271"/>
        <v>0</v>
      </c>
      <c r="AR279" s="108"/>
      <c r="AS279" s="9"/>
      <c r="AT279" s="9"/>
    </row>
    <row r="280" spans="1:46" ht="14.25" customHeight="1">
      <c r="G280" s="7"/>
      <c r="H280" s="34"/>
      <c r="I280" s="144"/>
      <c r="J280" s="9"/>
      <c r="M280" s="94"/>
      <c r="N280" s="108"/>
      <c r="P280" s="7"/>
      <c r="Q280" s="13"/>
      <c r="R280" s="369"/>
      <c r="S280" s="9"/>
      <c r="T280" s="9"/>
      <c r="U280" s="9"/>
      <c r="V280" s="287"/>
      <c r="X280" s="287"/>
      <c r="Z280" s="1223" t="s">
        <v>103</v>
      </c>
      <c r="AA280" s="1290"/>
      <c r="AB280" s="1291"/>
      <c r="AC280" s="1292"/>
      <c r="AD280" s="1293"/>
      <c r="AE280" s="1290"/>
      <c r="AF280" s="1291"/>
      <c r="AG280" s="1167">
        <f t="shared" ref="AG280:AH282" si="280">AA280+AC280</f>
        <v>0</v>
      </c>
      <c r="AH280" s="1294">
        <f t="shared" si="280"/>
        <v>0</v>
      </c>
      <c r="AI280" s="1167">
        <f t="shared" si="274"/>
        <v>0</v>
      </c>
      <c r="AJ280" s="1295">
        <f>AD280+AF280</f>
        <v>0</v>
      </c>
      <c r="AM280" s="1196"/>
      <c r="AN280" s="1333"/>
      <c r="AO280" s="1223" t="s">
        <v>103</v>
      </c>
      <c r="AP280" s="1183">
        <f t="shared" si="270"/>
        <v>0</v>
      </c>
      <c r="AQ280" s="1208">
        <f t="shared" si="271"/>
        <v>0</v>
      </c>
      <c r="AR280" s="108"/>
      <c r="AS280" s="9"/>
      <c r="AT280" s="9"/>
    </row>
    <row r="281" spans="1:46" ht="15.75" thickBot="1">
      <c r="G281" s="9"/>
      <c r="H281" s="9"/>
      <c r="I281" s="9"/>
      <c r="J281" s="9"/>
      <c r="M281" s="94"/>
      <c r="N281" s="108"/>
      <c r="P281" s="7"/>
      <c r="Q281" s="13"/>
      <c r="R281" s="369"/>
      <c r="S281" s="7"/>
      <c r="T281" s="12"/>
      <c r="U281" s="369"/>
      <c r="V281" s="1130"/>
      <c r="X281" s="1130"/>
      <c r="Z281" s="1224" t="s">
        <v>274</v>
      </c>
      <c r="AA281" s="1296"/>
      <c r="AB281" s="1297"/>
      <c r="AC281" s="1298"/>
      <c r="AD281" s="1299"/>
      <c r="AE281" s="1296"/>
      <c r="AF281" s="1297"/>
      <c r="AG281" s="1168">
        <f t="shared" si="280"/>
        <v>0</v>
      </c>
      <c r="AH281" s="1300">
        <f t="shared" si="280"/>
        <v>0</v>
      </c>
      <c r="AI281" s="1168">
        <f t="shared" si="274"/>
        <v>0</v>
      </c>
      <c r="AJ281" s="1301">
        <f>AD281+AF281</f>
        <v>0</v>
      </c>
      <c r="AM281" s="1334"/>
      <c r="AN281" s="79"/>
      <c r="AO281" s="1224" t="s">
        <v>274</v>
      </c>
      <c r="AP281" s="1192">
        <f t="shared" si="270"/>
        <v>0</v>
      </c>
      <c r="AQ281" s="1212">
        <f t="shared" si="271"/>
        <v>0</v>
      </c>
      <c r="AR281" s="108"/>
      <c r="AS281" s="9"/>
      <c r="AT281" s="9"/>
    </row>
    <row r="282" spans="1:46" ht="15.75" thickBot="1">
      <c r="M282" s="94"/>
      <c r="N282" s="108"/>
      <c r="P282" s="7"/>
      <c r="Q282" s="13"/>
      <c r="R282" s="369"/>
      <c r="S282" s="7"/>
      <c r="T282" s="12"/>
      <c r="U282" s="144"/>
      <c r="V282" s="287"/>
      <c r="X282" s="1130"/>
      <c r="Z282" s="1394" t="s">
        <v>421</v>
      </c>
      <c r="AA282" s="1395">
        <f t="shared" ref="AA282:AF282" si="281">AA279+AA280+AA281</f>
        <v>0</v>
      </c>
      <c r="AB282" s="1267">
        <f t="shared" si="281"/>
        <v>0</v>
      </c>
      <c r="AC282" s="1395">
        <f t="shared" si="281"/>
        <v>0</v>
      </c>
      <c r="AD282" s="1267">
        <f t="shared" si="281"/>
        <v>0</v>
      </c>
      <c r="AE282" s="1395">
        <f t="shared" si="281"/>
        <v>0</v>
      </c>
      <c r="AF282" s="1267">
        <f t="shared" si="281"/>
        <v>0</v>
      </c>
      <c r="AG282" s="1266">
        <f t="shared" si="280"/>
        <v>0</v>
      </c>
      <c r="AH282" s="1268">
        <f t="shared" si="280"/>
        <v>0</v>
      </c>
      <c r="AI282" s="1266">
        <f t="shared" si="274"/>
        <v>0</v>
      </c>
      <c r="AJ282" s="1269">
        <f>AD282+AF282</f>
        <v>0</v>
      </c>
      <c r="AO282" s="1225" t="s">
        <v>421</v>
      </c>
      <c r="AP282" s="1226">
        <f t="shared" si="270"/>
        <v>0</v>
      </c>
      <c r="AQ282" s="1227">
        <f t="shared" si="271"/>
        <v>0</v>
      </c>
      <c r="AR282" s="108"/>
      <c r="AS282" s="9"/>
      <c r="AT282" s="9"/>
    </row>
    <row r="283" spans="1:46">
      <c r="M283" s="94"/>
      <c r="P283" s="9"/>
      <c r="Q283" s="910"/>
      <c r="V283" s="1135"/>
      <c r="X283" s="1135"/>
      <c r="AB283" s="1131"/>
      <c r="AD283" s="1131"/>
      <c r="AH283" s="1139"/>
      <c r="AJ283" s="1139"/>
      <c r="AO283" s="108"/>
    </row>
    <row r="284" spans="1:46">
      <c r="M284" s="94"/>
      <c r="P284" s="9"/>
      <c r="Q284" s="9"/>
      <c r="Z284" t="s">
        <v>401</v>
      </c>
      <c r="AO284" s="139"/>
      <c r="AP284" s="108"/>
      <c r="AQ284" s="9"/>
    </row>
    <row r="285" spans="1:46" ht="15.75" thickBot="1">
      <c r="B285" s="177" t="s">
        <v>242</v>
      </c>
      <c r="F285" s="2"/>
      <c r="G285" s="2"/>
      <c r="H285" s="2"/>
      <c r="K285" s="2"/>
      <c r="M285" s="94"/>
      <c r="Z285" s="101" t="str">
        <f>A293</f>
        <v>6- й   день</v>
      </c>
      <c r="AA285" s="308" t="s">
        <v>449</v>
      </c>
      <c r="AF285" s="134" t="str">
        <f>T287</f>
        <v>2 - я   неделя</v>
      </c>
      <c r="AH285" s="311" t="s">
        <v>402</v>
      </c>
      <c r="AI285" s="64"/>
      <c r="AS285" s="47"/>
      <c r="AT285" s="643"/>
    </row>
    <row r="286" spans="1:46" ht="15.75" thickBot="1">
      <c r="B286"/>
      <c r="C286" s="101" t="s">
        <v>580</v>
      </c>
      <c r="E286" s="78"/>
      <c r="J286" s="2885" t="s">
        <v>118</v>
      </c>
      <c r="K286" s="2885"/>
      <c r="L286" s="2885"/>
      <c r="M286" s="94"/>
      <c r="N286" t="s">
        <v>401</v>
      </c>
      <c r="AL286" s="1592" t="s">
        <v>411</v>
      </c>
      <c r="AO286" s="39"/>
      <c r="AP286" s="39"/>
      <c r="AQ286" s="50"/>
      <c r="AS286" s="345"/>
      <c r="AT286" s="345"/>
    </row>
    <row r="287" spans="1:46" ht="15.75" thickBot="1">
      <c r="A287" s="2" t="s">
        <v>237</v>
      </c>
      <c r="B287" s="2"/>
      <c r="C287" s="80"/>
      <c r="E287" s="134" t="s">
        <v>143</v>
      </c>
      <c r="H287" s="81"/>
      <c r="I287" s="1896" t="s">
        <v>579</v>
      </c>
      <c r="J287" s="588"/>
      <c r="M287" s="94"/>
      <c r="N287" s="101" t="str">
        <f>A293</f>
        <v>6- й   день</v>
      </c>
      <c r="O287" s="308" t="s">
        <v>449</v>
      </c>
      <c r="T287" s="134" t="s">
        <v>143</v>
      </c>
      <c r="V287" s="311" t="s">
        <v>402</v>
      </c>
      <c r="W287" s="64"/>
      <c r="X287" s="1335"/>
      <c r="Z287" s="1124" t="s">
        <v>322</v>
      </c>
      <c r="AA287" s="1125" t="s">
        <v>403</v>
      </c>
      <c r="AB287" s="1126"/>
      <c r="AC287" s="1125" t="s">
        <v>404</v>
      </c>
      <c r="AD287" s="1126"/>
      <c r="AE287" s="1125" t="s">
        <v>405</v>
      </c>
      <c r="AF287" s="1126"/>
      <c r="AG287" s="1125" t="s">
        <v>409</v>
      </c>
      <c r="AH287" s="1126"/>
      <c r="AI287" s="1170" t="s">
        <v>410</v>
      </c>
      <c r="AJ287" s="1126"/>
      <c r="AL287" s="9"/>
      <c r="AM287" s="9"/>
      <c r="AN287" s="9"/>
      <c r="AO287" s="1124" t="s">
        <v>322</v>
      </c>
      <c r="AP287" s="1197" t="s">
        <v>412</v>
      </c>
      <c r="AQ287" s="1198"/>
      <c r="AS287" s="345"/>
      <c r="AT287" s="345"/>
    </row>
    <row r="288" spans="1:46" ht="15.75" thickBot="1">
      <c r="M288" s="94"/>
      <c r="Z288" s="1401" t="s">
        <v>436</v>
      </c>
      <c r="AA288" s="1127" t="s">
        <v>101</v>
      </c>
      <c r="AB288" s="1129" t="s">
        <v>102</v>
      </c>
      <c r="AC288" s="1171" t="s">
        <v>101</v>
      </c>
      <c r="AD288" s="1172" t="s">
        <v>102</v>
      </c>
      <c r="AE288" s="1171" t="s">
        <v>101</v>
      </c>
      <c r="AF288" s="1172" t="s">
        <v>102</v>
      </c>
      <c r="AG288" s="1127" t="s">
        <v>101</v>
      </c>
      <c r="AH288" s="1128" t="s">
        <v>102</v>
      </c>
      <c r="AI288" s="1173" t="s">
        <v>101</v>
      </c>
      <c r="AJ288" s="1128" t="s">
        <v>102</v>
      </c>
      <c r="AL288" s="57"/>
      <c r="AN288" s="31"/>
      <c r="AO288" s="31"/>
      <c r="AP288" s="1405" t="s">
        <v>101</v>
      </c>
      <c r="AQ288" s="1406" t="s">
        <v>102</v>
      </c>
      <c r="AS288" s="12"/>
      <c r="AT288" s="12"/>
    </row>
    <row r="289" spans="1:53">
      <c r="A289" s="2"/>
      <c r="B289" s="2"/>
      <c r="C289" s="80"/>
      <c r="H289" s="81"/>
      <c r="I289" s="588"/>
      <c r="M289" s="94"/>
      <c r="N289" s="1420" t="s">
        <v>440</v>
      </c>
      <c r="O289" s="189"/>
      <c r="P289" s="189"/>
      <c r="Q289" s="189"/>
      <c r="R289" s="189"/>
      <c r="S289" s="189"/>
      <c r="T289" s="189"/>
      <c r="U289" s="189"/>
      <c r="V289" s="189"/>
      <c r="W289" s="189"/>
      <c r="X289" s="1122"/>
      <c r="Z289" s="1228" t="s">
        <v>69</v>
      </c>
      <c r="AA289" s="1270"/>
      <c r="AB289" s="1302"/>
      <c r="AC289" s="1270"/>
      <c r="AD289" s="1303"/>
      <c r="AE289" s="1270"/>
      <c r="AF289" s="1304"/>
      <c r="AG289" s="1166">
        <f t="shared" ref="AG289:AG298" si="282">AA289+AC289</f>
        <v>0</v>
      </c>
      <c r="AH289" s="1305">
        <f t="shared" ref="AH289:AH298" si="283">AB289+AD289</f>
        <v>0</v>
      </c>
      <c r="AI289" s="1166">
        <f t="shared" ref="AI289:AI298" si="284">AC289+AE289</f>
        <v>0</v>
      </c>
      <c r="AJ289" s="1306">
        <f t="shared" ref="AJ289:AJ298" si="285">AD289+AF289</f>
        <v>0</v>
      </c>
      <c r="AL289" s="1124" t="s">
        <v>322</v>
      </c>
      <c r="AM289" s="1175" t="s">
        <v>412</v>
      </c>
      <c r="AN289" s="1176"/>
      <c r="AO289" s="1228" t="s">
        <v>69</v>
      </c>
      <c r="AP289" s="1204">
        <f t="shared" ref="AP289:AP297" si="286">AA289+AC289+AE289</f>
        <v>0</v>
      </c>
      <c r="AQ289" s="1217">
        <f t="shared" ref="AQ289:AQ297" si="287">AB289+AD289+AF289</f>
        <v>0</v>
      </c>
      <c r="AS289" s="12"/>
      <c r="AT289" s="12"/>
    </row>
    <row r="290" spans="1:53" ht="15.75" thickBot="1">
      <c r="M290" s="94"/>
      <c r="N290" s="771"/>
      <c r="O290" s="14" t="s">
        <v>441</v>
      </c>
      <c r="P290" s="14"/>
      <c r="Q290" s="14"/>
      <c r="R290" s="14"/>
      <c r="S290" s="14"/>
      <c r="T290" s="14"/>
      <c r="U290" s="14"/>
      <c r="V290" s="14"/>
      <c r="W290" s="14"/>
      <c r="X290" s="1123"/>
      <c r="Z290" s="1228" t="s">
        <v>71</v>
      </c>
      <c r="AA290" s="1248"/>
      <c r="AB290" s="1307"/>
      <c r="AC290" s="1248"/>
      <c r="AD290" s="1308"/>
      <c r="AE290" s="1248"/>
      <c r="AF290" s="1309"/>
      <c r="AG290" s="1167">
        <f t="shared" si="282"/>
        <v>0</v>
      </c>
      <c r="AH290" s="1310">
        <f t="shared" si="283"/>
        <v>0</v>
      </c>
      <c r="AI290" s="1167">
        <f t="shared" si="284"/>
        <v>0</v>
      </c>
      <c r="AJ290" s="1239">
        <f t="shared" si="285"/>
        <v>0</v>
      </c>
      <c r="AL290" s="789"/>
      <c r="AM290" s="1177" t="s">
        <v>101</v>
      </c>
      <c r="AN290" s="1178" t="s">
        <v>102</v>
      </c>
      <c r="AO290" s="1228" t="s">
        <v>71</v>
      </c>
      <c r="AP290" s="1183">
        <f t="shared" si="286"/>
        <v>0</v>
      </c>
      <c r="AQ290" s="1208">
        <f t="shared" si="287"/>
        <v>0</v>
      </c>
      <c r="AS290" s="9"/>
      <c r="AT290" s="9"/>
    </row>
    <row r="291" spans="1:53">
      <c r="A291" s="27" t="s">
        <v>2</v>
      </c>
      <c r="B291" s="82" t="s">
        <v>3</v>
      </c>
      <c r="C291" s="83" t="s">
        <v>4</v>
      </c>
      <c r="D291" s="85" t="s">
        <v>61</v>
      </c>
      <c r="E291" s="68"/>
      <c r="F291" s="68"/>
      <c r="G291" s="68"/>
      <c r="H291" s="68"/>
      <c r="I291" s="68"/>
      <c r="J291" s="68"/>
      <c r="K291" s="68"/>
      <c r="L291" s="54"/>
      <c r="M291" s="94"/>
      <c r="Z291" s="1228" t="s">
        <v>72</v>
      </c>
      <c r="AA291" s="1311"/>
      <c r="AB291" s="1367"/>
      <c r="AC291" s="1311"/>
      <c r="AD291" s="1313"/>
      <c r="AE291" s="1311"/>
      <c r="AF291" s="1314"/>
      <c r="AG291" s="1167">
        <f t="shared" si="282"/>
        <v>0</v>
      </c>
      <c r="AH291" s="1310">
        <f t="shared" si="283"/>
        <v>0</v>
      </c>
      <c r="AI291" s="1167">
        <f t="shared" si="284"/>
        <v>0</v>
      </c>
      <c r="AJ291" s="1239">
        <f t="shared" si="285"/>
        <v>0</v>
      </c>
      <c r="AL291" s="1179" t="s">
        <v>134</v>
      </c>
      <c r="AM291" s="1180">
        <f t="shared" ref="AM291:AM296" si="288">O295+Q295+S295</f>
        <v>60</v>
      </c>
      <c r="AN291" s="1181">
        <f t="shared" ref="AN291:AN296" si="289">P295+R295+T295</f>
        <v>60</v>
      </c>
      <c r="AO291" s="1228" t="s">
        <v>72</v>
      </c>
      <c r="AP291" s="1183">
        <f t="shared" si="286"/>
        <v>0</v>
      </c>
      <c r="AQ291" s="1208">
        <f t="shared" si="287"/>
        <v>0</v>
      </c>
      <c r="AS291" s="9"/>
      <c r="AT291" s="9"/>
    </row>
    <row r="292" spans="1:53" ht="15.75" thickBot="1">
      <c r="A292" s="263" t="s">
        <v>5</v>
      </c>
      <c r="B292"/>
      <c r="C292" s="264" t="s">
        <v>62</v>
      </c>
      <c r="D292" s="61"/>
      <c r="E292" s="9"/>
      <c r="F292" s="9"/>
      <c r="G292" s="9"/>
      <c r="H292" s="9"/>
      <c r="I292" s="9"/>
      <c r="L292" s="71"/>
      <c r="M292" s="94"/>
      <c r="Z292" s="1228" t="s">
        <v>73</v>
      </c>
      <c r="AA292" s="1248"/>
      <c r="AB292" s="1312"/>
      <c r="AC292" s="1248"/>
      <c r="AD292" s="1313"/>
      <c r="AE292" s="1248"/>
      <c r="AF292" s="1314"/>
      <c r="AG292" s="1167">
        <f t="shared" si="282"/>
        <v>0</v>
      </c>
      <c r="AH292" s="1310">
        <f t="shared" si="283"/>
        <v>0</v>
      </c>
      <c r="AI292" s="1167">
        <f t="shared" si="284"/>
        <v>0</v>
      </c>
      <c r="AJ292" s="1239">
        <f t="shared" si="285"/>
        <v>0</v>
      </c>
      <c r="AL292" s="1182" t="s">
        <v>133</v>
      </c>
      <c r="AM292" s="1183">
        <f t="shared" si="288"/>
        <v>126.2</v>
      </c>
      <c r="AN292" s="1184">
        <f t="shared" si="289"/>
        <v>126.2</v>
      </c>
      <c r="AO292" s="1228" t="s">
        <v>73</v>
      </c>
      <c r="AP292" s="1183">
        <f t="shared" si="286"/>
        <v>0</v>
      </c>
      <c r="AQ292" s="1208">
        <f t="shared" si="287"/>
        <v>0</v>
      </c>
      <c r="AS292" s="9"/>
      <c r="AT292" s="9"/>
    </row>
    <row r="293" spans="1:53" ht="16.5" thickBot="1">
      <c r="A293" s="660" t="s">
        <v>286</v>
      </c>
      <c r="B293" s="68"/>
      <c r="C293" s="1611"/>
      <c r="D293" s="1625" t="s">
        <v>739</v>
      </c>
      <c r="E293" s="39"/>
      <c r="F293" s="39"/>
      <c r="G293" s="1513" t="s">
        <v>549</v>
      </c>
      <c r="H293" s="1538"/>
      <c r="I293" s="1459"/>
      <c r="J293" s="1027" t="s">
        <v>252</v>
      </c>
      <c r="K293" s="39"/>
      <c r="L293" s="50"/>
      <c r="M293" s="94"/>
      <c r="N293" s="1124" t="s">
        <v>322</v>
      </c>
      <c r="O293" s="1125" t="s">
        <v>403</v>
      </c>
      <c r="P293" s="1126"/>
      <c r="Q293" s="1125" t="s">
        <v>404</v>
      </c>
      <c r="R293" s="1126"/>
      <c r="S293" s="1125" t="s">
        <v>405</v>
      </c>
      <c r="T293" s="1126"/>
      <c r="U293" s="1125" t="s">
        <v>406</v>
      </c>
      <c r="V293" s="1126"/>
      <c r="W293" s="1125" t="s">
        <v>407</v>
      </c>
      <c r="X293" s="1126"/>
      <c r="Z293" s="1228" t="s">
        <v>75</v>
      </c>
      <c r="AA293" s="1248"/>
      <c r="AB293" s="1307"/>
      <c r="AC293" s="1248">
        <f>H312</f>
        <v>14.04</v>
      </c>
      <c r="AD293" s="1308">
        <f>I312</f>
        <v>13.4</v>
      </c>
      <c r="AE293" s="1248"/>
      <c r="AF293" s="1309"/>
      <c r="AG293" s="1167">
        <f t="shared" si="282"/>
        <v>14.04</v>
      </c>
      <c r="AH293" s="1310">
        <f t="shared" si="283"/>
        <v>13.4</v>
      </c>
      <c r="AI293" s="1167">
        <f t="shared" si="284"/>
        <v>14.04</v>
      </c>
      <c r="AJ293" s="1239">
        <f t="shared" si="285"/>
        <v>13.4</v>
      </c>
      <c r="AL293" s="1182" t="s">
        <v>79</v>
      </c>
      <c r="AM293" s="1183">
        <f t="shared" si="288"/>
        <v>3.6</v>
      </c>
      <c r="AN293" s="1184">
        <f t="shared" si="289"/>
        <v>3.6</v>
      </c>
      <c r="AO293" s="1228" t="s">
        <v>75</v>
      </c>
      <c r="AP293" s="1183">
        <f t="shared" si="286"/>
        <v>14.04</v>
      </c>
      <c r="AQ293" s="1208">
        <f t="shared" si="287"/>
        <v>13.4</v>
      </c>
      <c r="AS293" s="9"/>
      <c r="AT293" s="9"/>
      <c r="AU293" s="9"/>
      <c r="AV293" s="9"/>
      <c r="AW293" s="9"/>
      <c r="AX293" s="9"/>
      <c r="AY293" s="9"/>
      <c r="AZ293" s="9"/>
      <c r="BA293" s="9"/>
    </row>
    <row r="294" spans="1:53" ht="15.75" thickBot="1">
      <c r="A294" s="1473"/>
      <c r="B294" s="171" t="s">
        <v>159</v>
      </c>
      <c r="C294" s="136"/>
      <c r="D294" s="1475" t="s">
        <v>100</v>
      </c>
      <c r="E294" s="1434" t="s">
        <v>101</v>
      </c>
      <c r="F294" s="1568" t="s">
        <v>102</v>
      </c>
      <c r="G294" s="1567" t="s">
        <v>100</v>
      </c>
      <c r="H294" s="1434" t="s">
        <v>101</v>
      </c>
      <c r="I294" s="1568" t="s">
        <v>102</v>
      </c>
      <c r="J294" s="1464" t="s">
        <v>100</v>
      </c>
      <c r="K294" s="1445" t="s">
        <v>101</v>
      </c>
      <c r="L294" s="1446" t="s">
        <v>102</v>
      </c>
      <c r="M294" s="94"/>
      <c r="N294" s="789"/>
      <c r="O294" s="1127" t="s">
        <v>101</v>
      </c>
      <c r="P294" s="1128" t="s">
        <v>102</v>
      </c>
      <c r="Q294" s="1127" t="s">
        <v>101</v>
      </c>
      <c r="R294" s="1128" t="s">
        <v>102</v>
      </c>
      <c r="S294" s="1127" t="s">
        <v>101</v>
      </c>
      <c r="T294" s="1128" t="s">
        <v>102</v>
      </c>
      <c r="U294" s="1127" t="s">
        <v>101</v>
      </c>
      <c r="V294" s="1128" t="s">
        <v>102</v>
      </c>
      <c r="W294" s="1127" t="s">
        <v>101</v>
      </c>
      <c r="X294" s="1129" t="s">
        <v>102</v>
      </c>
      <c r="Z294" s="1228" t="s">
        <v>76</v>
      </c>
      <c r="AA294" s="1248"/>
      <c r="AB294" s="1315"/>
      <c r="AC294" s="1248"/>
      <c r="AD294" s="1308"/>
      <c r="AE294" s="1248"/>
      <c r="AF294" s="1309"/>
      <c r="AG294" s="1167">
        <f t="shared" si="282"/>
        <v>0</v>
      </c>
      <c r="AH294" s="1310">
        <f t="shared" si="283"/>
        <v>0</v>
      </c>
      <c r="AI294" s="1167">
        <f t="shared" si="284"/>
        <v>0</v>
      </c>
      <c r="AJ294" s="1239">
        <f t="shared" si="285"/>
        <v>0</v>
      </c>
      <c r="AL294" s="1185" t="s">
        <v>413</v>
      </c>
      <c r="AM294" s="1186">
        <f t="shared" si="288"/>
        <v>14.04</v>
      </c>
      <c r="AN294" s="1187">
        <f t="shared" si="289"/>
        <v>13.4</v>
      </c>
      <c r="AO294" s="1228" t="s">
        <v>76</v>
      </c>
      <c r="AP294" s="1183">
        <f t="shared" si="286"/>
        <v>0</v>
      </c>
      <c r="AQ294" s="1208">
        <f t="shared" si="287"/>
        <v>0</v>
      </c>
      <c r="AU294" s="9"/>
      <c r="AV294" s="9"/>
      <c r="AW294" s="9"/>
      <c r="AX294" s="9"/>
      <c r="AY294" s="9"/>
      <c r="AZ294" s="9"/>
      <c r="BA294" s="9"/>
    </row>
    <row r="295" spans="1:53">
      <c r="A295" s="415" t="s">
        <v>382</v>
      </c>
      <c r="B295" s="2774" t="s">
        <v>172</v>
      </c>
      <c r="C295" s="1608">
        <v>60</v>
      </c>
      <c r="D295" s="1053" t="s">
        <v>166</v>
      </c>
      <c r="E295" s="837" t="s">
        <v>640</v>
      </c>
      <c r="F295" s="1491">
        <v>91</v>
      </c>
      <c r="G295" s="1781" t="s">
        <v>141</v>
      </c>
      <c r="H295" s="1572">
        <v>108.8</v>
      </c>
      <c r="I295" s="1623">
        <v>60</v>
      </c>
      <c r="J295" s="2782" t="s">
        <v>60</v>
      </c>
      <c r="K295" s="1605">
        <v>200</v>
      </c>
      <c r="L295" s="1606">
        <v>200</v>
      </c>
      <c r="M295" s="94"/>
      <c r="N295" s="1421" t="s">
        <v>134</v>
      </c>
      <c r="O295" s="1142">
        <f>C302</f>
        <v>30</v>
      </c>
      <c r="P295" s="1336">
        <f>C302</f>
        <v>30</v>
      </c>
      <c r="Q295" s="1156">
        <f>C313</f>
        <v>30</v>
      </c>
      <c r="R295" s="1328">
        <f>C313</f>
        <v>30</v>
      </c>
      <c r="S295" s="1156"/>
      <c r="T295" s="1337"/>
      <c r="U295" s="1156">
        <f>O295+Q295</f>
        <v>60</v>
      </c>
      <c r="V295" s="1327">
        <f>P295+R295</f>
        <v>60</v>
      </c>
      <c r="W295" s="1156">
        <f>Q295+S295</f>
        <v>30</v>
      </c>
      <c r="X295" s="1328">
        <f>R295+T295</f>
        <v>30</v>
      </c>
      <c r="Z295" s="1229" t="s">
        <v>438</v>
      </c>
      <c r="AA295" s="1248"/>
      <c r="AB295" s="1307"/>
      <c r="AC295" s="1248"/>
      <c r="AD295" s="1308"/>
      <c r="AE295" s="1248"/>
      <c r="AF295" s="1309"/>
      <c r="AG295" s="1167">
        <f t="shared" si="282"/>
        <v>0</v>
      </c>
      <c r="AH295" s="1310">
        <f t="shared" si="283"/>
        <v>0</v>
      </c>
      <c r="AI295" s="1167">
        <f t="shared" si="284"/>
        <v>0</v>
      </c>
      <c r="AJ295" s="1239">
        <f t="shared" si="285"/>
        <v>0</v>
      </c>
      <c r="AL295" s="1182" t="s">
        <v>105</v>
      </c>
      <c r="AM295" s="1183">
        <f t="shared" si="288"/>
        <v>10</v>
      </c>
      <c r="AN295" s="1184">
        <f t="shared" si="289"/>
        <v>10</v>
      </c>
      <c r="AO295" s="1229" t="s">
        <v>438</v>
      </c>
      <c r="AP295" s="1183">
        <f t="shared" si="286"/>
        <v>0</v>
      </c>
      <c r="AQ295" s="1208">
        <f t="shared" si="287"/>
        <v>0</v>
      </c>
      <c r="AU295" s="9"/>
      <c r="AV295" s="9"/>
      <c r="AW295" s="9"/>
      <c r="AX295" s="9"/>
      <c r="AY295" s="9"/>
      <c r="AZ295" s="9"/>
      <c r="BA295" s="9"/>
    </row>
    <row r="296" spans="1:53" ht="15.75" thickBot="1">
      <c r="A296" s="175"/>
      <c r="B296" s="2765" t="s">
        <v>368</v>
      </c>
      <c r="C296" s="14"/>
      <c r="D296" s="243" t="s">
        <v>80</v>
      </c>
      <c r="E296" s="242">
        <v>34</v>
      </c>
      <c r="F296" s="1451">
        <v>34</v>
      </c>
      <c r="G296" s="234" t="s">
        <v>85</v>
      </c>
      <c r="H296" s="242">
        <v>41.13</v>
      </c>
      <c r="I296" s="1056">
        <v>36.4</v>
      </c>
      <c r="J296" s="1844" t="s">
        <v>107</v>
      </c>
      <c r="K296" s="1455">
        <v>5</v>
      </c>
      <c r="L296" s="1456">
        <v>5</v>
      </c>
      <c r="M296" s="94"/>
      <c r="N296" s="1182" t="s">
        <v>133</v>
      </c>
      <c r="O296" s="1143">
        <f>C301</f>
        <v>40</v>
      </c>
      <c r="P296" s="1338">
        <f>C301</f>
        <v>40</v>
      </c>
      <c r="Q296" s="1143">
        <f>K309+C312</f>
        <v>66.2</v>
      </c>
      <c r="R296" s="1339">
        <f>C312+L309</f>
        <v>66.2</v>
      </c>
      <c r="S296" s="1143">
        <f>C324</f>
        <v>20</v>
      </c>
      <c r="T296" s="1338">
        <f>C324</f>
        <v>20</v>
      </c>
      <c r="U296" s="1143">
        <f t="shared" ref="U296:U300" si="290">O296+Q296</f>
        <v>106.2</v>
      </c>
      <c r="V296" s="1330">
        <f t="shared" ref="V296:V300" si="291">P296+R296</f>
        <v>106.2</v>
      </c>
      <c r="W296" s="1143">
        <f t="shared" ref="W296:W300" si="292">Q296+S296</f>
        <v>86.2</v>
      </c>
      <c r="X296" s="1239">
        <f t="shared" ref="X296:X300" si="293">R296+T296</f>
        <v>86.2</v>
      </c>
      <c r="Z296" s="1402" t="s">
        <v>437</v>
      </c>
      <c r="AA296" s="1255"/>
      <c r="AB296" s="1316"/>
      <c r="AC296" s="1255"/>
      <c r="AD296" s="1317"/>
      <c r="AE296" s="1255"/>
      <c r="AF296" s="1318"/>
      <c r="AG296" s="1168">
        <f t="shared" si="282"/>
        <v>0</v>
      </c>
      <c r="AH296" s="1319">
        <f t="shared" si="283"/>
        <v>0</v>
      </c>
      <c r="AI296" s="1168">
        <f t="shared" si="284"/>
        <v>0</v>
      </c>
      <c r="AJ296" s="1134">
        <f t="shared" si="285"/>
        <v>0</v>
      </c>
      <c r="AL296" s="455" t="s">
        <v>45</v>
      </c>
      <c r="AM296" s="1183">
        <f t="shared" si="288"/>
        <v>208.3</v>
      </c>
      <c r="AN296" s="1184">
        <f t="shared" si="289"/>
        <v>139.30000000000001</v>
      </c>
      <c r="AO296" s="1402" t="s">
        <v>437</v>
      </c>
      <c r="AP296" s="1192">
        <f t="shared" si="286"/>
        <v>0</v>
      </c>
      <c r="AQ296" s="1212">
        <f t="shared" si="287"/>
        <v>0</v>
      </c>
      <c r="AU296" s="9"/>
      <c r="AV296" s="106"/>
      <c r="AW296" s="9"/>
      <c r="AX296" s="9"/>
      <c r="AY296" s="9"/>
      <c r="AZ296" s="9"/>
      <c r="BA296" s="9"/>
    </row>
    <row r="297" spans="1:53" ht="15.75" thickBot="1">
      <c r="A297" s="415" t="s">
        <v>553</v>
      </c>
      <c r="B297" s="273" t="s">
        <v>647</v>
      </c>
      <c r="C297" s="274" t="s">
        <v>867</v>
      </c>
      <c r="D297" s="1454" t="s">
        <v>82</v>
      </c>
      <c r="E297" s="1058">
        <v>4.0999999999999996</v>
      </c>
      <c r="F297" s="1460">
        <v>4.0999999999999996</v>
      </c>
      <c r="G297" s="234" t="s">
        <v>68</v>
      </c>
      <c r="H297" s="242">
        <v>8</v>
      </c>
      <c r="I297" s="1450">
        <v>5.6</v>
      </c>
      <c r="J297" s="1496" t="s">
        <v>50</v>
      </c>
      <c r="K297" s="1061">
        <v>7</v>
      </c>
      <c r="L297" s="1450">
        <v>7</v>
      </c>
      <c r="M297" s="94"/>
      <c r="N297" s="1182" t="s">
        <v>79</v>
      </c>
      <c r="O297" s="1143"/>
      <c r="P297" s="1700"/>
      <c r="Q297" s="1143">
        <f>H318</f>
        <v>3.6</v>
      </c>
      <c r="R297" s="1330">
        <f>I318</f>
        <v>3.6</v>
      </c>
      <c r="S297" s="1143"/>
      <c r="T297" s="1341"/>
      <c r="U297" s="1143">
        <f t="shared" si="290"/>
        <v>3.6</v>
      </c>
      <c r="V297" s="1330">
        <f t="shared" si="291"/>
        <v>3.6</v>
      </c>
      <c r="W297" s="1143">
        <f t="shared" si="292"/>
        <v>3.6</v>
      </c>
      <c r="X297" s="1239">
        <f t="shared" si="293"/>
        <v>3.6</v>
      </c>
      <c r="Z297" s="1230" t="s">
        <v>422</v>
      </c>
      <c r="AA297" s="1320">
        <f t="shared" ref="AA297:AF297" si="294">SUM(AA289:AA296)</f>
        <v>0</v>
      </c>
      <c r="AB297" s="1321">
        <f t="shared" si="294"/>
        <v>0</v>
      </c>
      <c r="AC297" s="1322">
        <f t="shared" si="294"/>
        <v>14.04</v>
      </c>
      <c r="AD297" s="1232">
        <f t="shared" si="294"/>
        <v>13.4</v>
      </c>
      <c r="AE297" s="1320">
        <f t="shared" si="294"/>
        <v>0</v>
      </c>
      <c r="AF297" s="1323">
        <f t="shared" si="294"/>
        <v>0</v>
      </c>
      <c r="AG297" s="1231">
        <f t="shared" si="282"/>
        <v>14.04</v>
      </c>
      <c r="AH297" s="1324">
        <f t="shared" si="283"/>
        <v>13.4</v>
      </c>
      <c r="AI297" s="1231">
        <f t="shared" si="284"/>
        <v>14.04</v>
      </c>
      <c r="AJ297" s="1325">
        <f t="shared" si="285"/>
        <v>13.4</v>
      </c>
      <c r="AL297" s="2622" t="s">
        <v>959</v>
      </c>
      <c r="AM297" s="2626">
        <f t="shared" ref="AM297:AM325" si="295">O301+Q301+S301</f>
        <v>463.49</v>
      </c>
      <c r="AN297" s="1189">
        <f t="shared" ref="AN297:AN325" si="296">P301+R301+T301</f>
        <v>295.89999999999998</v>
      </c>
      <c r="AO297" s="1230" t="s">
        <v>422</v>
      </c>
      <c r="AP297" s="1231">
        <f t="shared" si="286"/>
        <v>14.04</v>
      </c>
      <c r="AQ297" s="1232">
        <f t="shared" si="287"/>
        <v>13.4</v>
      </c>
      <c r="AU297" s="138"/>
      <c r="AV297" s="366"/>
      <c r="AW297" s="84"/>
      <c r="AX297" s="138"/>
      <c r="AY297" s="9"/>
      <c r="AZ297" s="9"/>
      <c r="BA297" s="9"/>
    </row>
    <row r="298" spans="1:53" ht="15.75" thickBot="1">
      <c r="A298" s="299" t="s">
        <v>550</v>
      </c>
      <c r="B298" s="2765" t="s">
        <v>552</v>
      </c>
      <c r="D298" s="1454" t="s">
        <v>54</v>
      </c>
      <c r="E298" s="1058">
        <v>0.32</v>
      </c>
      <c r="F298" s="1460">
        <v>0.32</v>
      </c>
      <c r="G298" s="1845" t="s">
        <v>109</v>
      </c>
      <c r="H298" s="242">
        <v>4.8</v>
      </c>
      <c r="I298" s="1056">
        <v>2</v>
      </c>
      <c r="J298" s="1457" t="s">
        <v>81</v>
      </c>
      <c r="K298" s="1455">
        <v>20</v>
      </c>
      <c r="L298" s="1456">
        <v>20</v>
      </c>
      <c r="M298" s="94"/>
      <c r="N298" s="1185" t="s">
        <v>413</v>
      </c>
      <c r="O298" s="1144">
        <f t="shared" ref="O298:T298" si="297">AA297</f>
        <v>0</v>
      </c>
      <c r="P298" s="1368">
        <f t="shared" si="297"/>
        <v>0</v>
      </c>
      <c r="Q298" s="1144">
        <f t="shared" si="297"/>
        <v>14.04</v>
      </c>
      <c r="R298" s="1342">
        <f t="shared" si="297"/>
        <v>13.4</v>
      </c>
      <c r="S298" s="1144">
        <f t="shared" si="297"/>
        <v>0</v>
      </c>
      <c r="T298" s="1343">
        <f t="shared" si="297"/>
        <v>0</v>
      </c>
      <c r="U298" s="1144">
        <f t="shared" si="290"/>
        <v>14.04</v>
      </c>
      <c r="V298" s="1187">
        <f t="shared" si="291"/>
        <v>13.4</v>
      </c>
      <c r="W298" s="1144">
        <f t="shared" si="292"/>
        <v>14.04</v>
      </c>
      <c r="X298" s="1342">
        <f t="shared" si="293"/>
        <v>13.4</v>
      </c>
      <c r="Z298" s="2502" t="s">
        <v>940</v>
      </c>
      <c r="AA298" s="1164"/>
      <c r="AB298" s="1682"/>
      <c r="AC298" s="1166"/>
      <c r="AD298" s="1326"/>
      <c r="AE298" s="1169"/>
      <c r="AF298" s="1691"/>
      <c r="AG298" s="1169">
        <f t="shared" si="282"/>
        <v>0</v>
      </c>
      <c r="AH298" s="1327">
        <f t="shared" si="283"/>
        <v>0</v>
      </c>
      <c r="AI298" s="1169">
        <f t="shared" si="284"/>
        <v>0</v>
      </c>
      <c r="AJ298" s="1328">
        <f t="shared" si="285"/>
        <v>0</v>
      </c>
      <c r="AL298" s="2623" t="s">
        <v>960</v>
      </c>
      <c r="AM298" s="1188">
        <f t="shared" si="295"/>
        <v>69.42</v>
      </c>
      <c r="AN298" s="1189">
        <f t="shared" si="296"/>
        <v>48.6</v>
      </c>
      <c r="AO298" s="2502" t="s">
        <v>940</v>
      </c>
      <c r="AP298" s="1403"/>
      <c r="AQ298" s="1418">
        <f t="shared" ref="AQ298:AQ312" si="298">AB298+AD298+AF298</f>
        <v>0</v>
      </c>
      <c r="AU298" s="369"/>
      <c r="AV298" s="106"/>
      <c r="AW298" s="102"/>
      <c r="AX298" s="132"/>
      <c r="AY298" s="9"/>
      <c r="AZ298" s="9"/>
      <c r="BA298" s="9"/>
    </row>
    <row r="299" spans="1:53" ht="12.75" customHeight="1" thickBot="1">
      <c r="A299" s="1786" t="s">
        <v>500</v>
      </c>
      <c r="B299" s="273" t="s">
        <v>329</v>
      </c>
      <c r="C299" s="389">
        <v>200</v>
      </c>
      <c r="D299" s="1802" t="s">
        <v>172</v>
      </c>
      <c r="E299" s="1846"/>
      <c r="F299" s="54"/>
      <c r="G299" s="246" t="s">
        <v>96</v>
      </c>
      <c r="H299" s="1455">
        <v>3.6</v>
      </c>
      <c r="I299" s="1456">
        <v>2.4</v>
      </c>
      <c r="J299" s="422"/>
      <c r="K299" s="189"/>
      <c r="L299" s="172"/>
      <c r="M299" s="94"/>
      <c r="N299" s="1182" t="s">
        <v>105</v>
      </c>
      <c r="O299" s="1143"/>
      <c r="P299" s="1138"/>
      <c r="Q299" s="1143">
        <f>E308</f>
        <v>10</v>
      </c>
      <c r="R299" s="1239">
        <f>F308</f>
        <v>10</v>
      </c>
      <c r="S299" s="1143"/>
      <c r="T299" s="1344"/>
      <c r="U299" s="1143">
        <f t="shared" si="290"/>
        <v>10</v>
      </c>
      <c r="V299" s="1330">
        <f t="shared" si="291"/>
        <v>10</v>
      </c>
      <c r="W299" s="1143">
        <f t="shared" si="292"/>
        <v>10</v>
      </c>
      <c r="X299" s="1239">
        <f t="shared" si="293"/>
        <v>10</v>
      </c>
      <c r="Z299" s="1200" t="s">
        <v>435</v>
      </c>
      <c r="AA299" s="936">
        <f>E302</f>
        <v>93</v>
      </c>
      <c r="AB299" s="1683">
        <f>F302</f>
        <v>60</v>
      </c>
      <c r="AC299" s="1167"/>
      <c r="AD299" s="1329"/>
      <c r="AE299" s="1167"/>
      <c r="AF299" s="1347"/>
      <c r="AG299" s="1167">
        <f t="shared" ref="AG299:AJ302" si="299">AA299+AC299</f>
        <v>93</v>
      </c>
      <c r="AH299" s="1330">
        <f t="shared" si="299"/>
        <v>60</v>
      </c>
      <c r="AI299" s="1167">
        <f t="shared" si="299"/>
        <v>0</v>
      </c>
      <c r="AJ299" s="1239">
        <f t="shared" si="299"/>
        <v>0</v>
      </c>
      <c r="AL299" s="1182" t="s">
        <v>70</v>
      </c>
      <c r="AM299" s="1183">
        <f t="shared" si="295"/>
        <v>113.5</v>
      </c>
      <c r="AN299" s="1184">
        <f t="shared" si="296"/>
        <v>100</v>
      </c>
      <c r="AO299" s="1200" t="s">
        <v>435</v>
      </c>
      <c r="AP299" s="1403">
        <f t="shared" ref="AP299:AP312" si="300">AA299+AC299+AE299</f>
        <v>93</v>
      </c>
      <c r="AQ299" s="1418">
        <f t="shared" si="298"/>
        <v>60</v>
      </c>
      <c r="AU299" s="369"/>
      <c r="AV299" s="103"/>
      <c r="AW299" s="102"/>
      <c r="AX299" s="145"/>
      <c r="AY299" s="9"/>
      <c r="AZ299" s="9"/>
      <c r="BA299" s="9"/>
    </row>
    <row r="300" spans="1:53" ht="15.75" thickBot="1">
      <c r="A300" s="299"/>
      <c r="B300" s="2793" t="s">
        <v>330</v>
      </c>
      <c r="C300" s="14"/>
      <c r="D300" s="1847" t="s">
        <v>368</v>
      </c>
      <c r="E300" s="1787"/>
      <c r="F300" s="1476"/>
      <c r="G300" s="246" t="s">
        <v>82</v>
      </c>
      <c r="H300" s="242">
        <v>1.6</v>
      </c>
      <c r="I300" s="1056">
        <v>1.6</v>
      </c>
      <c r="J300" s="1780" t="s">
        <v>488</v>
      </c>
      <c r="K300" s="39"/>
      <c r="L300" s="50"/>
      <c r="M300" s="94"/>
      <c r="N300" s="455" t="s">
        <v>45</v>
      </c>
      <c r="O300" s="1143"/>
      <c r="P300" s="1138"/>
      <c r="Q300" s="1696">
        <f>E309+H307</f>
        <v>155.1</v>
      </c>
      <c r="R300" s="1330">
        <f>I307+F309</f>
        <v>103</v>
      </c>
      <c r="S300" s="1143">
        <f>E323</f>
        <v>53.2</v>
      </c>
      <c r="T300" s="1344">
        <f>F323</f>
        <v>36.299999999999997</v>
      </c>
      <c r="U300" s="1143">
        <f t="shared" si="290"/>
        <v>155.1</v>
      </c>
      <c r="V300" s="1330">
        <f t="shared" si="291"/>
        <v>103</v>
      </c>
      <c r="W300" s="1143">
        <f t="shared" si="292"/>
        <v>208.3</v>
      </c>
      <c r="X300" s="1239">
        <f t="shared" si="293"/>
        <v>139.30000000000001</v>
      </c>
      <c r="Z300" s="1199" t="s">
        <v>300</v>
      </c>
      <c r="AA300" s="936"/>
      <c r="AB300" s="1684"/>
      <c r="AC300" s="1167"/>
      <c r="AD300" s="1329"/>
      <c r="AE300" s="1167"/>
      <c r="AF300" s="1347"/>
      <c r="AG300" s="1167">
        <f t="shared" si="299"/>
        <v>0</v>
      </c>
      <c r="AH300" s="1330">
        <f t="shared" si="299"/>
        <v>0</v>
      </c>
      <c r="AI300" s="1167">
        <f t="shared" si="299"/>
        <v>0</v>
      </c>
      <c r="AJ300" s="1239">
        <f t="shared" si="299"/>
        <v>0</v>
      </c>
      <c r="AL300" s="1190" t="s">
        <v>104</v>
      </c>
      <c r="AM300" s="1183">
        <f t="shared" si="295"/>
        <v>15</v>
      </c>
      <c r="AN300" s="1184">
        <f t="shared" si="296"/>
        <v>15</v>
      </c>
      <c r="AO300" s="1199" t="s">
        <v>300</v>
      </c>
      <c r="AP300" s="1403">
        <f t="shared" si="300"/>
        <v>0</v>
      </c>
      <c r="AQ300" s="1418">
        <f t="shared" si="298"/>
        <v>0</v>
      </c>
      <c r="AU300" s="369"/>
      <c r="AV300" s="103"/>
      <c r="AW300" s="102"/>
      <c r="AX300" s="145"/>
      <c r="AY300" s="9"/>
      <c r="AZ300" s="9"/>
      <c r="BA300" s="9"/>
    </row>
    <row r="301" spans="1:53" ht="15.75" thickBot="1">
      <c r="A301" s="241" t="s">
        <v>9</v>
      </c>
      <c r="B301" s="248" t="s">
        <v>10</v>
      </c>
      <c r="C301" s="1498">
        <v>40</v>
      </c>
      <c r="D301" s="1464" t="s">
        <v>100</v>
      </c>
      <c r="E301" s="1445" t="s">
        <v>101</v>
      </c>
      <c r="F301" s="1446" t="s">
        <v>102</v>
      </c>
      <c r="G301" s="420" t="s">
        <v>83</v>
      </c>
      <c r="H301" s="1058">
        <v>0.28000000000000003</v>
      </c>
      <c r="I301" s="1502">
        <v>0.28000000000000003</v>
      </c>
      <c r="J301" s="1464" t="s">
        <v>100</v>
      </c>
      <c r="K301" s="1445" t="s">
        <v>101</v>
      </c>
      <c r="L301" s="1446" t="s">
        <v>102</v>
      </c>
      <c r="M301" s="94"/>
      <c r="N301" s="2622" t="s">
        <v>959</v>
      </c>
      <c r="O301" s="1145">
        <f t="shared" ref="O301:T301" si="301">AA312</f>
        <v>218.20000000000002</v>
      </c>
      <c r="P301" s="1345">
        <f t="shared" si="301"/>
        <v>130</v>
      </c>
      <c r="Q301" s="2624">
        <f t="shared" si="301"/>
        <v>133.13999999999999</v>
      </c>
      <c r="R301" s="2625">
        <f t="shared" si="301"/>
        <v>87.399999999999991</v>
      </c>
      <c r="S301" s="1145">
        <f t="shared" si="301"/>
        <v>112.15</v>
      </c>
      <c r="T301" s="1347">
        <f t="shared" si="301"/>
        <v>78.5</v>
      </c>
      <c r="U301" s="2624">
        <f t="shared" ref="U301:X303" si="302">O301+Q301</f>
        <v>351.34000000000003</v>
      </c>
      <c r="V301" s="1189">
        <f t="shared" si="302"/>
        <v>217.39999999999998</v>
      </c>
      <c r="W301" s="2624">
        <f t="shared" si="302"/>
        <v>245.29</v>
      </c>
      <c r="X301" s="2625">
        <f t="shared" si="302"/>
        <v>165.89999999999998</v>
      </c>
      <c r="Z301" s="1201" t="s">
        <v>495</v>
      </c>
      <c r="AA301" s="936"/>
      <c r="AB301" s="1685"/>
      <c r="AC301" s="1167"/>
      <c r="AD301" s="1329"/>
      <c r="AE301" s="1168"/>
      <c r="AF301" s="1692"/>
      <c r="AG301" s="1168">
        <f t="shared" si="299"/>
        <v>0</v>
      </c>
      <c r="AH301" s="1332">
        <f t="shared" si="299"/>
        <v>0</v>
      </c>
      <c r="AI301" s="1168">
        <f t="shared" si="299"/>
        <v>0</v>
      </c>
      <c r="AJ301" s="1134">
        <f t="shared" si="299"/>
        <v>0</v>
      </c>
      <c r="AL301" s="1182" t="s">
        <v>132</v>
      </c>
      <c r="AM301" s="1183">
        <f t="shared" si="295"/>
        <v>200</v>
      </c>
      <c r="AN301" s="1184">
        <f t="shared" si="296"/>
        <v>200</v>
      </c>
      <c r="AO301" s="1201" t="s">
        <v>495</v>
      </c>
      <c r="AP301" s="1403">
        <f t="shared" si="300"/>
        <v>0</v>
      </c>
      <c r="AQ301" s="1418">
        <f t="shared" si="298"/>
        <v>0</v>
      </c>
      <c r="AU301" s="707"/>
      <c r="AV301" s="103"/>
      <c r="AW301" s="102"/>
      <c r="AX301" s="145"/>
      <c r="AY301" s="9"/>
      <c r="AZ301" s="9"/>
      <c r="BA301" s="9"/>
    </row>
    <row r="302" spans="1:53">
      <c r="A302" s="241" t="s">
        <v>9</v>
      </c>
      <c r="B302" s="248" t="s">
        <v>427</v>
      </c>
      <c r="C302" s="1498">
        <v>30</v>
      </c>
      <c r="D302" s="1553" t="s">
        <v>501</v>
      </c>
      <c r="E302" s="1514">
        <v>93</v>
      </c>
      <c r="F302" s="1623">
        <v>60</v>
      </c>
      <c r="G302" s="1579" t="s">
        <v>165</v>
      </c>
      <c r="H302" s="1058">
        <v>9.1999999999999998E-3</v>
      </c>
      <c r="I302" s="1059">
        <v>9.1999999999999998E-3</v>
      </c>
      <c r="J302" s="1053" t="s">
        <v>248</v>
      </c>
      <c r="K302" s="1853">
        <v>113.5</v>
      </c>
      <c r="L302" s="1528">
        <v>100</v>
      </c>
      <c r="M302" s="94"/>
      <c r="N302" s="2623" t="s">
        <v>960</v>
      </c>
      <c r="O302" s="1145">
        <f t="shared" ref="O302:T302" si="303">AA319</f>
        <v>0</v>
      </c>
      <c r="P302" s="1345">
        <f t="shared" si="303"/>
        <v>0</v>
      </c>
      <c r="Q302" s="1145">
        <f t="shared" si="303"/>
        <v>69.42</v>
      </c>
      <c r="R302" s="1346">
        <f t="shared" si="303"/>
        <v>48.6</v>
      </c>
      <c r="S302" s="1145">
        <f t="shared" si="303"/>
        <v>0</v>
      </c>
      <c r="T302" s="1347">
        <f t="shared" si="303"/>
        <v>0</v>
      </c>
      <c r="U302" s="1145">
        <f t="shared" si="302"/>
        <v>69.42</v>
      </c>
      <c r="V302" s="1189">
        <f t="shared" si="302"/>
        <v>48.6</v>
      </c>
      <c r="W302" s="1145">
        <f t="shared" si="302"/>
        <v>69.42</v>
      </c>
      <c r="X302" s="1346">
        <f t="shared" si="302"/>
        <v>48.6</v>
      </c>
      <c r="Z302" s="1201" t="s">
        <v>63</v>
      </c>
      <c r="AA302" s="1164"/>
      <c r="AB302" s="1682"/>
      <c r="AC302" s="1166"/>
      <c r="AD302" s="1326"/>
      <c r="AE302" s="1167"/>
      <c r="AF302" s="1347"/>
      <c r="AG302" s="1167">
        <f t="shared" si="299"/>
        <v>0</v>
      </c>
      <c r="AH302" s="1330">
        <f t="shared" si="299"/>
        <v>0</v>
      </c>
      <c r="AI302" s="1167">
        <f t="shared" si="299"/>
        <v>0</v>
      </c>
      <c r="AJ302" s="1239">
        <f t="shared" si="299"/>
        <v>0</v>
      </c>
      <c r="AL302" s="455" t="s">
        <v>85</v>
      </c>
      <c r="AM302" s="1183">
        <f t="shared" si="295"/>
        <v>41.13</v>
      </c>
      <c r="AN302" s="1184">
        <f t="shared" si="296"/>
        <v>36.4</v>
      </c>
      <c r="AO302" s="1201" t="s">
        <v>63</v>
      </c>
      <c r="AP302" s="1403">
        <f t="shared" si="300"/>
        <v>0</v>
      </c>
      <c r="AQ302" s="1418">
        <f t="shared" si="298"/>
        <v>0</v>
      </c>
      <c r="AU302" s="707"/>
      <c r="AV302" s="87"/>
      <c r="AW302" s="216"/>
      <c r="AX302" s="293"/>
      <c r="AY302" s="9"/>
      <c r="AZ302" s="9"/>
      <c r="BA302" s="9"/>
    </row>
    <row r="303" spans="1:53">
      <c r="A303" s="2046" t="s">
        <v>745</v>
      </c>
      <c r="B303" s="234" t="s">
        <v>488</v>
      </c>
      <c r="C303" s="1849">
        <v>100</v>
      </c>
      <c r="D303" s="422"/>
      <c r="E303" s="189"/>
      <c r="F303" s="172"/>
      <c r="G303" s="422"/>
      <c r="H303" s="189"/>
      <c r="I303" s="172"/>
      <c r="J303" s="61"/>
      <c r="K303" s="9"/>
      <c r="L303" s="71"/>
      <c r="M303" s="94"/>
      <c r="N303" s="1182" t="s">
        <v>70</v>
      </c>
      <c r="O303" s="1146">
        <f t="shared" ref="O303:T303" si="304">AA327</f>
        <v>113.5</v>
      </c>
      <c r="P303" s="1348">
        <f t="shared" si="304"/>
        <v>100</v>
      </c>
      <c r="Q303" s="1146">
        <f t="shared" si="304"/>
        <v>0</v>
      </c>
      <c r="R303" s="1239">
        <f t="shared" si="304"/>
        <v>0</v>
      </c>
      <c r="S303" s="1146">
        <f t="shared" si="304"/>
        <v>0</v>
      </c>
      <c r="T303" s="1344">
        <f t="shared" si="304"/>
        <v>0</v>
      </c>
      <c r="U303" s="1146">
        <f t="shared" si="302"/>
        <v>113.5</v>
      </c>
      <c r="V303" s="1330">
        <f t="shared" si="302"/>
        <v>100</v>
      </c>
      <c r="W303" s="1146">
        <f t="shared" si="302"/>
        <v>0</v>
      </c>
      <c r="X303" s="1239">
        <f t="shared" si="302"/>
        <v>0</v>
      </c>
      <c r="Z303" s="1930" t="s">
        <v>598</v>
      </c>
      <c r="AA303" s="936"/>
      <c r="AB303" s="1683"/>
      <c r="AC303" s="1167"/>
      <c r="AD303" s="1329"/>
      <c r="AE303" s="1167"/>
      <c r="AF303" s="1347"/>
      <c r="AG303" s="1167">
        <f t="shared" ref="AG303:AG304" si="305">AA303+AC303</f>
        <v>0</v>
      </c>
      <c r="AH303" s="1330">
        <f t="shared" ref="AH303:AH304" si="306">AB303+AD303</f>
        <v>0</v>
      </c>
      <c r="AI303" s="1167">
        <f t="shared" ref="AI303:AI304" si="307">AC303+AE303</f>
        <v>0</v>
      </c>
      <c r="AJ303" s="1239">
        <f t="shared" ref="AJ303:AJ304" si="308">AD303+AF303</f>
        <v>0</v>
      </c>
      <c r="AL303" s="455" t="s">
        <v>439</v>
      </c>
      <c r="AM303" s="1183">
        <f t="shared" si="295"/>
        <v>0</v>
      </c>
      <c r="AN303" s="1184">
        <f t="shared" si="296"/>
        <v>0</v>
      </c>
      <c r="AO303" s="1930" t="s">
        <v>598</v>
      </c>
      <c r="AP303" s="1403">
        <f t="shared" si="300"/>
        <v>0</v>
      </c>
      <c r="AQ303" s="1418">
        <f t="shared" si="298"/>
        <v>0</v>
      </c>
      <c r="AU303" s="752"/>
      <c r="AV303" s="87"/>
      <c r="AW303" s="12"/>
      <c r="AX303" s="146"/>
      <c r="AY303" s="9"/>
      <c r="AZ303" s="9"/>
      <c r="BA303" s="9"/>
    </row>
    <row r="304" spans="1:53" ht="15.75" thickBot="1">
      <c r="A304" s="1376" t="s">
        <v>398</v>
      </c>
      <c r="B304" s="1377"/>
      <c r="C304" s="1782">
        <f>C295+C299+C301+C302+120+80+C303</f>
        <v>630</v>
      </c>
      <c r="D304" s="57"/>
      <c r="E304" s="31"/>
      <c r="F304" s="73"/>
      <c r="G304" s="61"/>
      <c r="H304" s="9"/>
      <c r="I304" s="71"/>
      <c r="J304" s="57"/>
      <c r="K304" s="31"/>
      <c r="L304" s="73"/>
      <c r="M304" s="94"/>
      <c r="N304" s="1190" t="s">
        <v>104</v>
      </c>
      <c r="O304" s="1146">
        <f t="shared" ref="O304:T304" si="309">AA331</f>
        <v>0</v>
      </c>
      <c r="P304" s="1138">
        <f t="shared" si="309"/>
        <v>0</v>
      </c>
      <c r="Q304" s="1146">
        <f t="shared" si="309"/>
        <v>0</v>
      </c>
      <c r="R304" s="1330">
        <f t="shared" si="309"/>
        <v>0</v>
      </c>
      <c r="S304" s="1146">
        <f t="shared" si="309"/>
        <v>15</v>
      </c>
      <c r="T304" s="1344">
        <f t="shared" si="309"/>
        <v>15</v>
      </c>
      <c r="U304" s="1143">
        <f t="shared" ref="U304:U325" si="310">O304+Q304</f>
        <v>0</v>
      </c>
      <c r="V304" s="1330">
        <f t="shared" ref="V304:V331" si="311">P304+R304</f>
        <v>0</v>
      </c>
      <c r="W304" s="1143">
        <f t="shared" ref="W304:W329" si="312">Q304+S304</f>
        <v>15</v>
      </c>
      <c r="X304" s="1239">
        <f t="shared" ref="X304:X331" si="313">R304+T304</f>
        <v>15</v>
      </c>
      <c r="Z304" s="1200" t="s">
        <v>599</v>
      </c>
      <c r="AA304" s="936"/>
      <c r="AB304" s="1684"/>
      <c r="AC304" s="1167"/>
      <c r="AD304" s="1329"/>
      <c r="AE304" s="1167"/>
      <c r="AF304" s="1347"/>
      <c r="AG304" s="1167">
        <f t="shared" si="305"/>
        <v>0</v>
      </c>
      <c r="AH304" s="1330">
        <f t="shared" si="306"/>
        <v>0</v>
      </c>
      <c r="AI304" s="1167">
        <f t="shared" si="307"/>
        <v>0</v>
      </c>
      <c r="AJ304" s="1239">
        <f t="shared" si="308"/>
        <v>0</v>
      </c>
      <c r="AL304" s="1182" t="s">
        <v>121</v>
      </c>
      <c r="AM304" s="1183">
        <f t="shared" si="295"/>
        <v>92.59</v>
      </c>
      <c r="AN304" s="1184">
        <f t="shared" si="296"/>
        <v>64.290000000000006</v>
      </c>
      <c r="AO304" s="1200" t="s">
        <v>599</v>
      </c>
      <c r="AP304" s="1403">
        <f t="shared" si="300"/>
        <v>0</v>
      </c>
      <c r="AQ304" s="1418">
        <f t="shared" si="298"/>
        <v>0</v>
      </c>
      <c r="AU304" s="369"/>
      <c r="AV304" s="9"/>
      <c r="AW304" s="9"/>
      <c r="AX304" s="9"/>
      <c r="AY304" s="9"/>
      <c r="AZ304" s="9"/>
      <c r="BA304" s="9"/>
    </row>
    <row r="305" spans="1:53" ht="15.75" thickBot="1">
      <c r="A305" s="364"/>
      <c r="B305" s="170" t="s">
        <v>123</v>
      </c>
      <c r="C305" s="68"/>
      <c r="D305" s="1612" t="s">
        <v>724</v>
      </c>
      <c r="E305" s="1429"/>
      <c r="F305" s="1430"/>
      <c r="G305" s="602" t="s">
        <v>729</v>
      </c>
      <c r="H305" s="1471"/>
      <c r="I305" s="1978"/>
      <c r="J305" s="1570" t="s">
        <v>1002</v>
      </c>
      <c r="K305" s="1174"/>
      <c r="L305" s="1993"/>
      <c r="M305" s="94"/>
      <c r="N305" s="336" t="s">
        <v>667</v>
      </c>
      <c r="O305" s="1143"/>
      <c r="P305" s="1138"/>
      <c r="Q305" s="1143">
        <f>C311</f>
        <v>200</v>
      </c>
      <c r="R305" s="1239">
        <f>C311</f>
        <v>200</v>
      </c>
      <c r="S305" s="1143"/>
      <c r="T305" s="1344"/>
      <c r="U305" s="1143">
        <f t="shared" si="310"/>
        <v>200</v>
      </c>
      <c r="V305" s="1330">
        <f t="shared" si="311"/>
        <v>200</v>
      </c>
      <c r="W305" s="1143">
        <f t="shared" si="312"/>
        <v>200</v>
      </c>
      <c r="X305" s="1239">
        <f t="shared" si="313"/>
        <v>200</v>
      </c>
      <c r="Z305" s="1201" t="s">
        <v>125</v>
      </c>
      <c r="AA305" s="936">
        <f>H295</f>
        <v>108.8</v>
      </c>
      <c r="AB305" s="1684">
        <f>I295</f>
        <v>60</v>
      </c>
      <c r="AC305" s="1167">
        <f>H308</f>
        <v>45</v>
      </c>
      <c r="AD305" s="1329">
        <f>I308</f>
        <v>32.4</v>
      </c>
      <c r="AE305" s="1167">
        <f>E324</f>
        <v>42</v>
      </c>
      <c r="AF305" s="1347">
        <f>F324</f>
        <v>29.4</v>
      </c>
      <c r="AG305" s="1167">
        <f t="shared" ref="AG305:AJ312" si="314">AA305+AC305</f>
        <v>153.80000000000001</v>
      </c>
      <c r="AH305" s="1330">
        <f t="shared" si="314"/>
        <v>92.4</v>
      </c>
      <c r="AI305" s="1167">
        <f t="shared" si="314"/>
        <v>87</v>
      </c>
      <c r="AJ305" s="1239">
        <f t="shared" si="314"/>
        <v>61.8</v>
      </c>
      <c r="AL305" s="1182" t="s">
        <v>65</v>
      </c>
      <c r="AM305" s="1183">
        <f t="shared" si="295"/>
        <v>0</v>
      </c>
      <c r="AN305" s="1184">
        <f t="shared" si="296"/>
        <v>0</v>
      </c>
      <c r="AO305" s="1201" t="s">
        <v>125</v>
      </c>
      <c r="AP305" s="1403">
        <f t="shared" si="300"/>
        <v>195.8</v>
      </c>
      <c r="AQ305" s="1418">
        <f t="shared" si="298"/>
        <v>121.80000000000001</v>
      </c>
      <c r="AU305" s="369"/>
      <c r="AV305" s="9"/>
      <c r="AW305" s="9"/>
      <c r="AX305" s="9"/>
      <c r="AY305" s="9"/>
      <c r="AZ305" s="9"/>
      <c r="BA305" s="9"/>
    </row>
    <row r="306" spans="1:53" ht="15.75" thickBot="1">
      <c r="A306" s="1954" t="s">
        <v>737</v>
      </c>
      <c r="B306" s="1806" t="s">
        <v>736</v>
      </c>
      <c r="C306" s="1562">
        <v>60</v>
      </c>
      <c r="D306" s="1678" t="s">
        <v>725</v>
      </c>
      <c r="E306" s="1437"/>
      <c r="F306" s="1438"/>
      <c r="G306" s="1461" t="s">
        <v>100</v>
      </c>
      <c r="H306" s="1462" t="s">
        <v>101</v>
      </c>
      <c r="I306" s="1463" t="s">
        <v>102</v>
      </c>
      <c r="J306" s="1489" t="s">
        <v>100</v>
      </c>
      <c r="K306" s="1445" t="s">
        <v>101</v>
      </c>
      <c r="L306" s="1446" t="s">
        <v>102</v>
      </c>
      <c r="M306" s="94"/>
      <c r="N306" s="455" t="s">
        <v>425</v>
      </c>
      <c r="O306" s="1143">
        <f t="shared" ref="O306:T306" si="315">AA334</f>
        <v>41.13</v>
      </c>
      <c r="P306" s="1138">
        <f t="shared" si="315"/>
        <v>36.4</v>
      </c>
      <c r="Q306" s="1143">
        <f t="shared" si="315"/>
        <v>0</v>
      </c>
      <c r="R306" s="1239">
        <f t="shared" si="315"/>
        <v>0</v>
      </c>
      <c r="S306" s="1143">
        <f t="shared" si="315"/>
        <v>0</v>
      </c>
      <c r="T306" s="1344">
        <f t="shared" si="315"/>
        <v>0</v>
      </c>
      <c r="U306" s="1143">
        <f t="shared" si="310"/>
        <v>41.13</v>
      </c>
      <c r="V306" s="1330">
        <f t="shared" si="311"/>
        <v>36.4</v>
      </c>
      <c r="W306" s="1143">
        <f t="shared" si="312"/>
        <v>0</v>
      </c>
      <c r="X306" s="1239">
        <f t="shared" si="313"/>
        <v>0</v>
      </c>
      <c r="Z306" s="1201" t="s">
        <v>87</v>
      </c>
      <c r="AA306" s="936">
        <f>H298</f>
        <v>4.8</v>
      </c>
      <c r="AB306" s="1687">
        <f>I298</f>
        <v>2</v>
      </c>
      <c r="AC306" s="1167">
        <f>E311+H310+K317</f>
        <v>38.340000000000003</v>
      </c>
      <c r="AD306" s="1929">
        <f>F311+I310+L317</f>
        <v>19</v>
      </c>
      <c r="AE306" s="1167"/>
      <c r="AF306" s="1347"/>
      <c r="AG306" s="1167">
        <f t="shared" si="314"/>
        <v>43.14</v>
      </c>
      <c r="AH306" s="1330">
        <f t="shared" si="314"/>
        <v>21</v>
      </c>
      <c r="AI306" s="1167">
        <f t="shared" si="314"/>
        <v>38.340000000000003</v>
      </c>
      <c r="AJ306" s="1239">
        <f t="shared" si="314"/>
        <v>19</v>
      </c>
      <c r="AL306" s="1182" t="s">
        <v>60</v>
      </c>
      <c r="AM306" s="1183">
        <f t="shared" si="295"/>
        <v>302.39999999999998</v>
      </c>
      <c r="AN306" s="1184">
        <f t="shared" si="296"/>
        <v>302.39999999999998</v>
      </c>
      <c r="AO306" s="1201" t="s">
        <v>87</v>
      </c>
      <c r="AP306" s="1403">
        <f t="shared" si="300"/>
        <v>43.14</v>
      </c>
      <c r="AQ306" s="1418">
        <f t="shared" si="298"/>
        <v>21</v>
      </c>
      <c r="AV306" s="9"/>
      <c r="AW306" s="9"/>
      <c r="AX306" s="9"/>
      <c r="AY306" s="9"/>
      <c r="AZ306" s="9"/>
      <c r="BA306" s="9"/>
    </row>
    <row r="307" spans="1:53" ht="15.75" thickBot="1">
      <c r="A307" s="1811" t="s">
        <v>988</v>
      </c>
      <c r="B307" s="273" t="s">
        <v>724</v>
      </c>
      <c r="C307" s="1608">
        <v>200</v>
      </c>
      <c r="D307" s="1464" t="s">
        <v>100</v>
      </c>
      <c r="E307" s="1445" t="s">
        <v>101</v>
      </c>
      <c r="F307" s="1446" t="s">
        <v>102</v>
      </c>
      <c r="G307" s="1053" t="s">
        <v>45</v>
      </c>
      <c r="H307" s="1529">
        <v>101.7</v>
      </c>
      <c r="I307" s="1530">
        <v>63</v>
      </c>
      <c r="J307" s="1053" t="s">
        <v>121</v>
      </c>
      <c r="K307" s="1616">
        <v>92.59</v>
      </c>
      <c r="L307" s="1528">
        <v>64.290000000000006</v>
      </c>
      <c r="M307" s="94"/>
      <c r="N307" s="1182" t="s">
        <v>426</v>
      </c>
      <c r="O307" s="1143">
        <f t="shared" ref="O307:T307" si="316">AA338</f>
        <v>0</v>
      </c>
      <c r="P307" s="1348">
        <f t="shared" si="316"/>
        <v>0</v>
      </c>
      <c r="Q307" s="1143">
        <f t="shared" si="316"/>
        <v>0</v>
      </c>
      <c r="R307" s="1330">
        <f t="shared" si="316"/>
        <v>0</v>
      </c>
      <c r="S307" s="1143">
        <f t="shared" si="316"/>
        <v>0</v>
      </c>
      <c r="T307" s="1349">
        <f t="shared" si="316"/>
        <v>0</v>
      </c>
      <c r="U307" s="1143">
        <f t="shared" si="310"/>
        <v>0</v>
      </c>
      <c r="V307" s="1330">
        <f t="shared" si="311"/>
        <v>0</v>
      </c>
      <c r="W307" s="1143">
        <f t="shared" si="312"/>
        <v>0</v>
      </c>
      <c r="X307" s="1239">
        <f t="shared" si="313"/>
        <v>0</v>
      </c>
      <c r="Z307" s="1201" t="s">
        <v>68</v>
      </c>
      <c r="AA307" s="936">
        <f>H297</f>
        <v>8</v>
      </c>
      <c r="AB307" s="1687">
        <f>I297</f>
        <v>5.6</v>
      </c>
      <c r="AC307" s="1167">
        <f>E310+H309</f>
        <v>47.8</v>
      </c>
      <c r="AD307" s="1329">
        <f>F310+I309</f>
        <v>34.200000000000003</v>
      </c>
      <c r="AE307" s="1167">
        <f>E322</f>
        <v>70.150000000000006</v>
      </c>
      <c r="AF307" s="1347">
        <f>F322</f>
        <v>49.1</v>
      </c>
      <c r="AG307" s="1167">
        <f t="shared" si="314"/>
        <v>55.8</v>
      </c>
      <c r="AH307" s="1330">
        <f t="shared" si="314"/>
        <v>39.800000000000004</v>
      </c>
      <c r="AI307" s="1167">
        <f t="shared" si="314"/>
        <v>117.95</v>
      </c>
      <c r="AJ307" s="1239">
        <f t="shared" si="314"/>
        <v>83.300000000000011</v>
      </c>
      <c r="AL307" s="1182" t="s">
        <v>139</v>
      </c>
      <c r="AM307" s="1183">
        <f t="shared" si="295"/>
        <v>0</v>
      </c>
      <c r="AN307" s="1191">
        <f t="shared" si="296"/>
        <v>0</v>
      </c>
      <c r="AO307" s="1201" t="s">
        <v>68</v>
      </c>
      <c r="AP307" s="1403">
        <f t="shared" si="300"/>
        <v>125.95</v>
      </c>
      <c r="AQ307" s="1418">
        <f t="shared" si="298"/>
        <v>88.9</v>
      </c>
      <c r="AV307" s="9"/>
      <c r="AW307" s="9"/>
      <c r="AX307" s="9"/>
      <c r="AY307" s="9"/>
      <c r="AZ307" s="9"/>
      <c r="BA307" s="9"/>
    </row>
    <row r="308" spans="1:53">
      <c r="A308" s="175"/>
      <c r="B308" s="2765" t="s">
        <v>725</v>
      </c>
      <c r="C308" s="14"/>
      <c r="D308" s="1553" t="s">
        <v>105</v>
      </c>
      <c r="E308" s="1643">
        <v>10</v>
      </c>
      <c r="F308" s="1644">
        <v>10</v>
      </c>
      <c r="G308" s="243" t="s">
        <v>141</v>
      </c>
      <c r="H308" s="242">
        <v>45</v>
      </c>
      <c r="I308" s="1458">
        <v>32.4</v>
      </c>
      <c r="J308" s="243" t="s">
        <v>80</v>
      </c>
      <c r="K308" s="242">
        <v>23.4</v>
      </c>
      <c r="L308" s="1458">
        <v>23.4</v>
      </c>
      <c r="M308" s="94"/>
      <c r="N308" s="1182" t="s">
        <v>121</v>
      </c>
      <c r="O308" s="1143"/>
      <c r="P308" s="1138"/>
      <c r="Q308" s="1146">
        <f>K307</f>
        <v>92.59</v>
      </c>
      <c r="R308" s="1239">
        <f>L307</f>
        <v>64.290000000000006</v>
      </c>
      <c r="S308" s="1143"/>
      <c r="T308" s="1344"/>
      <c r="U308" s="1143">
        <f t="shared" si="310"/>
        <v>92.59</v>
      </c>
      <c r="V308" s="1330">
        <f t="shared" si="311"/>
        <v>64.290000000000006</v>
      </c>
      <c r="W308" s="1143">
        <f t="shared" si="312"/>
        <v>92.59</v>
      </c>
      <c r="X308" s="1239">
        <f t="shared" si="313"/>
        <v>64.290000000000006</v>
      </c>
      <c r="Z308" s="1201" t="s">
        <v>74</v>
      </c>
      <c r="AA308" s="936"/>
      <c r="AB308" s="1684"/>
      <c r="AC308" s="1167"/>
      <c r="AD308" s="1329"/>
      <c r="AE308" s="1167"/>
      <c r="AF308" s="1347"/>
      <c r="AG308" s="1167">
        <f t="shared" si="314"/>
        <v>0</v>
      </c>
      <c r="AH308" s="1330">
        <f t="shared" si="314"/>
        <v>0</v>
      </c>
      <c r="AI308" s="1167">
        <f t="shared" si="314"/>
        <v>0</v>
      </c>
      <c r="AJ308" s="1239">
        <f t="shared" si="314"/>
        <v>0</v>
      </c>
      <c r="AL308" s="1182" t="s">
        <v>64</v>
      </c>
      <c r="AM308" s="1183">
        <f t="shared" si="295"/>
        <v>0</v>
      </c>
      <c r="AN308" s="1191">
        <f t="shared" si="296"/>
        <v>0</v>
      </c>
      <c r="AO308" s="1201" t="s">
        <v>74</v>
      </c>
      <c r="AP308" s="1403">
        <f t="shared" si="300"/>
        <v>0</v>
      </c>
      <c r="AQ308" s="1418">
        <f t="shared" si="298"/>
        <v>0</v>
      </c>
      <c r="AV308" s="9"/>
      <c r="AW308" s="9"/>
      <c r="AX308" s="9"/>
      <c r="AY308" s="9"/>
      <c r="AZ308" s="9"/>
      <c r="BA308" s="9"/>
    </row>
    <row r="309" spans="1:53">
      <c r="A309" s="239" t="s">
        <v>731</v>
      </c>
      <c r="B309" s="1806" t="s">
        <v>1001</v>
      </c>
      <c r="C309" s="274">
        <v>90</v>
      </c>
      <c r="D309" s="243" t="s">
        <v>45</v>
      </c>
      <c r="E309" s="242">
        <v>53.4</v>
      </c>
      <c r="F309" s="1056">
        <v>40</v>
      </c>
      <c r="G309" s="243" t="s">
        <v>68</v>
      </c>
      <c r="H309" s="242">
        <v>37.799999999999997</v>
      </c>
      <c r="I309" s="1458">
        <v>27</v>
      </c>
      <c r="J309" s="1454" t="s">
        <v>78</v>
      </c>
      <c r="K309" s="242">
        <v>16.2</v>
      </c>
      <c r="L309" s="1458">
        <v>16.2</v>
      </c>
      <c r="M309" s="94"/>
      <c r="N309" s="1182" t="s">
        <v>65</v>
      </c>
      <c r="O309" s="1143"/>
      <c r="P309" s="1138"/>
      <c r="Q309" s="1143"/>
      <c r="R309" s="1239"/>
      <c r="S309" s="1143"/>
      <c r="T309" s="1344"/>
      <c r="U309" s="1143">
        <f t="shared" si="310"/>
        <v>0</v>
      </c>
      <c r="V309" s="1330">
        <f t="shared" si="311"/>
        <v>0</v>
      </c>
      <c r="W309" s="1143">
        <f t="shared" si="312"/>
        <v>0</v>
      </c>
      <c r="X309" s="1239">
        <f t="shared" si="313"/>
        <v>0</v>
      </c>
      <c r="Z309" s="1201" t="s">
        <v>129</v>
      </c>
      <c r="AA309" s="936"/>
      <c r="AB309" s="1688"/>
      <c r="AC309" s="1167"/>
      <c r="AD309" s="1329"/>
      <c r="AE309" s="1167"/>
      <c r="AF309" s="1347"/>
      <c r="AG309" s="1167">
        <f t="shared" si="314"/>
        <v>0</v>
      </c>
      <c r="AH309" s="1330">
        <f t="shared" si="314"/>
        <v>0</v>
      </c>
      <c r="AI309" s="1167">
        <f t="shared" si="314"/>
        <v>0</v>
      </c>
      <c r="AJ309" s="1239">
        <f t="shared" si="314"/>
        <v>0</v>
      </c>
      <c r="AL309" s="1182" t="s">
        <v>47</v>
      </c>
      <c r="AM309" s="1183">
        <f t="shared" si="295"/>
        <v>0</v>
      </c>
      <c r="AN309" s="1191">
        <f t="shared" si="296"/>
        <v>0</v>
      </c>
      <c r="AO309" s="1201" t="s">
        <v>129</v>
      </c>
      <c r="AP309" s="1403">
        <f t="shared" si="300"/>
        <v>0</v>
      </c>
      <c r="AQ309" s="1418">
        <f t="shared" si="298"/>
        <v>0</v>
      </c>
      <c r="AV309" s="9"/>
      <c r="AW309" s="9"/>
      <c r="AX309" s="9"/>
      <c r="AY309" s="9"/>
      <c r="AZ309" s="9"/>
      <c r="BA309" s="9"/>
    </row>
    <row r="310" spans="1:53" ht="12.75" customHeight="1">
      <c r="A310" s="239" t="s">
        <v>730</v>
      </c>
      <c r="B310" s="273" t="s">
        <v>729</v>
      </c>
      <c r="C310" s="274">
        <v>180</v>
      </c>
      <c r="D310" s="243" t="s">
        <v>94</v>
      </c>
      <c r="E310" s="242">
        <v>10</v>
      </c>
      <c r="F310" s="1458">
        <v>7.2</v>
      </c>
      <c r="G310" s="243" t="s">
        <v>665</v>
      </c>
      <c r="H310" s="242">
        <v>21.6</v>
      </c>
      <c r="I310" s="1458">
        <v>9</v>
      </c>
      <c r="J310" s="1454" t="s">
        <v>595</v>
      </c>
      <c r="K310" s="1058">
        <v>0.18</v>
      </c>
      <c r="L310" s="1502">
        <v>0.18</v>
      </c>
      <c r="M310" s="94"/>
      <c r="N310" s="1182" t="s">
        <v>60</v>
      </c>
      <c r="O310" s="1777">
        <f>E296+K295</f>
        <v>234</v>
      </c>
      <c r="P310" s="1350">
        <f>F296+L295</f>
        <v>234</v>
      </c>
      <c r="Q310" s="1143">
        <f>H316+K308</f>
        <v>68.400000000000006</v>
      </c>
      <c r="R310" s="1330">
        <f>I316+L308</f>
        <v>68.400000000000006</v>
      </c>
      <c r="S310" s="1143"/>
      <c r="T310" s="1352"/>
      <c r="U310" s="1143">
        <f t="shared" si="310"/>
        <v>302.39999999999998</v>
      </c>
      <c r="V310" s="1330">
        <f t="shared" si="311"/>
        <v>302.39999999999998</v>
      </c>
      <c r="W310" s="1143">
        <f t="shared" si="312"/>
        <v>68.400000000000006</v>
      </c>
      <c r="X310" s="1239">
        <f t="shared" si="313"/>
        <v>68.400000000000006</v>
      </c>
      <c r="Z310" s="1201" t="s">
        <v>130</v>
      </c>
      <c r="AA310" s="936"/>
      <c r="AB310" s="1689"/>
      <c r="AC310" s="1167"/>
      <c r="AD310" s="1329"/>
      <c r="AE310" s="1167"/>
      <c r="AF310" s="1347"/>
      <c r="AG310" s="1167">
        <f t="shared" si="314"/>
        <v>0</v>
      </c>
      <c r="AH310" s="1330">
        <f t="shared" si="314"/>
        <v>0</v>
      </c>
      <c r="AI310" s="1167">
        <f t="shared" si="314"/>
        <v>0</v>
      </c>
      <c r="AJ310" s="1239">
        <f t="shared" si="314"/>
        <v>0</v>
      </c>
      <c r="AL310" s="1182" t="s">
        <v>67</v>
      </c>
      <c r="AM310" s="1183">
        <f t="shared" si="295"/>
        <v>0</v>
      </c>
      <c r="AN310" s="1191">
        <f t="shared" si="296"/>
        <v>0</v>
      </c>
      <c r="AO310" s="1201" t="s">
        <v>127</v>
      </c>
      <c r="AP310" s="1403">
        <f t="shared" si="300"/>
        <v>0</v>
      </c>
      <c r="AQ310" s="1418">
        <f t="shared" si="298"/>
        <v>0</v>
      </c>
      <c r="AV310" s="9"/>
      <c r="AW310" s="9"/>
      <c r="AX310" s="9"/>
      <c r="AY310" s="9"/>
      <c r="AZ310" s="9"/>
      <c r="BA310" s="9"/>
    </row>
    <row r="311" spans="1:53" ht="15.75" thickBot="1">
      <c r="A311" s="241" t="s">
        <v>574</v>
      </c>
      <c r="B311" s="248" t="s">
        <v>328</v>
      </c>
      <c r="C311" s="1498">
        <v>200</v>
      </c>
      <c r="D311" s="243" t="s">
        <v>665</v>
      </c>
      <c r="E311" s="242">
        <v>9.6</v>
      </c>
      <c r="F311" s="1458">
        <v>4</v>
      </c>
      <c r="G311" s="243" t="s">
        <v>82</v>
      </c>
      <c r="H311" s="242">
        <v>2.7</v>
      </c>
      <c r="I311" s="1458">
        <v>2.7</v>
      </c>
      <c r="J311" s="243" t="s">
        <v>589</v>
      </c>
      <c r="K311" s="1484">
        <v>9</v>
      </c>
      <c r="L311" s="1062">
        <v>9</v>
      </c>
      <c r="M311" s="94"/>
      <c r="N311" s="1182" t="s">
        <v>139</v>
      </c>
      <c r="O311" s="1143"/>
      <c r="P311" s="1138"/>
      <c r="Q311" s="1143"/>
      <c r="R311" s="1239"/>
      <c r="S311" s="1143"/>
      <c r="T311" s="1344"/>
      <c r="U311" s="1143">
        <f t="shared" si="310"/>
        <v>0</v>
      </c>
      <c r="V311" s="1330">
        <f t="shared" si="311"/>
        <v>0</v>
      </c>
      <c r="W311" s="1143">
        <f t="shared" si="312"/>
        <v>0</v>
      </c>
      <c r="X311" s="1239">
        <f t="shared" si="313"/>
        <v>0</v>
      </c>
      <c r="Z311" s="1200" t="s">
        <v>96</v>
      </c>
      <c r="AA311" s="1165">
        <f>H299</f>
        <v>3.6</v>
      </c>
      <c r="AB311" s="1690">
        <f>I299</f>
        <v>2.4</v>
      </c>
      <c r="AC311" s="2541">
        <f>E312</f>
        <v>2</v>
      </c>
      <c r="AD311" s="1331">
        <f>F312</f>
        <v>1.8</v>
      </c>
      <c r="AE311" s="1168"/>
      <c r="AF311" s="1692"/>
      <c r="AG311" s="1168">
        <f t="shared" si="314"/>
        <v>5.6</v>
      </c>
      <c r="AH311" s="1332">
        <f t="shared" si="314"/>
        <v>4.2</v>
      </c>
      <c r="AI311" s="1168">
        <f t="shared" si="314"/>
        <v>2</v>
      </c>
      <c r="AJ311" s="1134">
        <f t="shared" si="314"/>
        <v>1.8</v>
      </c>
      <c r="AL311" s="1182" t="s">
        <v>82</v>
      </c>
      <c r="AM311" s="1183">
        <f t="shared" si="295"/>
        <v>25</v>
      </c>
      <c r="AN311" s="1191">
        <f t="shared" si="296"/>
        <v>25</v>
      </c>
      <c r="AO311" s="1404" t="s">
        <v>161</v>
      </c>
      <c r="AP311" s="1403">
        <f t="shared" si="300"/>
        <v>5.6</v>
      </c>
      <c r="AQ311" s="1418">
        <f t="shared" si="298"/>
        <v>4.2</v>
      </c>
      <c r="AU311" s="9"/>
      <c r="AV311" s="9"/>
      <c r="AW311" s="9"/>
      <c r="AX311" s="9"/>
      <c r="AY311" s="9"/>
      <c r="AZ311" s="9"/>
      <c r="BA311" s="9"/>
    </row>
    <row r="312" spans="1:53" ht="14.25" customHeight="1" thickBot="1">
      <c r="A312" s="241" t="s">
        <v>9</v>
      </c>
      <c r="B312" s="248" t="s">
        <v>10</v>
      </c>
      <c r="C312" s="1562">
        <v>50</v>
      </c>
      <c r="D312" s="1496" t="s">
        <v>96</v>
      </c>
      <c r="E312" s="1497">
        <v>2</v>
      </c>
      <c r="F312" s="1450">
        <v>1.8</v>
      </c>
      <c r="G312" s="1496" t="s">
        <v>701</v>
      </c>
      <c r="H312" s="1061">
        <v>14.04</v>
      </c>
      <c r="I312" s="1056">
        <v>13.4</v>
      </c>
      <c r="J312" s="243" t="s">
        <v>82</v>
      </c>
      <c r="K312" s="1484">
        <v>9</v>
      </c>
      <c r="L312" s="1062">
        <v>9</v>
      </c>
      <c r="M312" s="94"/>
      <c r="N312" s="1182" t="s">
        <v>64</v>
      </c>
      <c r="O312" s="1143"/>
      <c r="P312" s="1138"/>
      <c r="Q312" s="1143"/>
      <c r="R312" s="1239"/>
      <c r="S312" s="1143"/>
      <c r="T312" s="1344"/>
      <c r="U312" s="1143">
        <f t="shared" si="310"/>
        <v>0</v>
      </c>
      <c r="V312" s="1330">
        <f t="shared" si="311"/>
        <v>0</v>
      </c>
      <c r="W312" s="1143">
        <f t="shared" si="312"/>
        <v>0</v>
      </c>
      <c r="X312" s="1239">
        <f t="shared" si="313"/>
        <v>0</v>
      </c>
      <c r="Z312" s="2537" t="s">
        <v>942</v>
      </c>
      <c r="AA312" s="2538">
        <f t="shared" ref="AA312:AF312" si="317">SUM(AA299:AA311)</f>
        <v>218.20000000000002</v>
      </c>
      <c r="AB312" s="2549">
        <f t="shared" si="317"/>
        <v>130</v>
      </c>
      <c r="AC312" s="2550">
        <f t="shared" si="317"/>
        <v>133.13999999999999</v>
      </c>
      <c r="AD312" s="2551">
        <f t="shared" si="317"/>
        <v>87.399999999999991</v>
      </c>
      <c r="AE312" s="2552">
        <f t="shared" si="317"/>
        <v>112.15</v>
      </c>
      <c r="AF312" s="2539">
        <f t="shared" si="317"/>
        <v>78.5</v>
      </c>
      <c r="AG312" s="2060">
        <f t="shared" si="314"/>
        <v>351.34000000000003</v>
      </c>
      <c r="AH312" s="1330">
        <f t="shared" si="314"/>
        <v>217.39999999999998</v>
      </c>
      <c r="AI312" s="2060">
        <f t="shared" si="314"/>
        <v>245.29</v>
      </c>
      <c r="AJ312" s="1353">
        <f t="shared" si="314"/>
        <v>165.89999999999998</v>
      </c>
      <c r="AL312" s="1182" t="s">
        <v>89</v>
      </c>
      <c r="AM312" s="1183">
        <f t="shared" si="295"/>
        <v>5.8</v>
      </c>
      <c r="AN312" s="1191">
        <f t="shared" si="296"/>
        <v>5.8</v>
      </c>
      <c r="AO312" s="2537" t="s">
        <v>942</v>
      </c>
      <c r="AP312" s="2500">
        <f t="shared" si="300"/>
        <v>463.49</v>
      </c>
      <c r="AQ312" s="1418">
        <f t="shared" si="298"/>
        <v>295.89999999999998</v>
      </c>
    </row>
    <row r="313" spans="1:53" ht="14.25" customHeight="1" thickBot="1">
      <c r="A313" s="241" t="s">
        <v>9</v>
      </c>
      <c r="B313" s="248" t="s">
        <v>427</v>
      </c>
      <c r="C313" s="1498">
        <v>30</v>
      </c>
      <c r="D313" s="2164" t="s">
        <v>82</v>
      </c>
      <c r="E313" s="242">
        <v>4</v>
      </c>
      <c r="F313" s="1458">
        <v>4</v>
      </c>
      <c r="G313" s="243" t="s">
        <v>54</v>
      </c>
      <c r="H313" s="1453">
        <v>0.1</v>
      </c>
      <c r="I313" s="1531">
        <v>0.1</v>
      </c>
      <c r="J313" s="61"/>
      <c r="K313" s="9"/>
      <c r="L313" s="71"/>
      <c r="M313" s="94"/>
      <c r="N313" s="1182" t="s">
        <v>446</v>
      </c>
      <c r="O313" s="1143"/>
      <c r="P313" s="1138"/>
      <c r="Q313" s="1143"/>
      <c r="R313" s="1239"/>
      <c r="S313" s="1143"/>
      <c r="T313" s="1344"/>
      <c r="U313" s="1143">
        <f t="shared" si="310"/>
        <v>0</v>
      </c>
      <c r="V313" s="1330">
        <f t="shared" si="311"/>
        <v>0</v>
      </c>
      <c r="W313" s="1143">
        <f t="shared" si="312"/>
        <v>0</v>
      </c>
      <c r="X313" s="1239">
        <f t="shared" si="313"/>
        <v>0</v>
      </c>
      <c r="Z313" s="2502" t="s">
        <v>1022</v>
      </c>
      <c r="AA313" s="2498"/>
      <c r="AB313" s="2503"/>
      <c r="AC313" s="2504"/>
      <c r="AD313" s="2505"/>
      <c r="AE313" s="2504"/>
      <c r="AF313" s="2506"/>
      <c r="AL313" s="1182" t="s">
        <v>131</v>
      </c>
      <c r="AM313" s="1183">
        <f t="shared" si="295"/>
        <v>2.4499999999999997</v>
      </c>
      <c r="AN313" s="1191">
        <f t="shared" si="296"/>
        <v>98</v>
      </c>
      <c r="AO313" s="2502" t="s">
        <v>941</v>
      </c>
    </row>
    <row r="314" spans="1:53" ht="15.75" thickBot="1">
      <c r="A314" s="61"/>
      <c r="B314" s="1549"/>
      <c r="C314" s="9"/>
      <c r="D314" s="243" t="s">
        <v>595</v>
      </c>
      <c r="E314" s="1058">
        <v>0.5</v>
      </c>
      <c r="F314" s="1502">
        <v>0.5</v>
      </c>
      <c r="G314" s="1499" t="s">
        <v>165</v>
      </c>
      <c r="H314" s="242">
        <v>9.2999999999999992E-3</v>
      </c>
      <c r="I314" s="1450">
        <v>9.2999999999999992E-3</v>
      </c>
      <c r="J314" s="1570" t="s">
        <v>736</v>
      </c>
      <c r="K314" s="2037"/>
      <c r="L314" s="2038"/>
      <c r="M314" s="94"/>
      <c r="N314" s="1182" t="s">
        <v>67</v>
      </c>
      <c r="O314" s="1143"/>
      <c r="P314" s="1138"/>
      <c r="Q314" s="1143"/>
      <c r="R314" s="1239"/>
      <c r="S314" s="1143"/>
      <c r="T314" s="1344"/>
      <c r="U314" s="1143">
        <f t="shared" si="310"/>
        <v>0</v>
      </c>
      <c r="V314" s="1330">
        <f t="shared" si="311"/>
        <v>0</v>
      </c>
      <c r="W314" s="1143">
        <f t="shared" si="312"/>
        <v>0</v>
      </c>
      <c r="X314" s="1239">
        <f t="shared" si="313"/>
        <v>0</v>
      </c>
      <c r="Z314" s="1201"/>
      <c r="AA314" s="936"/>
      <c r="AB314" s="1684"/>
      <c r="AC314" s="1167"/>
      <c r="AD314" s="1329"/>
      <c r="AE314" s="1167"/>
      <c r="AF314" s="1347"/>
      <c r="AG314" s="1167">
        <f t="shared" ref="AG314:AJ319" si="318">AA314+AC314</f>
        <v>0</v>
      </c>
      <c r="AH314" s="1330">
        <f t="shared" si="318"/>
        <v>0</v>
      </c>
      <c r="AI314" s="1167">
        <f t="shared" si="318"/>
        <v>0</v>
      </c>
      <c r="AJ314" s="1239">
        <f t="shared" si="318"/>
        <v>0</v>
      </c>
      <c r="AL314" s="1182" t="s">
        <v>50</v>
      </c>
      <c r="AM314" s="1183">
        <f t="shared" si="295"/>
        <v>17</v>
      </c>
      <c r="AN314" s="1191">
        <f t="shared" si="296"/>
        <v>17</v>
      </c>
      <c r="AO314" s="1201" t="s">
        <v>130</v>
      </c>
      <c r="AP314" s="1403">
        <f t="shared" ref="AP314:AQ320" si="319">AA314+AC314+AE314</f>
        <v>0</v>
      </c>
      <c r="AQ314" s="1418">
        <f t="shared" si="319"/>
        <v>0</v>
      </c>
    </row>
    <row r="315" spans="1:53" ht="15" customHeight="1" thickBot="1">
      <c r="A315" s="61"/>
      <c r="B315" s="1549"/>
      <c r="C315" s="9"/>
      <c r="D315" s="1499" t="s">
        <v>165</v>
      </c>
      <c r="E315" s="242">
        <v>8.0000000000000002E-3</v>
      </c>
      <c r="F315" s="1450">
        <v>8.0000000000000002E-3</v>
      </c>
      <c r="G315" s="243" t="s">
        <v>596</v>
      </c>
      <c r="H315" s="1422"/>
      <c r="I315" s="1589"/>
      <c r="J315" s="1444" t="s">
        <v>100</v>
      </c>
      <c r="K315" s="1462" t="s">
        <v>101</v>
      </c>
      <c r="L315" s="1463" t="s">
        <v>102</v>
      </c>
      <c r="M315" s="1375"/>
      <c r="N315" s="1182" t="s">
        <v>82</v>
      </c>
      <c r="O315" s="1143">
        <f>E297+H300</f>
        <v>5.6999999999999993</v>
      </c>
      <c r="P315" s="1348">
        <f>F297+I300</f>
        <v>5.6999999999999993</v>
      </c>
      <c r="Q315" s="1143">
        <f>E313+H311+H317+K312</f>
        <v>19.3</v>
      </c>
      <c r="R315" s="1330">
        <f>I317+I311+L312+F313</f>
        <v>19.3</v>
      </c>
      <c r="S315" s="1143"/>
      <c r="T315" s="1349"/>
      <c r="U315" s="1143">
        <f t="shared" si="310"/>
        <v>25</v>
      </c>
      <c r="V315" s="1330">
        <f t="shared" si="311"/>
        <v>25</v>
      </c>
      <c r="W315" s="1143">
        <f t="shared" si="312"/>
        <v>19.3</v>
      </c>
      <c r="X315" s="1239">
        <f t="shared" si="313"/>
        <v>19.3</v>
      </c>
      <c r="Z315" s="1201" t="s">
        <v>128</v>
      </c>
      <c r="AA315" s="936"/>
      <c r="AB315" s="1684"/>
      <c r="AC315" s="1167">
        <f>K316</f>
        <v>69.42</v>
      </c>
      <c r="AD315" s="1329">
        <f>L316</f>
        <v>48.6</v>
      </c>
      <c r="AE315" s="1167"/>
      <c r="AF315" s="1347"/>
      <c r="AG315" s="1167">
        <f t="shared" si="318"/>
        <v>69.42</v>
      </c>
      <c r="AH315" s="1330">
        <f t="shared" si="318"/>
        <v>48.6</v>
      </c>
      <c r="AI315" s="1167">
        <f t="shared" si="318"/>
        <v>69.42</v>
      </c>
      <c r="AJ315" s="1239">
        <f t="shared" si="318"/>
        <v>48.6</v>
      </c>
      <c r="AL315" s="1182" t="s">
        <v>140</v>
      </c>
      <c r="AM315" s="1183">
        <f t="shared" si="295"/>
        <v>0</v>
      </c>
      <c r="AN315" s="1191">
        <f t="shared" si="296"/>
        <v>0</v>
      </c>
      <c r="AO315" s="1201" t="s">
        <v>128</v>
      </c>
      <c r="AP315" s="1403">
        <f t="shared" si="319"/>
        <v>69.42</v>
      </c>
      <c r="AQ315" s="1418">
        <f t="shared" si="319"/>
        <v>48.6</v>
      </c>
    </row>
    <row r="316" spans="1:53">
      <c r="A316" s="61"/>
      <c r="B316" s="1549"/>
      <c r="C316" s="9"/>
      <c r="D316" s="243" t="s">
        <v>584</v>
      </c>
      <c r="E316" s="242">
        <v>170</v>
      </c>
      <c r="F316" s="1450">
        <v>170</v>
      </c>
      <c r="G316" s="243" t="s">
        <v>80</v>
      </c>
      <c r="H316" s="242">
        <v>45</v>
      </c>
      <c r="I316" s="1458">
        <v>45</v>
      </c>
      <c r="J316" s="1053" t="s">
        <v>128</v>
      </c>
      <c r="K316" s="1572">
        <v>69.42</v>
      </c>
      <c r="L316" s="1623">
        <v>48.6</v>
      </c>
      <c r="M316" s="94"/>
      <c r="N316" s="1182" t="s">
        <v>89</v>
      </c>
      <c r="O316" s="1143"/>
      <c r="P316" s="1138"/>
      <c r="Q316" s="1696">
        <f>K319</f>
        <v>3</v>
      </c>
      <c r="R316" s="1330">
        <f>L319</f>
        <v>3</v>
      </c>
      <c r="S316" s="1143">
        <f>H323+H324</f>
        <v>2.8</v>
      </c>
      <c r="T316" s="1344">
        <f>I323+I324</f>
        <v>2.8</v>
      </c>
      <c r="U316" s="1143">
        <f t="shared" si="310"/>
        <v>3</v>
      </c>
      <c r="V316" s="1330">
        <f t="shared" si="311"/>
        <v>3</v>
      </c>
      <c r="W316" s="1143">
        <f t="shared" si="312"/>
        <v>5.8</v>
      </c>
      <c r="X316" s="1239">
        <f t="shared" si="313"/>
        <v>5.8</v>
      </c>
      <c r="Z316" s="1201" t="s">
        <v>126</v>
      </c>
      <c r="AA316" s="936"/>
      <c r="AB316" s="1688"/>
      <c r="AC316" s="1167"/>
      <c r="AD316" s="1329"/>
      <c r="AE316" s="1167"/>
      <c r="AF316" s="1347"/>
      <c r="AG316" s="1167">
        <f t="shared" si="318"/>
        <v>0</v>
      </c>
      <c r="AH316" s="1330">
        <f t="shared" si="318"/>
        <v>0</v>
      </c>
      <c r="AI316" s="1167">
        <f t="shared" si="318"/>
        <v>0</v>
      </c>
      <c r="AJ316" s="1239">
        <f t="shared" si="318"/>
        <v>0</v>
      </c>
      <c r="AL316" s="1182" t="s">
        <v>52</v>
      </c>
      <c r="AM316" s="1183">
        <f t="shared" si="295"/>
        <v>0</v>
      </c>
      <c r="AN316" s="1191">
        <f t="shared" si="296"/>
        <v>0</v>
      </c>
      <c r="AO316" s="1201" t="s">
        <v>126</v>
      </c>
      <c r="AP316" s="1403">
        <f t="shared" si="319"/>
        <v>0</v>
      </c>
      <c r="AQ316" s="1418">
        <f t="shared" si="319"/>
        <v>0</v>
      </c>
    </row>
    <row r="317" spans="1:53">
      <c r="A317" s="61"/>
      <c r="B317" s="1549"/>
      <c r="C317" s="9"/>
      <c r="D317" s="61"/>
      <c r="E317" s="9"/>
      <c r="F317" s="71"/>
      <c r="G317" s="243" t="s">
        <v>283</v>
      </c>
      <c r="H317" s="242">
        <v>3.6</v>
      </c>
      <c r="I317" s="1056">
        <v>3.6</v>
      </c>
      <c r="J317" s="243" t="s">
        <v>164</v>
      </c>
      <c r="K317" s="1061">
        <v>7.14</v>
      </c>
      <c r="L317" s="1495">
        <v>6</v>
      </c>
      <c r="M317" s="94"/>
      <c r="N317" s="668" t="s">
        <v>145</v>
      </c>
      <c r="O317" s="1898">
        <f>P317/1000/0.04</f>
        <v>2.2749999999999999</v>
      </c>
      <c r="P317" s="1348">
        <f>F295</f>
        <v>91</v>
      </c>
      <c r="Q317" s="1143"/>
      <c r="R317" s="1330"/>
      <c r="S317" s="1898">
        <f>T317/1000/0.04</f>
        <v>0.17499999999999999</v>
      </c>
      <c r="T317" s="1349">
        <f>F325</f>
        <v>7</v>
      </c>
      <c r="U317" s="1143">
        <f t="shared" si="310"/>
        <v>2.2749999999999999</v>
      </c>
      <c r="V317" s="1330">
        <f t="shared" si="311"/>
        <v>91</v>
      </c>
      <c r="W317" s="1143">
        <f t="shared" si="312"/>
        <v>0.17499999999999999</v>
      </c>
      <c r="X317" s="1239">
        <f t="shared" si="313"/>
        <v>7</v>
      </c>
      <c r="Z317" s="1201" t="s">
        <v>433</v>
      </c>
      <c r="AA317" s="936"/>
      <c r="AB317" s="1689"/>
      <c r="AC317" s="1167"/>
      <c r="AD317" s="1329"/>
      <c r="AE317" s="1167"/>
      <c r="AF317" s="1347"/>
      <c r="AG317" s="1167">
        <f t="shared" si="318"/>
        <v>0</v>
      </c>
      <c r="AH317" s="1330">
        <f t="shared" si="318"/>
        <v>0</v>
      </c>
      <c r="AI317" s="1167">
        <f t="shared" si="318"/>
        <v>0</v>
      </c>
      <c r="AJ317" s="1239">
        <f t="shared" si="318"/>
        <v>0</v>
      </c>
      <c r="AL317" s="1182" t="s">
        <v>138</v>
      </c>
      <c r="AM317" s="1183">
        <f t="shared" si="295"/>
        <v>0</v>
      </c>
      <c r="AN317" s="1191">
        <f t="shared" si="296"/>
        <v>0</v>
      </c>
      <c r="AO317" s="1201" t="s">
        <v>433</v>
      </c>
      <c r="AP317" s="1403">
        <f t="shared" si="319"/>
        <v>0</v>
      </c>
      <c r="AQ317" s="1418">
        <f t="shared" si="319"/>
        <v>0</v>
      </c>
    </row>
    <row r="318" spans="1:53" ht="15.75" thickBot="1">
      <c r="A318" s="61"/>
      <c r="B318" s="1549"/>
      <c r="C318" s="9"/>
      <c r="D318" s="61"/>
      <c r="E318" s="9"/>
      <c r="F318" s="71"/>
      <c r="G318" s="1936" t="s">
        <v>492</v>
      </c>
      <c r="H318" s="1484">
        <v>3.6</v>
      </c>
      <c r="I318" s="1062">
        <v>3.6</v>
      </c>
      <c r="J318" s="1454" t="s">
        <v>612</v>
      </c>
      <c r="K318" s="1061">
        <v>3</v>
      </c>
      <c r="L318" s="1495">
        <v>3</v>
      </c>
      <c r="M318" s="94"/>
      <c r="N318" s="1182" t="s">
        <v>50</v>
      </c>
      <c r="O318" s="1143">
        <f>K297</f>
        <v>7</v>
      </c>
      <c r="P318" s="1350">
        <f>L297</f>
        <v>7</v>
      </c>
      <c r="Q318" s="1143">
        <f>K318</f>
        <v>3</v>
      </c>
      <c r="R318" s="1353">
        <f>L318</f>
        <v>3</v>
      </c>
      <c r="S318" s="1143">
        <f>K324</f>
        <v>7</v>
      </c>
      <c r="T318" s="1349">
        <f>L324</f>
        <v>7</v>
      </c>
      <c r="U318" s="1143">
        <f t="shared" si="310"/>
        <v>10</v>
      </c>
      <c r="V318" s="1330">
        <f t="shared" si="311"/>
        <v>10</v>
      </c>
      <c r="W318" s="1143">
        <f t="shared" si="312"/>
        <v>10</v>
      </c>
      <c r="X318" s="1239">
        <f t="shared" si="313"/>
        <v>10</v>
      </c>
      <c r="Z318" s="1200"/>
      <c r="AA318" s="936"/>
      <c r="AB318" s="1686"/>
      <c r="AC318" s="2060"/>
      <c r="AD318" s="1329"/>
      <c r="AE318" s="1167"/>
      <c r="AF318" s="1347"/>
      <c r="AG318" s="1167">
        <f t="shared" si="318"/>
        <v>0</v>
      </c>
      <c r="AH318" s="1330">
        <f t="shared" si="318"/>
        <v>0</v>
      </c>
      <c r="AI318" s="1167">
        <f t="shared" si="318"/>
        <v>0</v>
      </c>
      <c r="AJ318" s="1239">
        <f t="shared" si="318"/>
        <v>0</v>
      </c>
      <c r="AL318" s="1182" t="s">
        <v>137</v>
      </c>
      <c r="AM318" s="1183">
        <f t="shared" si="295"/>
        <v>5</v>
      </c>
      <c r="AN318" s="1191">
        <f t="shared" si="296"/>
        <v>5</v>
      </c>
      <c r="AO318" s="1200" t="s">
        <v>96</v>
      </c>
      <c r="AP318" s="1403">
        <f t="shared" si="319"/>
        <v>0</v>
      </c>
      <c r="AQ318" s="1418">
        <f t="shared" si="319"/>
        <v>0</v>
      </c>
    </row>
    <row r="319" spans="1:53" ht="15.75" thickBot="1">
      <c r="A319" s="1376" t="s">
        <v>399</v>
      </c>
      <c r="B319" s="1552"/>
      <c r="C319" s="31">
        <f>SUM(C306:C314)</f>
        <v>810</v>
      </c>
      <c r="D319" s="57"/>
      <c r="E319" s="31"/>
      <c r="F319" s="73"/>
      <c r="G319" s="253" t="s">
        <v>54</v>
      </c>
      <c r="H319" s="1560">
        <v>0.27</v>
      </c>
      <c r="I319" s="1656">
        <v>0.27</v>
      </c>
      <c r="J319" s="1454" t="s">
        <v>89</v>
      </c>
      <c r="K319" s="1058">
        <v>3</v>
      </c>
      <c r="L319" s="1543">
        <v>3</v>
      </c>
      <c r="M319" s="94"/>
      <c r="N319" s="1182" t="s">
        <v>140</v>
      </c>
      <c r="O319" s="1143"/>
      <c r="P319" s="1138"/>
      <c r="Q319" s="1143"/>
      <c r="R319" s="1239"/>
      <c r="S319" s="1143"/>
      <c r="T319" s="1344"/>
      <c r="U319" s="1143">
        <f t="shared" si="310"/>
        <v>0</v>
      </c>
      <c r="V319" s="1330">
        <f t="shared" si="311"/>
        <v>0</v>
      </c>
      <c r="W319" s="1143">
        <f t="shared" si="312"/>
        <v>0</v>
      </c>
      <c r="X319" s="1239">
        <f t="shared" si="313"/>
        <v>0</v>
      </c>
      <c r="Z319" s="2537" t="s">
        <v>943</v>
      </c>
      <c r="AA319" s="2542">
        <f t="shared" ref="AA319:AF319" si="320">SUM(AA314:AA318)</f>
        <v>0</v>
      </c>
      <c r="AB319" s="2543">
        <f t="shared" si="320"/>
        <v>0</v>
      </c>
      <c r="AC319" s="2544">
        <f>SUM(AC314:AC318)</f>
        <v>69.42</v>
      </c>
      <c r="AD319" s="2543">
        <f t="shared" si="320"/>
        <v>48.6</v>
      </c>
      <c r="AE319" s="2544">
        <f t="shared" si="320"/>
        <v>0</v>
      </c>
      <c r="AF319" s="2543">
        <f t="shared" si="320"/>
        <v>0</v>
      </c>
      <c r="AG319" s="2545">
        <f t="shared" si="318"/>
        <v>69.42</v>
      </c>
      <c r="AH319" s="2546">
        <f t="shared" si="318"/>
        <v>48.6</v>
      </c>
      <c r="AI319" s="2545">
        <f t="shared" si="318"/>
        <v>69.42</v>
      </c>
      <c r="AJ319" s="2547">
        <f t="shared" si="318"/>
        <v>48.6</v>
      </c>
      <c r="AL319" s="1182" t="s">
        <v>77</v>
      </c>
      <c r="AM319" s="1183">
        <f t="shared" si="295"/>
        <v>0</v>
      </c>
      <c r="AN319" s="1191">
        <f t="shared" si="296"/>
        <v>0</v>
      </c>
      <c r="AO319" s="2537" t="s">
        <v>943</v>
      </c>
      <c r="AP319" s="2500">
        <f t="shared" si="319"/>
        <v>69.42</v>
      </c>
      <c r="AQ319" s="1418">
        <f t="shared" si="319"/>
        <v>48.6</v>
      </c>
    </row>
    <row r="320" spans="1:53" ht="15.75" thickBot="1">
      <c r="A320" s="364"/>
      <c r="B320" s="170" t="s">
        <v>246</v>
      </c>
      <c r="C320" s="597"/>
      <c r="D320" s="2142" t="s">
        <v>798</v>
      </c>
      <c r="E320" s="39"/>
      <c r="F320" s="39"/>
      <c r="G320" s="1174"/>
      <c r="H320" s="39"/>
      <c r="I320" s="39"/>
      <c r="J320" s="602" t="s">
        <v>532</v>
      </c>
      <c r="K320" s="1471"/>
      <c r="L320" s="1472"/>
      <c r="M320" s="94"/>
      <c r="N320" s="1182" t="s">
        <v>443</v>
      </c>
      <c r="O320" s="1143"/>
      <c r="P320" s="1138"/>
      <c r="Q320" s="1143"/>
      <c r="R320" s="1239"/>
      <c r="S320" s="1143"/>
      <c r="T320" s="1344"/>
      <c r="U320" s="1143">
        <f t="shared" si="310"/>
        <v>0</v>
      </c>
      <c r="V320" s="1330">
        <f t="shared" si="311"/>
        <v>0</v>
      </c>
      <c r="W320" s="1143">
        <f t="shared" si="312"/>
        <v>0</v>
      </c>
      <c r="X320" s="1239">
        <f t="shared" si="313"/>
        <v>0</v>
      </c>
      <c r="Z320" s="2532" t="s">
        <v>944</v>
      </c>
      <c r="AA320" s="2533">
        <f t="shared" ref="AA320:AF320" si="321">AA312+AA319</f>
        <v>218.20000000000002</v>
      </c>
      <c r="AB320" s="2554">
        <f t="shared" si="321"/>
        <v>130</v>
      </c>
      <c r="AC320" s="2568">
        <f t="shared" si="321"/>
        <v>202.56</v>
      </c>
      <c r="AD320" s="2567">
        <f t="shared" si="321"/>
        <v>136</v>
      </c>
      <c r="AE320" s="2533">
        <f t="shared" si="321"/>
        <v>112.15</v>
      </c>
      <c r="AF320" s="2553">
        <f t="shared" si="321"/>
        <v>78.5</v>
      </c>
      <c r="AG320" s="2574">
        <f>AA320+AC320</f>
        <v>420.76</v>
      </c>
      <c r="AH320" s="2535">
        <f>AB320+AD320</f>
        <v>266</v>
      </c>
      <c r="AI320" s="2534">
        <f t="shared" ref="AI320" si="322">AC320+AE320</f>
        <v>314.71000000000004</v>
      </c>
      <c r="AJ320" s="2536">
        <f t="shared" ref="AJ320" si="323">AD320+AF320</f>
        <v>214.5</v>
      </c>
      <c r="AL320" s="1182" t="s">
        <v>54</v>
      </c>
      <c r="AM320" s="1183">
        <f t="shared" si="295"/>
        <v>2.0300000000000002</v>
      </c>
      <c r="AN320" s="1191">
        <f t="shared" si="296"/>
        <v>2.0300000000000002</v>
      </c>
      <c r="AO320" s="1203" t="s">
        <v>135</v>
      </c>
      <c r="AP320" s="2573">
        <f t="shared" si="319"/>
        <v>532.91</v>
      </c>
      <c r="AQ320" s="2572">
        <f t="shared" si="319"/>
        <v>344.5</v>
      </c>
    </row>
    <row r="321" spans="1:46" ht="15.75" thickBot="1">
      <c r="A321" s="239" t="s">
        <v>531</v>
      </c>
      <c r="B321" s="256" t="s">
        <v>532</v>
      </c>
      <c r="C321" s="382">
        <v>200</v>
      </c>
      <c r="D321" s="1464" t="s">
        <v>100</v>
      </c>
      <c r="E321" s="1445" t="s">
        <v>101</v>
      </c>
      <c r="F321" s="1551" t="s">
        <v>102</v>
      </c>
      <c r="G321" s="1444" t="s">
        <v>100</v>
      </c>
      <c r="H321" s="1445" t="s">
        <v>101</v>
      </c>
      <c r="I321" s="1446" t="s">
        <v>102</v>
      </c>
      <c r="J321" s="1436" t="s">
        <v>534</v>
      </c>
      <c r="K321" s="1475"/>
      <c r="L321" s="1476"/>
      <c r="M321" s="94"/>
      <c r="N321" s="1182" t="s">
        <v>138</v>
      </c>
      <c r="O321" s="1143"/>
      <c r="P321" s="1138"/>
      <c r="Q321" s="1143"/>
      <c r="R321" s="1239"/>
      <c r="S321" s="1143"/>
      <c r="T321" s="1344"/>
      <c r="U321" s="1143">
        <f t="shared" si="310"/>
        <v>0</v>
      </c>
      <c r="V321" s="1330">
        <f t="shared" si="311"/>
        <v>0</v>
      </c>
      <c r="W321" s="1143">
        <f t="shared" si="312"/>
        <v>0</v>
      </c>
      <c r="X321" s="1239">
        <f t="shared" si="313"/>
        <v>0</v>
      </c>
      <c r="Z321" s="1233" t="s">
        <v>414</v>
      </c>
      <c r="AA321" s="1234"/>
      <c r="AB321" s="1235"/>
      <c r="AC321" s="936"/>
      <c r="AD321" s="1236"/>
      <c r="AE321" s="936"/>
      <c r="AF321" s="1237"/>
      <c r="AG321" s="1167"/>
      <c r="AH321" s="1238"/>
      <c r="AI321" s="1167"/>
      <c r="AJ321" s="1239"/>
      <c r="AL321" s="1182" t="s">
        <v>116</v>
      </c>
      <c r="AM321" s="1183">
        <f t="shared" si="295"/>
        <v>0</v>
      </c>
      <c r="AN321" s="1191">
        <f t="shared" si="296"/>
        <v>0</v>
      </c>
      <c r="AO321" s="1205" t="s">
        <v>414</v>
      </c>
      <c r="AP321" s="1183"/>
      <c r="AQ321" s="71"/>
    </row>
    <row r="322" spans="1:46" ht="15.75" thickBot="1">
      <c r="A322" s="299"/>
      <c r="B322" s="336" t="s">
        <v>533</v>
      </c>
      <c r="C322" s="280"/>
      <c r="D322" s="1053" t="s">
        <v>68</v>
      </c>
      <c r="E322" s="1054">
        <v>70.150000000000006</v>
      </c>
      <c r="F322" s="1799">
        <v>49.1</v>
      </c>
      <c r="G322" s="2143" t="s">
        <v>635</v>
      </c>
      <c r="H322" s="1054">
        <v>8.4</v>
      </c>
      <c r="I322" s="1055">
        <v>8.4</v>
      </c>
      <c r="J322" s="1481" t="s">
        <v>100</v>
      </c>
      <c r="K322" s="1432" t="s">
        <v>101</v>
      </c>
      <c r="L322" s="1474" t="s">
        <v>102</v>
      </c>
      <c r="M322" s="94"/>
      <c r="N322" s="1182" t="s">
        <v>137</v>
      </c>
      <c r="O322" s="1143">
        <f>K296</f>
        <v>5</v>
      </c>
      <c r="P322" s="1138">
        <f>L296</f>
        <v>5</v>
      </c>
      <c r="Q322" s="1143"/>
      <c r="R322" s="1239"/>
      <c r="S322" s="1143"/>
      <c r="T322" s="1344"/>
      <c r="U322" s="1143">
        <f t="shared" si="310"/>
        <v>5</v>
      </c>
      <c r="V322" s="1330">
        <f t="shared" si="311"/>
        <v>5</v>
      </c>
      <c r="W322" s="1143">
        <f t="shared" si="312"/>
        <v>0</v>
      </c>
      <c r="X322" s="1239">
        <f t="shared" si="313"/>
        <v>0</v>
      </c>
      <c r="Z322" s="1944" t="s">
        <v>547</v>
      </c>
      <c r="AA322" s="2531"/>
      <c r="AB322" s="2520"/>
      <c r="AC322" s="936"/>
      <c r="AD322" s="1208"/>
      <c r="AE322" s="936"/>
      <c r="AF322" s="2521"/>
      <c r="AG322" s="1167">
        <f t="shared" ref="AG322" si="324">AA322+AC322</f>
        <v>0</v>
      </c>
      <c r="AH322" s="1245">
        <f t="shared" ref="AH322" si="325">AB322+AD322</f>
        <v>0</v>
      </c>
      <c r="AI322" s="1167">
        <f t="shared" ref="AI322" si="326">AC322+AE322</f>
        <v>0</v>
      </c>
      <c r="AJ322" s="1246">
        <f t="shared" ref="AJ322" si="327">AD322+AF322</f>
        <v>0</v>
      </c>
      <c r="AL322" s="1152" t="s">
        <v>169</v>
      </c>
      <c r="AM322" s="1183">
        <f t="shared" si="295"/>
        <v>0.22650000000000001</v>
      </c>
      <c r="AN322" s="1191">
        <f t="shared" si="296"/>
        <v>0.22650000000000001</v>
      </c>
      <c r="AO322" s="1944" t="s">
        <v>547</v>
      </c>
      <c r="AP322" s="1207">
        <f t="shared" ref="AP322:AP338" si="328">AA322+AC322+AE322</f>
        <v>0</v>
      </c>
      <c r="AQ322" s="1208">
        <f t="shared" ref="AQ322:AQ338" si="329">AB322+AD322+AF322</f>
        <v>0</v>
      </c>
    </row>
    <row r="323" spans="1:46">
      <c r="A323" s="239" t="s">
        <v>801</v>
      </c>
      <c r="B323" s="2718" t="s">
        <v>798</v>
      </c>
      <c r="C323" s="382">
        <v>105</v>
      </c>
      <c r="D323" s="1499" t="s">
        <v>45</v>
      </c>
      <c r="E323" s="1453">
        <v>53.2</v>
      </c>
      <c r="F323" s="1521">
        <v>36.299999999999997</v>
      </c>
      <c r="G323" s="234" t="s">
        <v>89</v>
      </c>
      <c r="H323" s="242">
        <v>1.4</v>
      </c>
      <c r="I323" s="1056">
        <v>1.4</v>
      </c>
      <c r="J323" s="1053" t="s">
        <v>535</v>
      </c>
      <c r="K323" s="1054">
        <v>15</v>
      </c>
      <c r="L323" s="1055">
        <v>15</v>
      </c>
      <c r="M323" s="94"/>
      <c r="N323" s="1182" t="s">
        <v>77</v>
      </c>
      <c r="O323" s="1143"/>
      <c r="P323" s="1138"/>
      <c r="Q323" s="1143"/>
      <c r="R323" s="1239"/>
      <c r="S323" s="1143"/>
      <c r="T323" s="1344"/>
      <c r="U323" s="1143">
        <f t="shared" si="310"/>
        <v>0</v>
      </c>
      <c r="V323" s="1330">
        <f t="shared" si="311"/>
        <v>0</v>
      </c>
      <c r="W323" s="1143">
        <f t="shared" si="312"/>
        <v>0</v>
      </c>
      <c r="X323" s="1239">
        <f t="shared" si="313"/>
        <v>0</v>
      </c>
      <c r="Z323" s="1240" t="s">
        <v>415</v>
      </c>
      <c r="AA323" s="1241">
        <f>K302</f>
        <v>113.5</v>
      </c>
      <c r="AB323" s="1242">
        <f>C303</f>
        <v>100</v>
      </c>
      <c r="AC323" s="936"/>
      <c r="AD323" s="1243"/>
      <c r="AE323" s="1167"/>
      <c r="AF323" s="1244"/>
      <c r="AG323" s="1167">
        <f t="shared" ref="AG323:AJ325" si="330">AA323+AC323</f>
        <v>113.5</v>
      </c>
      <c r="AH323" s="1245">
        <f t="shared" si="330"/>
        <v>100</v>
      </c>
      <c r="AI323" s="1167">
        <f t="shared" si="330"/>
        <v>0</v>
      </c>
      <c r="AJ323" s="1246">
        <f t="shared" si="330"/>
        <v>0</v>
      </c>
      <c r="AL323" s="1153" t="s">
        <v>165</v>
      </c>
      <c r="AM323" s="1183">
        <f t="shared" si="295"/>
        <v>2.6499999999999999E-2</v>
      </c>
      <c r="AN323" s="1191">
        <f t="shared" si="296"/>
        <v>2.6499999999999999E-2</v>
      </c>
      <c r="AO323" s="1206" t="s">
        <v>415</v>
      </c>
      <c r="AP323" s="1207">
        <f t="shared" si="328"/>
        <v>113.5</v>
      </c>
      <c r="AQ323" s="1208">
        <f t="shared" si="329"/>
        <v>100</v>
      </c>
    </row>
    <row r="324" spans="1:46">
      <c r="A324" s="241" t="s">
        <v>9</v>
      </c>
      <c r="B324" s="248" t="s">
        <v>10</v>
      </c>
      <c r="C324" s="257">
        <v>20</v>
      </c>
      <c r="D324" s="1499" t="s">
        <v>799</v>
      </c>
      <c r="E324" s="242">
        <v>42</v>
      </c>
      <c r="F324" s="1521">
        <v>29.4</v>
      </c>
      <c r="G324" s="234" t="s">
        <v>800</v>
      </c>
      <c r="H324" s="242">
        <v>1.4</v>
      </c>
      <c r="I324" s="1458">
        <v>1.4</v>
      </c>
      <c r="J324" s="243" t="s">
        <v>50</v>
      </c>
      <c r="K324" s="242">
        <v>7</v>
      </c>
      <c r="L324" s="1056">
        <v>7</v>
      </c>
      <c r="M324" s="94"/>
      <c r="N324" s="455" t="s">
        <v>444</v>
      </c>
      <c r="O324" s="1143">
        <f>E298+H301</f>
        <v>0.60000000000000009</v>
      </c>
      <c r="P324" s="1138">
        <f>F298+I301</f>
        <v>0.60000000000000009</v>
      </c>
      <c r="Q324" s="1696">
        <f>E314+H313+H319+K310</f>
        <v>1.05</v>
      </c>
      <c r="R324" s="1330">
        <f>F314+I319+L310+I313</f>
        <v>1.05</v>
      </c>
      <c r="S324" s="1143">
        <f>H325</f>
        <v>0.38</v>
      </c>
      <c r="T324" s="1344">
        <f>I325</f>
        <v>0.38</v>
      </c>
      <c r="U324" s="1143">
        <f t="shared" si="310"/>
        <v>1.6500000000000001</v>
      </c>
      <c r="V324" s="1330">
        <f t="shared" si="311"/>
        <v>1.6500000000000001</v>
      </c>
      <c r="W324" s="1143">
        <f t="shared" si="312"/>
        <v>1.4300000000000002</v>
      </c>
      <c r="X324" s="1239">
        <f t="shared" si="313"/>
        <v>1.4300000000000002</v>
      </c>
      <c r="Z324" s="1247" t="s">
        <v>416</v>
      </c>
      <c r="AA324" s="1248"/>
      <c r="AB324" s="1249"/>
      <c r="AC324" s="936"/>
      <c r="AD324" s="1250"/>
      <c r="AE324" s="1251"/>
      <c r="AF324" s="1252"/>
      <c r="AG324" s="1167">
        <f t="shared" si="330"/>
        <v>0</v>
      </c>
      <c r="AH324" s="1245">
        <f t="shared" si="330"/>
        <v>0</v>
      </c>
      <c r="AI324" s="1167">
        <f t="shared" si="330"/>
        <v>0</v>
      </c>
      <c r="AJ324" s="1246">
        <f t="shared" si="330"/>
        <v>0</v>
      </c>
      <c r="AL324" s="1154" t="s">
        <v>408</v>
      </c>
      <c r="AM324" s="1183">
        <f t="shared" si="295"/>
        <v>0</v>
      </c>
      <c r="AN324" s="1191">
        <f t="shared" si="296"/>
        <v>0</v>
      </c>
      <c r="AO324" s="1209" t="s">
        <v>416</v>
      </c>
      <c r="AP324" s="1183">
        <f t="shared" si="328"/>
        <v>0</v>
      </c>
      <c r="AQ324" s="1208">
        <f t="shared" si="329"/>
        <v>0</v>
      </c>
    </row>
    <row r="325" spans="1:46">
      <c r="A325" s="61"/>
      <c r="B325" s="41"/>
      <c r="C325" s="71"/>
      <c r="D325" s="243" t="s">
        <v>802</v>
      </c>
      <c r="E325" s="242" t="s">
        <v>803</v>
      </c>
      <c r="F325" s="1521">
        <v>7</v>
      </c>
      <c r="G325" s="234" t="s">
        <v>595</v>
      </c>
      <c r="H325" s="242">
        <v>0.38</v>
      </c>
      <c r="I325" s="1056">
        <v>0.38</v>
      </c>
      <c r="J325" s="243" t="s">
        <v>288</v>
      </c>
      <c r="K325" s="242">
        <v>0.2</v>
      </c>
      <c r="L325" s="1458">
        <v>0.2</v>
      </c>
      <c r="M325" s="94"/>
      <c r="N325" s="1182" t="s">
        <v>445</v>
      </c>
      <c r="O325" s="1143"/>
      <c r="P325" s="1138"/>
      <c r="Q325" s="1143"/>
      <c r="R325" s="1239"/>
      <c r="S325" s="1143"/>
      <c r="T325" s="1344"/>
      <c r="U325" s="1143">
        <f t="shared" si="310"/>
        <v>0</v>
      </c>
      <c r="V325" s="1330">
        <f t="shared" si="311"/>
        <v>0</v>
      </c>
      <c r="W325" s="1143">
        <f t="shared" si="312"/>
        <v>0</v>
      </c>
      <c r="X325" s="1239">
        <f t="shared" si="313"/>
        <v>0</v>
      </c>
      <c r="Z325" s="1253" t="s">
        <v>417</v>
      </c>
      <c r="AA325" s="1248"/>
      <c r="AB325" s="1249"/>
      <c r="AC325" s="936"/>
      <c r="AD325" s="1250"/>
      <c r="AE325" s="1167"/>
      <c r="AF325" s="1252"/>
      <c r="AG325" s="1167">
        <f t="shared" si="330"/>
        <v>0</v>
      </c>
      <c r="AH325" s="1245">
        <f t="shared" si="330"/>
        <v>0</v>
      </c>
      <c r="AI325" s="1167">
        <f t="shared" si="330"/>
        <v>0</v>
      </c>
      <c r="AJ325" s="1246">
        <f t="shared" si="330"/>
        <v>0</v>
      </c>
      <c r="AL325" s="1155" t="s">
        <v>136</v>
      </c>
      <c r="AM325" s="1192">
        <f t="shared" si="295"/>
        <v>0.2</v>
      </c>
      <c r="AN325" s="1193">
        <f t="shared" si="296"/>
        <v>0.2</v>
      </c>
      <c r="AO325" s="1210" t="s">
        <v>417</v>
      </c>
      <c r="AP325" s="1183">
        <f t="shared" si="328"/>
        <v>0</v>
      </c>
      <c r="AQ325" s="1208">
        <f t="shared" si="329"/>
        <v>0</v>
      </c>
    </row>
    <row r="326" spans="1:46" ht="15.75" thickBot="1">
      <c r="A326" s="1376" t="s">
        <v>400</v>
      </c>
      <c r="B326" s="1377"/>
      <c r="C326" s="73">
        <f>SUM(C321:C325)</f>
        <v>325</v>
      </c>
      <c r="D326" s="57"/>
      <c r="E326" s="31"/>
      <c r="F326" s="31"/>
      <c r="G326" s="1694"/>
      <c r="H326" s="1618"/>
      <c r="I326" s="1826"/>
      <c r="J326" s="253" t="s">
        <v>81</v>
      </c>
      <c r="K326" s="1468">
        <v>203</v>
      </c>
      <c r="L326" s="1469">
        <v>203</v>
      </c>
      <c r="M326" s="94"/>
      <c r="N326" s="1152" t="s">
        <v>169</v>
      </c>
      <c r="O326" s="1147">
        <f t="shared" ref="O326:T326" si="331">O327+O328+O329+O330</f>
        <v>9.1999999999999998E-3</v>
      </c>
      <c r="P326" s="1354">
        <f t="shared" si="331"/>
        <v>9.1999999999999998E-3</v>
      </c>
      <c r="Q326" s="1147">
        <f t="shared" si="331"/>
        <v>1.7299999999999999E-2</v>
      </c>
      <c r="R326" s="1355">
        <f t="shared" si="331"/>
        <v>1.7299999999999999E-2</v>
      </c>
      <c r="S326" s="1157">
        <f t="shared" si="331"/>
        <v>0.2</v>
      </c>
      <c r="T326" s="1356">
        <f t="shared" si="331"/>
        <v>0.2</v>
      </c>
      <c r="U326" s="1704">
        <f t="shared" ref="U326:U331" si="332">O326+Q326</f>
        <v>2.6499999999999999E-2</v>
      </c>
      <c r="V326" s="1330">
        <f t="shared" si="311"/>
        <v>2.6499999999999999E-2</v>
      </c>
      <c r="W326" s="1143">
        <f t="shared" si="312"/>
        <v>0.21730000000000002</v>
      </c>
      <c r="X326" s="1239">
        <f t="shared" si="313"/>
        <v>0.21730000000000002</v>
      </c>
      <c r="Z326" s="1254" t="s">
        <v>418</v>
      </c>
      <c r="AA326" s="1255"/>
      <c r="AB326" s="1256"/>
      <c r="AC326" s="1165"/>
      <c r="AD326" s="1257"/>
      <c r="AE326" s="1168"/>
      <c r="AF326" s="1258"/>
      <c r="AG326" s="1168">
        <f>AA326+AC326</f>
        <v>0</v>
      </c>
      <c r="AH326" s="1259"/>
      <c r="AI326" s="1168">
        <f t="shared" ref="AI326:AI338" si="333">AC326+AE326</f>
        <v>0</v>
      </c>
      <c r="AJ326" s="1260"/>
      <c r="AL326" s="462" t="s">
        <v>98</v>
      </c>
      <c r="AM326" s="1194">
        <f>O331+Q331+S331</f>
        <v>17.399999999999999</v>
      </c>
      <c r="AN326" s="1195">
        <f>P331+R331+T331</f>
        <v>17.399999999999999</v>
      </c>
      <c r="AO326" s="1211" t="s">
        <v>418</v>
      </c>
      <c r="AP326" s="1192">
        <f t="shared" si="328"/>
        <v>0</v>
      </c>
      <c r="AQ326" s="1212">
        <f t="shared" si="329"/>
        <v>0</v>
      </c>
    </row>
    <row r="327" spans="1:46" ht="14.25" customHeight="1" thickBot="1">
      <c r="A327" s="9"/>
      <c r="B327" s="41"/>
      <c r="C327" s="9"/>
      <c r="G327" s="7"/>
      <c r="H327" s="12"/>
      <c r="I327" s="144"/>
      <c r="J327" s="7"/>
      <c r="K327" s="34"/>
      <c r="L327" s="753"/>
      <c r="M327" s="94"/>
      <c r="N327" s="1153" t="s">
        <v>165</v>
      </c>
      <c r="O327" s="1148">
        <f>H302</f>
        <v>9.1999999999999998E-3</v>
      </c>
      <c r="P327" s="1357">
        <f>I302</f>
        <v>9.1999999999999998E-3</v>
      </c>
      <c r="Q327" s="1148">
        <f>E315+H314</f>
        <v>1.7299999999999999E-2</v>
      </c>
      <c r="R327" s="1358">
        <f>F315+I314</f>
        <v>1.7299999999999999E-2</v>
      </c>
      <c r="S327" s="1158"/>
      <c r="T327" s="1357"/>
      <c r="U327" s="1162">
        <f t="shared" si="332"/>
        <v>2.6499999999999999E-2</v>
      </c>
      <c r="V327" s="1358">
        <f t="shared" si="311"/>
        <v>2.6499999999999999E-2</v>
      </c>
      <c r="W327" s="1144">
        <f t="shared" si="312"/>
        <v>1.7299999999999999E-2</v>
      </c>
      <c r="X327" s="1358">
        <f t="shared" si="313"/>
        <v>1.7299999999999999E-2</v>
      </c>
      <c r="Z327" s="1261" t="s">
        <v>419</v>
      </c>
      <c r="AA327" s="1262">
        <f>SUM(AA323:AA326)</f>
        <v>113.5</v>
      </c>
      <c r="AB327" s="1263">
        <f>AB323+AB324+AB325+AB326</f>
        <v>100</v>
      </c>
      <c r="AC327" s="1264">
        <f>AC323+AC324+AC325+AC326</f>
        <v>0</v>
      </c>
      <c r="AD327" s="1265">
        <f>AD323+AD324+AD325+AD326</f>
        <v>0</v>
      </c>
      <c r="AE327" s="1266">
        <f>SUM(AE323:AE326)</f>
        <v>0</v>
      </c>
      <c r="AF327" s="1267">
        <f>SUM(AF323:AF326)</f>
        <v>0</v>
      </c>
      <c r="AG327" s="1266">
        <f>AA327+AC327</f>
        <v>113.5</v>
      </c>
      <c r="AH327" s="1268">
        <f>AB327+AD327</f>
        <v>100</v>
      </c>
      <c r="AI327" s="1266">
        <f t="shared" si="333"/>
        <v>0</v>
      </c>
      <c r="AJ327" s="1269">
        <f>AD327+AF327</f>
        <v>0</v>
      </c>
      <c r="AO327" s="1213" t="s">
        <v>419</v>
      </c>
      <c r="AP327" s="1214">
        <f t="shared" si="328"/>
        <v>113.5</v>
      </c>
      <c r="AQ327" s="1215">
        <f t="shared" si="329"/>
        <v>100</v>
      </c>
      <c r="AS327" s="9"/>
      <c r="AT327" s="9"/>
    </row>
    <row r="328" spans="1:46" ht="12.75" customHeight="1">
      <c r="A328" s="9"/>
      <c r="B328" s="41"/>
      <c r="C328" s="9"/>
      <c r="G328" s="7"/>
      <c r="H328" s="12"/>
      <c r="I328" s="144"/>
      <c r="J328" s="9"/>
      <c r="K328" s="9"/>
      <c r="L328" s="9"/>
      <c r="M328" s="94"/>
      <c r="N328" s="1154" t="s">
        <v>408</v>
      </c>
      <c r="O328" s="1149"/>
      <c r="P328" s="1359"/>
      <c r="Q328" s="1149"/>
      <c r="R328" s="1360"/>
      <c r="S328" s="1159"/>
      <c r="T328" s="1359"/>
      <c r="U328" s="1162">
        <f t="shared" si="332"/>
        <v>0</v>
      </c>
      <c r="V328" s="1358">
        <f t="shared" si="311"/>
        <v>0</v>
      </c>
      <c r="W328" s="1144">
        <f t="shared" si="312"/>
        <v>0</v>
      </c>
      <c r="X328" s="1358">
        <f t="shared" si="313"/>
        <v>0</v>
      </c>
      <c r="Z328" s="1393" t="s">
        <v>428</v>
      </c>
      <c r="AA328" s="1284"/>
      <c r="AB328" s="1382"/>
      <c r="AC328" s="1286"/>
      <c r="AD328" s="1385"/>
      <c r="AE328" s="1284"/>
      <c r="AF328" s="1382"/>
      <c r="AG328" s="1166"/>
      <c r="AH328" s="1388"/>
      <c r="AI328" s="1166">
        <f t="shared" si="333"/>
        <v>0</v>
      </c>
      <c r="AJ328" s="1391"/>
      <c r="AO328" s="1393" t="s">
        <v>428</v>
      </c>
      <c r="AP328" s="1204">
        <f t="shared" si="328"/>
        <v>0</v>
      </c>
      <c r="AQ328" s="1217">
        <f t="shared" si="329"/>
        <v>0</v>
      </c>
      <c r="AS328" s="9"/>
      <c r="AT328" s="9"/>
    </row>
    <row r="329" spans="1:46" ht="13.5" customHeight="1">
      <c r="D329" s="48"/>
      <c r="E329" s="1904"/>
      <c r="F329" s="146"/>
      <c r="G329" s="590"/>
      <c r="H329" s="47"/>
      <c r="I329" s="146"/>
      <c r="M329" s="94"/>
      <c r="N329" s="1155" t="s">
        <v>136</v>
      </c>
      <c r="O329" s="1150"/>
      <c r="P329" s="1361"/>
      <c r="Q329" s="1150"/>
      <c r="R329" s="1362"/>
      <c r="S329" s="1160">
        <f>K325</f>
        <v>0.2</v>
      </c>
      <c r="T329" s="1361">
        <f>L325</f>
        <v>0.2</v>
      </c>
      <c r="U329" s="1162">
        <f t="shared" si="332"/>
        <v>0</v>
      </c>
      <c r="V329" s="1358">
        <f t="shared" si="311"/>
        <v>0</v>
      </c>
      <c r="W329" s="1144">
        <f t="shared" si="312"/>
        <v>0.2</v>
      </c>
      <c r="X329" s="1358">
        <f t="shared" si="313"/>
        <v>0.2</v>
      </c>
      <c r="Z329" s="1378" t="s">
        <v>429</v>
      </c>
      <c r="AA329" s="1290"/>
      <c r="AB329" s="1383"/>
      <c r="AC329" s="1292"/>
      <c r="AD329" s="1386"/>
      <c r="AE329" s="1290">
        <f>K323</f>
        <v>15</v>
      </c>
      <c r="AF329" s="1383">
        <f>L323</f>
        <v>15</v>
      </c>
      <c r="AG329" s="1167">
        <f t="shared" ref="AG329:AH331" si="334">AA329+AC329</f>
        <v>0</v>
      </c>
      <c r="AH329" s="1389">
        <f t="shared" si="334"/>
        <v>0</v>
      </c>
      <c r="AI329" s="1167">
        <f t="shared" si="333"/>
        <v>15</v>
      </c>
      <c r="AJ329" s="1342">
        <f t="shared" ref="AJ329:AJ334" si="335">AD329+AF329</f>
        <v>15</v>
      </c>
      <c r="AO329" s="1378" t="s">
        <v>429</v>
      </c>
      <c r="AP329" s="1183">
        <f t="shared" si="328"/>
        <v>15</v>
      </c>
      <c r="AQ329" s="1208">
        <f t="shared" si="329"/>
        <v>15</v>
      </c>
      <c r="AS329" s="9"/>
      <c r="AT329" s="9"/>
    </row>
    <row r="330" spans="1:46" ht="12" customHeight="1" thickBot="1">
      <c r="D330" s="7"/>
      <c r="E330" s="12"/>
      <c r="F330" s="144"/>
      <c r="G330" s="48"/>
      <c r="H330" s="9"/>
      <c r="I330" s="9"/>
      <c r="M330" s="94"/>
      <c r="N330" s="1155" t="s">
        <v>461</v>
      </c>
      <c r="O330" s="1150"/>
      <c r="P330" s="1361"/>
      <c r="Q330" s="1150"/>
      <c r="R330" s="1362"/>
      <c r="S330" s="1160"/>
      <c r="T330" s="1361"/>
      <c r="U330" s="1162">
        <f t="shared" si="332"/>
        <v>0</v>
      </c>
      <c r="V330" s="1358">
        <f t="shared" si="311"/>
        <v>0</v>
      </c>
      <c r="W330" s="1144">
        <f>Q330+S330</f>
        <v>0</v>
      </c>
      <c r="X330" s="1358">
        <f t="shared" si="313"/>
        <v>0</v>
      </c>
      <c r="Z330" s="1379" t="s">
        <v>499</v>
      </c>
      <c r="AA330" s="1296"/>
      <c r="AB330" s="1384"/>
      <c r="AC330" s="1298"/>
      <c r="AD330" s="1387"/>
      <c r="AE330" s="1296"/>
      <c r="AF330" s="1384"/>
      <c r="AG330" s="1168">
        <f t="shared" si="334"/>
        <v>0</v>
      </c>
      <c r="AH330" s="1390">
        <f t="shared" si="334"/>
        <v>0</v>
      </c>
      <c r="AI330" s="1168">
        <f t="shared" si="333"/>
        <v>0</v>
      </c>
      <c r="AJ330" s="1392">
        <f t="shared" si="335"/>
        <v>0</v>
      </c>
      <c r="AO330" s="1379" t="s">
        <v>430</v>
      </c>
      <c r="AP330" s="1192">
        <f t="shared" si="328"/>
        <v>0</v>
      </c>
      <c r="AQ330" s="1212">
        <f t="shared" si="329"/>
        <v>0</v>
      </c>
      <c r="AR330" s="664"/>
      <c r="AS330" s="9"/>
      <c r="AT330" s="9"/>
    </row>
    <row r="331" spans="1:46" ht="15.75" thickBot="1">
      <c r="A331" s="21"/>
      <c r="B331" s="2023"/>
      <c r="C331" s="146"/>
      <c r="D331" s="9"/>
      <c r="E331" s="21"/>
      <c r="F331" s="88"/>
      <c r="G331" s="9"/>
      <c r="H331" s="9"/>
      <c r="I331" s="9"/>
      <c r="M331" s="94"/>
      <c r="N331" s="462" t="s">
        <v>98</v>
      </c>
      <c r="O331" s="1151"/>
      <c r="P331" s="1363"/>
      <c r="Q331" s="1151">
        <f>K311</f>
        <v>9</v>
      </c>
      <c r="R331" s="1364">
        <f>L311</f>
        <v>9</v>
      </c>
      <c r="S331" s="1161">
        <f>H322</f>
        <v>8.4</v>
      </c>
      <c r="T331" s="1365">
        <f>I322</f>
        <v>8.4</v>
      </c>
      <c r="U331" s="1163">
        <f t="shared" si="332"/>
        <v>9</v>
      </c>
      <c r="V331" s="1366">
        <f t="shared" si="311"/>
        <v>9</v>
      </c>
      <c r="W331" s="1163">
        <f>Q331+S331</f>
        <v>17.399999999999999</v>
      </c>
      <c r="X331" s="1366">
        <f t="shared" si="313"/>
        <v>17.399999999999999</v>
      </c>
      <c r="Z331" s="1380" t="s">
        <v>431</v>
      </c>
      <c r="AA331" s="1400">
        <f t="shared" ref="AA331:AF331" si="336">AA328+AA329+AA330</f>
        <v>0</v>
      </c>
      <c r="AB331" s="1325">
        <f t="shared" si="336"/>
        <v>0</v>
      </c>
      <c r="AC331" s="1381">
        <f t="shared" si="336"/>
        <v>0</v>
      </c>
      <c r="AD331" s="1323">
        <f t="shared" si="336"/>
        <v>0</v>
      </c>
      <c r="AE331" s="1400">
        <f t="shared" si="336"/>
        <v>15</v>
      </c>
      <c r="AF331" s="1325">
        <f t="shared" si="336"/>
        <v>15</v>
      </c>
      <c r="AG331" s="1231">
        <f t="shared" si="334"/>
        <v>0</v>
      </c>
      <c r="AH331" s="1324">
        <f t="shared" si="334"/>
        <v>0</v>
      </c>
      <c r="AI331" s="1231">
        <f t="shared" si="333"/>
        <v>15</v>
      </c>
      <c r="AJ331" s="1325">
        <f t="shared" si="335"/>
        <v>15</v>
      </c>
      <c r="AO331" s="1380" t="s">
        <v>431</v>
      </c>
      <c r="AP331" s="1231">
        <f t="shared" si="328"/>
        <v>15</v>
      </c>
      <c r="AQ331" s="1232">
        <f t="shared" si="329"/>
        <v>15</v>
      </c>
      <c r="AR331" s="664"/>
      <c r="AS331" s="9"/>
      <c r="AT331" s="9"/>
    </row>
    <row r="332" spans="1:46" ht="13.5" customHeight="1">
      <c r="A332" s="1909"/>
      <c r="B332" s="2023"/>
      <c r="C332" s="144"/>
      <c r="D332" s="366"/>
      <c r="E332" s="84"/>
      <c r="F332" s="138"/>
      <c r="G332" s="366"/>
      <c r="H332" s="84"/>
      <c r="I332" s="138"/>
      <c r="M332" s="94"/>
      <c r="Z332" s="1216" t="s">
        <v>423</v>
      </c>
      <c r="AA332" s="1270">
        <f>H296</f>
        <v>41.13</v>
      </c>
      <c r="AB332" s="1271">
        <f>I296</f>
        <v>36.4</v>
      </c>
      <c r="AC332" s="1166"/>
      <c r="AD332" s="1272"/>
      <c r="AE332" s="1270"/>
      <c r="AF332" s="1271"/>
      <c r="AG332" s="1166"/>
      <c r="AH332" s="1273">
        <f>AB332+AD332</f>
        <v>36.4</v>
      </c>
      <c r="AI332" s="1166">
        <f t="shared" si="333"/>
        <v>0</v>
      </c>
      <c r="AJ332" s="1274">
        <f t="shared" si="335"/>
        <v>0</v>
      </c>
      <c r="AO332" s="1216" t="s">
        <v>275</v>
      </c>
      <c r="AP332" s="1204">
        <f t="shared" si="328"/>
        <v>41.13</v>
      </c>
      <c r="AQ332" s="1217">
        <f t="shared" si="329"/>
        <v>36.4</v>
      </c>
      <c r="AR332" s="664"/>
      <c r="AS332" s="9"/>
      <c r="AT332" s="9"/>
    </row>
    <row r="333" spans="1:46" ht="15.75" thickBot="1">
      <c r="A333" s="366"/>
      <c r="B333" s="84"/>
      <c r="C333" s="138"/>
      <c r="D333" s="7"/>
      <c r="E333" s="1769"/>
      <c r="F333" s="369"/>
      <c r="G333" s="48"/>
      <c r="H333" s="47"/>
      <c r="I333" s="146"/>
      <c r="J333" s="7"/>
      <c r="K333" s="12"/>
      <c r="L333" s="369"/>
      <c r="M333" s="94"/>
      <c r="T333" s="9"/>
      <c r="U333" s="9"/>
      <c r="V333" s="9"/>
      <c r="Z333" s="1218" t="s">
        <v>424</v>
      </c>
      <c r="AA333" s="1255"/>
      <c r="AB333" s="1275"/>
      <c r="AC333" s="1168"/>
      <c r="AD333" s="1977"/>
      <c r="AE333" s="1255"/>
      <c r="AF333" s="1275"/>
      <c r="AG333" s="1168">
        <f>AA333+AC333</f>
        <v>0</v>
      </c>
      <c r="AH333" s="1277">
        <f>AB333+AD333</f>
        <v>0</v>
      </c>
      <c r="AI333" s="1168">
        <f t="shared" si="333"/>
        <v>0</v>
      </c>
      <c r="AJ333" s="1278">
        <f t="shared" si="335"/>
        <v>0</v>
      </c>
      <c r="AO333" s="1218" t="s">
        <v>153</v>
      </c>
      <c r="AP333" s="1192">
        <f t="shared" si="328"/>
        <v>0</v>
      </c>
      <c r="AQ333" s="1212">
        <f t="shared" si="329"/>
        <v>0</v>
      </c>
      <c r="AR333" s="108"/>
      <c r="AS333" s="9"/>
      <c r="AT333" s="9"/>
    </row>
    <row r="334" spans="1:46" ht="13.5" customHeight="1" thickBot="1">
      <c r="A334" s="7"/>
      <c r="B334" s="339"/>
      <c r="C334" s="359"/>
      <c r="D334" s="7"/>
      <c r="E334" s="2029"/>
      <c r="F334" s="2030"/>
      <c r="G334" s="7"/>
      <c r="H334" s="47"/>
      <c r="I334" s="146"/>
      <c r="J334" s="7"/>
      <c r="K334" s="12"/>
      <c r="L334" s="144"/>
      <c r="M334" s="94"/>
      <c r="T334" s="9"/>
      <c r="U334" s="9"/>
      <c r="V334" s="9"/>
      <c r="X334" s="1135"/>
      <c r="Z334" s="1219" t="s">
        <v>420</v>
      </c>
      <c r="AA334" s="1279">
        <f t="shared" ref="AA334:AF334" si="337">SUM(AA332:AA333)</f>
        <v>41.13</v>
      </c>
      <c r="AB334" s="1280">
        <f t="shared" si="337"/>
        <v>36.4</v>
      </c>
      <c r="AC334" s="1281">
        <f t="shared" si="337"/>
        <v>0</v>
      </c>
      <c r="AD334" s="1221">
        <f t="shared" si="337"/>
        <v>0</v>
      </c>
      <c r="AE334" s="1279">
        <f t="shared" si="337"/>
        <v>0</v>
      </c>
      <c r="AF334" s="1280">
        <f t="shared" si="337"/>
        <v>0</v>
      </c>
      <c r="AG334" s="1220">
        <f>AA334+AC334</f>
        <v>41.13</v>
      </c>
      <c r="AH334" s="1282">
        <f>AB334+AD334</f>
        <v>36.4</v>
      </c>
      <c r="AI334" s="1220">
        <f t="shared" si="333"/>
        <v>0</v>
      </c>
      <c r="AJ334" s="1283">
        <f t="shared" si="335"/>
        <v>0</v>
      </c>
      <c r="AO334" s="1219" t="s">
        <v>420</v>
      </c>
      <c r="AP334" s="1220">
        <f t="shared" si="328"/>
        <v>41.13</v>
      </c>
      <c r="AQ334" s="1221">
        <f t="shared" si="329"/>
        <v>36.4</v>
      </c>
      <c r="AR334" s="108"/>
      <c r="AS334" s="9"/>
      <c r="AT334" s="9"/>
    </row>
    <row r="335" spans="1:46">
      <c r="A335" s="48"/>
      <c r="B335" s="12"/>
      <c r="C335" s="369"/>
      <c r="D335" s="7"/>
      <c r="E335" s="34"/>
      <c r="F335" s="369"/>
      <c r="G335" s="48"/>
      <c r="H335" s="47"/>
      <c r="I335" s="146"/>
      <c r="J335" s="7"/>
      <c r="K335" s="12"/>
      <c r="L335" s="369"/>
      <c r="M335" s="94"/>
      <c r="T335" s="9"/>
      <c r="U335" s="9"/>
      <c r="V335" s="9"/>
      <c r="X335" s="1135"/>
      <c r="Z335" s="1222" t="s">
        <v>273</v>
      </c>
      <c r="AA335" s="1284"/>
      <c r="AB335" s="1285"/>
      <c r="AC335" s="1286"/>
      <c r="AD335" s="1287"/>
      <c r="AE335" s="1284"/>
      <c r="AF335" s="1285"/>
      <c r="AG335" s="1166"/>
      <c r="AH335" s="1288"/>
      <c r="AI335" s="1166">
        <f t="shared" si="333"/>
        <v>0</v>
      </c>
      <c r="AJ335" s="1289"/>
      <c r="AM335" s="1196"/>
      <c r="AN335" s="300"/>
      <c r="AO335" s="1222" t="s">
        <v>273</v>
      </c>
      <c r="AP335" s="1204">
        <f t="shared" si="328"/>
        <v>0</v>
      </c>
      <c r="AQ335" s="1217">
        <f t="shared" si="329"/>
        <v>0</v>
      </c>
      <c r="AR335" s="108"/>
      <c r="AS335" s="9"/>
      <c r="AT335" s="9"/>
    </row>
    <row r="336" spans="1:46">
      <c r="A336" s="87"/>
      <c r="B336" s="12"/>
      <c r="C336" s="369"/>
      <c r="D336" s="7"/>
      <c r="E336" s="34"/>
      <c r="F336" s="369"/>
      <c r="G336" s="46"/>
      <c r="H336" s="47"/>
      <c r="I336" s="146"/>
      <c r="J336" s="9"/>
      <c r="K336" s="9"/>
      <c r="L336" s="9"/>
      <c r="M336" s="94"/>
      <c r="T336" s="9"/>
      <c r="U336" s="9"/>
      <c r="V336" s="9"/>
      <c r="X336" s="287"/>
      <c r="Z336" s="1223" t="s">
        <v>103</v>
      </c>
      <c r="AA336" s="1290"/>
      <c r="AB336" s="1291"/>
      <c r="AC336" s="1292"/>
      <c r="AD336" s="1293"/>
      <c r="AE336" s="1290"/>
      <c r="AF336" s="1291"/>
      <c r="AG336" s="1167">
        <f t="shared" ref="AG336:AH338" si="338">AA336+AC336</f>
        <v>0</v>
      </c>
      <c r="AH336" s="1294">
        <f t="shared" si="338"/>
        <v>0</v>
      </c>
      <c r="AI336" s="1167">
        <f t="shared" si="333"/>
        <v>0</v>
      </c>
      <c r="AJ336" s="1295">
        <f>AD336+AF336</f>
        <v>0</v>
      </c>
      <c r="AM336" s="1196"/>
      <c r="AN336" s="1333"/>
      <c r="AO336" s="1223" t="s">
        <v>103</v>
      </c>
      <c r="AP336" s="1183">
        <f t="shared" si="328"/>
        <v>0</v>
      </c>
      <c r="AQ336" s="1208">
        <f t="shared" si="329"/>
        <v>0</v>
      </c>
      <c r="AR336" s="108"/>
      <c r="AS336" s="9"/>
      <c r="AT336" s="9"/>
    </row>
    <row r="337" spans="1:46" ht="15.75" thickBot="1">
      <c r="A337" s="7"/>
      <c r="B337" s="12"/>
      <c r="C337" s="144"/>
      <c r="D337" s="9"/>
      <c r="E337" s="9"/>
      <c r="F337" s="9"/>
      <c r="G337" s="7"/>
      <c r="H337" s="12"/>
      <c r="I337" s="144"/>
      <c r="J337" s="9"/>
      <c r="K337" s="9"/>
      <c r="L337" s="9"/>
      <c r="M337" s="94"/>
      <c r="T337" s="9"/>
      <c r="U337" s="9"/>
      <c r="V337" s="9"/>
      <c r="X337" s="1130"/>
      <c r="Z337" s="1224" t="s">
        <v>274</v>
      </c>
      <c r="AA337" s="1296"/>
      <c r="AB337" s="1297"/>
      <c r="AC337" s="1298"/>
      <c r="AD337" s="1299"/>
      <c r="AE337" s="1296"/>
      <c r="AF337" s="1297"/>
      <c r="AG337" s="1168">
        <f t="shared" si="338"/>
        <v>0</v>
      </c>
      <c r="AH337" s="1300">
        <f t="shared" si="338"/>
        <v>0</v>
      </c>
      <c r="AI337" s="1168">
        <f t="shared" si="333"/>
        <v>0</v>
      </c>
      <c r="AJ337" s="1301">
        <f>AD337+AF337</f>
        <v>0</v>
      </c>
      <c r="AM337" s="1334"/>
      <c r="AN337" s="79"/>
      <c r="AO337" s="1224" t="s">
        <v>274</v>
      </c>
      <c r="AP337" s="1192">
        <f t="shared" si="328"/>
        <v>0</v>
      </c>
      <c r="AQ337" s="1212">
        <f t="shared" si="329"/>
        <v>0</v>
      </c>
      <c r="AR337" s="108"/>
      <c r="AS337" s="9"/>
      <c r="AT337" s="9"/>
    </row>
    <row r="338" spans="1:46" ht="15.75" thickBot="1">
      <c r="A338" s="7"/>
      <c r="B338" s="12"/>
      <c r="C338" s="369"/>
      <c r="D338" s="9"/>
      <c r="E338" s="9"/>
      <c r="F338" s="9"/>
      <c r="G338" s="7"/>
      <c r="H338" s="12"/>
      <c r="I338" s="144"/>
      <c r="J338" s="9"/>
      <c r="K338" s="9"/>
      <c r="L338" s="9"/>
      <c r="M338" s="94"/>
      <c r="T338" s="48"/>
      <c r="U338" s="12"/>
      <c r="V338" s="144"/>
      <c r="X338" s="1130"/>
      <c r="Z338" s="1394" t="s">
        <v>421</v>
      </c>
      <c r="AA338" s="1395">
        <f t="shared" ref="AA338:AF338" si="339">AA335+AA336+AA337</f>
        <v>0</v>
      </c>
      <c r="AB338" s="1267">
        <f t="shared" si="339"/>
        <v>0</v>
      </c>
      <c r="AC338" s="1395">
        <f t="shared" si="339"/>
        <v>0</v>
      </c>
      <c r="AD338" s="1267">
        <f t="shared" si="339"/>
        <v>0</v>
      </c>
      <c r="AE338" s="1395">
        <f t="shared" si="339"/>
        <v>0</v>
      </c>
      <c r="AF338" s="1267">
        <f t="shared" si="339"/>
        <v>0</v>
      </c>
      <c r="AG338" s="1266">
        <f t="shared" si="338"/>
        <v>0</v>
      </c>
      <c r="AH338" s="1268">
        <f t="shared" si="338"/>
        <v>0</v>
      </c>
      <c r="AI338" s="1266">
        <f t="shared" si="333"/>
        <v>0</v>
      </c>
      <c r="AJ338" s="1269">
        <f>AD338+AF338</f>
        <v>0</v>
      </c>
      <c r="AO338" s="1225" t="s">
        <v>421</v>
      </c>
      <c r="AP338" s="1226">
        <f t="shared" si="328"/>
        <v>0</v>
      </c>
      <c r="AQ338" s="1227">
        <f t="shared" si="329"/>
        <v>0</v>
      </c>
      <c r="AR338" s="108"/>
      <c r="AS338" s="9"/>
      <c r="AT338" s="9"/>
    </row>
    <row r="339" spans="1:46">
      <c r="A339" s="48"/>
      <c r="B339" s="12"/>
      <c r="C339" s="369"/>
      <c r="D339" s="9"/>
      <c r="E339" s="9"/>
      <c r="F339" s="9"/>
      <c r="G339" s="7"/>
      <c r="H339" s="339"/>
      <c r="I339" s="359"/>
      <c r="J339" s="9"/>
      <c r="K339" s="9"/>
      <c r="L339" s="9"/>
      <c r="M339" s="94"/>
      <c r="T339" s="9"/>
      <c r="U339" s="9"/>
      <c r="V339" s="9"/>
      <c r="X339" s="1136"/>
      <c r="AB339" s="1131"/>
      <c r="AD339" s="1133"/>
      <c r="AF339" s="12"/>
      <c r="AH339" s="369"/>
      <c r="AJ339" s="1140"/>
      <c r="AO339" s="9"/>
      <c r="AP339" s="9"/>
      <c r="AR339" s="9"/>
    </row>
    <row r="340" spans="1:46">
      <c r="A340" s="9"/>
      <c r="B340" s="339"/>
      <c r="C340" s="13"/>
      <c r="D340" s="9"/>
      <c r="E340" s="9"/>
      <c r="F340" s="9"/>
      <c r="G340" s="87"/>
      <c r="H340" s="12"/>
      <c r="I340" s="144"/>
      <c r="J340" s="9"/>
      <c r="K340" s="9"/>
      <c r="L340" s="9"/>
      <c r="M340" s="94"/>
      <c r="Z340" t="s">
        <v>401</v>
      </c>
      <c r="AO340" s="139"/>
      <c r="AP340" s="108"/>
      <c r="AQ340" s="9"/>
    </row>
    <row r="341" spans="1:46" ht="15.75" thickBot="1">
      <c r="A341" s="9"/>
      <c r="B341" s="7"/>
      <c r="C341" s="99"/>
      <c r="D341" s="9"/>
      <c r="E341" s="9"/>
      <c r="F341" s="9"/>
      <c r="G341" s="7"/>
      <c r="H341" s="34"/>
      <c r="I341" s="144"/>
      <c r="J341" s="9"/>
      <c r="K341" s="9"/>
      <c r="L341" s="9"/>
      <c r="M341" s="94"/>
      <c r="Z341" s="101" t="str">
        <f>N343</f>
        <v xml:space="preserve">  7 - й день</v>
      </c>
      <c r="AA341" s="308" t="s">
        <v>449</v>
      </c>
      <c r="AF341" s="134" t="str">
        <f>E346</f>
        <v>2 - я   неделя</v>
      </c>
      <c r="AH341" s="311" t="s">
        <v>402</v>
      </c>
      <c r="AI341" s="64"/>
      <c r="AS341" s="47"/>
      <c r="AT341" s="643"/>
    </row>
    <row r="342" spans="1:46" ht="15.75" thickBot="1">
      <c r="A342" s="9"/>
      <c r="B342" s="15"/>
      <c r="C342" s="13"/>
      <c r="D342" s="9"/>
      <c r="E342" s="9"/>
      <c r="F342" s="9"/>
      <c r="G342" s="7"/>
      <c r="H342" s="12"/>
      <c r="I342" s="144"/>
      <c r="J342" s="9"/>
      <c r="K342" s="9"/>
      <c r="L342" s="9"/>
      <c r="M342" s="94"/>
      <c r="N342" t="s">
        <v>401</v>
      </c>
      <c r="Z342" s="1124" t="s">
        <v>322</v>
      </c>
      <c r="AA342" s="1125" t="s">
        <v>403</v>
      </c>
      <c r="AB342" s="1126"/>
      <c r="AC342" s="1125" t="s">
        <v>404</v>
      </c>
      <c r="AD342" s="1126"/>
      <c r="AE342" s="1125" t="s">
        <v>405</v>
      </c>
      <c r="AF342" s="1126"/>
      <c r="AG342" s="1125" t="s">
        <v>409</v>
      </c>
      <c r="AH342" s="1126"/>
      <c r="AI342" s="1170" t="s">
        <v>410</v>
      </c>
      <c r="AJ342" s="1126"/>
      <c r="AO342" s="1124" t="s">
        <v>322</v>
      </c>
      <c r="AP342" s="1197" t="s">
        <v>412</v>
      </c>
      <c r="AQ342" s="1198"/>
      <c r="AS342" s="345"/>
      <c r="AT342" s="345"/>
    </row>
    <row r="343" spans="1:46" ht="15.75" thickBot="1">
      <c r="A343" s="9"/>
      <c r="B343" s="7"/>
      <c r="C343" s="13"/>
      <c r="D343" s="9"/>
      <c r="E343" s="9"/>
      <c r="F343" s="9"/>
      <c r="G343" s="7"/>
      <c r="H343" s="12"/>
      <c r="I343" s="144"/>
      <c r="J343" s="9"/>
      <c r="K343" s="9"/>
      <c r="L343" s="9"/>
      <c r="M343" s="94"/>
      <c r="N343" s="101" t="str">
        <f>A349</f>
        <v xml:space="preserve">  7 - й день</v>
      </c>
      <c r="O343" s="308" t="s">
        <v>449</v>
      </c>
      <c r="T343" s="134" t="str">
        <f>E346</f>
        <v>2 - я   неделя</v>
      </c>
      <c r="V343" s="311" t="s">
        <v>402</v>
      </c>
      <c r="W343" s="64"/>
      <c r="X343" s="1335"/>
      <c r="Z343" s="1401" t="s">
        <v>436</v>
      </c>
      <c r="AA343" s="1127" t="s">
        <v>101</v>
      </c>
      <c r="AB343" s="1129" t="s">
        <v>102</v>
      </c>
      <c r="AC343" s="1171" t="s">
        <v>101</v>
      </c>
      <c r="AD343" s="1172" t="s">
        <v>102</v>
      </c>
      <c r="AE343" s="1171" t="s">
        <v>101</v>
      </c>
      <c r="AF343" s="1172" t="s">
        <v>102</v>
      </c>
      <c r="AG343" s="1127" t="s">
        <v>101</v>
      </c>
      <c r="AH343" s="1128" t="s">
        <v>102</v>
      </c>
      <c r="AI343" s="1173" t="s">
        <v>101</v>
      </c>
      <c r="AJ343" s="1128" t="s">
        <v>102</v>
      </c>
      <c r="AL343" s="88" t="s">
        <v>411</v>
      </c>
      <c r="AM343" s="9"/>
      <c r="AN343" s="9"/>
      <c r="AO343" s="31"/>
      <c r="AP343" s="1405" t="s">
        <v>101</v>
      </c>
      <c r="AQ343" s="1406" t="s">
        <v>102</v>
      </c>
      <c r="AS343" s="345"/>
      <c r="AT343" s="345"/>
    </row>
    <row r="344" spans="1:46" ht="15.75" thickBot="1">
      <c r="B344" s="177" t="s">
        <v>242</v>
      </c>
      <c r="F344" s="2"/>
      <c r="G344" s="2"/>
      <c r="H344" s="2"/>
      <c r="K344" s="2"/>
      <c r="M344" s="94"/>
      <c r="Z344" s="1228" t="s">
        <v>69</v>
      </c>
      <c r="AA344" s="1270"/>
      <c r="AB344" s="1302"/>
      <c r="AC344" s="1270"/>
      <c r="AD344" s="1303"/>
      <c r="AE344" s="1270"/>
      <c r="AF344" s="1304"/>
      <c r="AG344" s="1166">
        <f t="shared" ref="AG344:AG373" si="340">AA344+AC344</f>
        <v>0</v>
      </c>
      <c r="AH344" s="1305">
        <f t="shared" ref="AH344:AH373" si="341">AB344+AD344</f>
        <v>0</v>
      </c>
      <c r="AI344" s="1166">
        <f t="shared" ref="AI344:AI373" si="342">AC344+AE344</f>
        <v>0</v>
      </c>
      <c r="AJ344" s="1306">
        <f t="shared" ref="AJ344:AJ373" si="343">AD344+AF344</f>
        <v>0</v>
      </c>
      <c r="AL344" s="57"/>
      <c r="AN344" s="31"/>
      <c r="AO344" s="1228" t="s">
        <v>69</v>
      </c>
      <c r="AP344" s="1204">
        <f t="shared" ref="AP344:AP352" si="344">AA344+AC344+AE344</f>
        <v>0</v>
      </c>
      <c r="AQ344" s="1217">
        <f t="shared" ref="AQ344:AQ352" si="345">AB344+AD344+AF344</f>
        <v>0</v>
      </c>
      <c r="AS344" s="12"/>
      <c r="AT344" s="12"/>
    </row>
    <row r="345" spans="1:46" ht="15.75">
      <c r="C345" s="1604" t="s">
        <v>580</v>
      </c>
      <c r="J345" s="2884" t="s">
        <v>118</v>
      </c>
      <c r="K345" s="2884"/>
      <c r="L345" s="2884"/>
      <c r="M345" s="94"/>
      <c r="N345" s="1420" t="s">
        <v>440</v>
      </c>
      <c r="O345" s="189"/>
      <c r="P345" s="189"/>
      <c r="Q345" s="189"/>
      <c r="R345" s="189"/>
      <c r="S345" s="189"/>
      <c r="T345" s="189"/>
      <c r="U345" s="189"/>
      <c r="V345" s="189"/>
      <c r="W345" s="189"/>
      <c r="X345" s="1122"/>
      <c r="Z345" s="1228" t="s">
        <v>71</v>
      </c>
      <c r="AA345" s="1248"/>
      <c r="AB345" s="1307"/>
      <c r="AC345" s="1248"/>
      <c r="AD345" s="1308"/>
      <c r="AE345" s="1248"/>
      <c r="AF345" s="1309"/>
      <c r="AG345" s="1167">
        <f t="shared" si="340"/>
        <v>0</v>
      </c>
      <c r="AH345" s="1310">
        <f t="shared" si="341"/>
        <v>0</v>
      </c>
      <c r="AI345" s="1167">
        <f t="shared" si="342"/>
        <v>0</v>
      </c>
      <c r="AJ345" s="1239">
        <f t="shared" si="343"/>
        <v>0</v>
      </c>
      <c r="AL345" s="1124" t="s">
        <v>322</v>
      </c>
      <c r="AM345" s="1175" t="s">
        <v>412</v>
      </c>
      <c r="AN345" s="1176"/>
      <c r="AO345" s="1228" t="s">
        <v>71</v>
      </c>
      <c r="AP345" s="1183">
        <f t="shared" si="344"/>
        <v>0</v>
      </c>
      <c r="AQ345" s="1208">
        <f t="shared" si="345"/>
        <v>0</v>
      </c>
      <c r="AS345" s="12"/>
      <c r="AT345" s="12"/>
    </row>
    <row r="346" spans="1:46" ht="15.75" thickBot="1">
      <c r="A346" s="2" t="s">
        <v>237</v>
      </c>
      <c r="B346" s="2"/>
      <c r="C346" s="80"/>
      <c r="E346" s="134" t="s">
        <v>143</v>
      </c>
      <c r="H346" s="81"/>
      <c r="I346" t="s">
        <v>579</v>
      </c>
      <c r="J346" s="588"/>
      <c r="M346" s="94"/>
      <c r="N346" s="771"/>
      <c r="O346" s="14" t="s">
        <v>441</v>
      </c>
      <c r="P346" s="14"/>
      <c r="Q346" s="14"/>
      <c r="R346" s="14"/>
      <c r="S346" s="14"/>
      <c r="T346" s="14"/>
      <c r="U346" s="14"/>
      <c r="V346" s="14"/>
      <c r="W346" s="14"/>
      <c r="X346" s="1123"/>
      <c r="Z346" s="1228" t="s">
        <v>72</v>
      </c>
      <c r="AA346" s="1311"/>
      <c r="AB346" s="1367"/>
      <c r="AC346" s="1311"/>
      <c r="AD346" s="1313"/>
      <c r="AE346" s="1311"/>
      <c r="AF346" s="1314"/>
      <c r="AG346" s="1167">
        <f t="shared" si="340"/>
        <v>0</v>
      </c>
      <c r="AH346" s="1310">
        <f t="shared" si="341"/>
        <v>0</v>
      </c>
      <c r="AI346" s="1167">
        <f t="shared" si="342"/>
        <v>0</v>
      </c>
      <c r="AJ346" s="1239">
        <f t="shared" si="343"/>
        <v>0</v>
      </c>
      <c r="AL346" s="789"/>
      <c r="AM346" s="1177" t="s">
        <v>101</v>
      </c>
      <c r="AN346" s="1178" t="s">
        <v>102</v>
      </c>
      <c r="AO346" s="1228" t="s">
        <v>72</v>
      </c>
      <c r="AP346" s="1183">
        <f t="shared" si="344"/>
        <v>0</v>
      </c>
      <c r="AQ346" s="1208">
        <f t="shared" si="345"/>
        <v>0</v>
      </c>
      <c r="AS346" s="9"/>
      <c r="AT346" s="9"/>
    </row>
    <row r="347" spans="1:46">
      <c r="A347" s="27" t="s">
        <v>2</v>
      </c>
      <c r="B347" s="82" t="s">
        <v>3</v>
      </c>
      <c r="C347" s="83" t="s">
        <v>4</v>
      </c>
      <c r="D347" s="85" t="s">
        <v>61</v>
      </c>
      <c r="E347" s="68"/>
      <c r="F347" s="68"/>
      <c r="G347" s="68"/>
      <c r="H347" s="68"/>
      <c r="I347" s="68"/>
      <c r="J347" s="68"/>
      <c r="K347" s="68"/>
      <c r="L347" s="54"/>
      <c r="M347" s="94"/>
      <c r="Z347" s="1228" t="s">
        <v>73</v>
      </c>
      <c r="AA347" s="1248"/>
      <c r="AB347" s="1312"/>
      <c r="AC347" s="1248"/>
      <c r="AD347" s="1313"/>
      <c r="AE347" s="1248"/>
      <c r="AF347" s="1314"/>
      <c r="AG347" s="1167">
        <f t="shared" si="340"/>
        <v>0</v>
      </c>
      <c r="AH347" s="1310">
        <f t="shared" si="341"/>
        <v>0</v>
      </c>
      <c r="AI347" s="1167">
        <f t="shared" si="342"/>
        <v>0</v>
      </c>
      <c r="AJ347" s="1239">
        <f t="shared" si="343"/>
        <v>0</v>
      </c>
      <c r="AL347" s="1179" t="s">
        <v>134</v>
      </c>
      <c r="AM347" s="1180">
        <f t="shared" ref="AM347:AM352" si="346">O351+Q351+S351</f>
        <v>50</v>
      </c>
      <c r="AN347" s="1181">
        <f t="shared" ref="AN347:AN352" si="347">P351+R351+T351</f>
        <v>50</v>
      </c>
      <c r="AO347" s="1228" t="s">
        <v>73</v>
      </c>
      <c r="AP347" s="1183">
        <f t="shared" si="344"/>
        <v>0</v>
      </c>
      <c r="AQ347" s="1208">
        <f t="shared" si="345"/>
        <v>0</v>
      </c>
      <c r="AS347" s="9"/>
      <c r="AT347" s="9"/>
    </row>
    <row r="348" spans="1:46" ht="15.75" thickBot="1">
      <c r="A348" s="263" t="s">
        <v>5</v>
      </c>
      <c r="B348"/>
      <c r="C348" s="264" t="s">
        <v>62</v>
      </c>
      <c r="D348" s="61"/>
      <c r="E348" s="9"/>
      <c r="F348" s="9"/>
      <c r="G348" s="9"/>
      <c r="H348" s="9"/>
      <c r="I348" s="9"/>
      <c r="J348">
        <f>K366/L366*13</f>
        <v>16.25</v>
      </c>
      <c r="L348" s="71"/>
      <c r="M348" s="616"/>
      <c r="Z348" s="1228" t="s">
        <v>75</v>
      </c>
      <c r="AA348" s="1248"/>
      <c r="AB348" s="1307"/>
      <c r="AC348" s="1248"/>
      <c r="AD348" s="1308"/>
      <c r="AE348" s="1248"/>
      <c r="AF348" s="1309"/>
      <c r="AG348" s="1167">
        <f t="shared" si="340"/>
        <v>0</v>
      </c>
      <c r="AH348" s="1310">
        <f t="shared" si="341"/>
        <v>0</v>
      </c>
      <c r="AI348" s="1167">
        <f t="shared" si="342"/>
        <v>0</v>
      </c>
      <c r="AJ348" s="1239">
        <f t="shared" si="343"/>
        <v>0</v>
      </c>
      <c r="AL348" s="1182" t="s">
        <v>133</v>
      </c>
      <c r="AM348" s="1183">
        <f t="shared" si="346"/>
        <v>100</v>
      </c>
      <c r="AN348" s="1184">
        <f t="shared" si="347"/>
        <v>100</v>
      </c>
      <c r="AO348" s="1228" t="s">
        <v>75</v>
      </c>
      <c r="AP348" s="1183">
        <f t="shared" si="344"/>
        <v>0</v>
      </c>
      <c r="AQ348" s="1208">
        <f t="shared" si="345"/>
        <v>0</v>
      </c>
      <c r="AS348" s="9"/>
      <c r="AT348" s="9"/>
    </row>
    <row r="349" spans="1:46" ht="16.5" thickBot="1">
      <c r="A349" s="1620" t="s">
        <v>289</v>
      </c>
      <c r="B349" s="68"/>
      <c r="C349" s="1611"/>
      <c r="D349" s="1625" t="s">
        <v>291</v>
      </c>
      <c r="E349" s="39"/>
      <c r="F349" s="1993"/>
      <c r="G349" s="602" t="s">
        <v>569</v>
      </c>
      <c r="H349" s="1592"/>
      <c r="I349" s="1472"/>
      <c r="J349" s="2032" t="s">
        <v>732</v>
      </c>
      <c r="K349" s="1803"/>
      <c r="L349" s="1804"/>
      <c r="M349" s="94"/>
      <c r="N349" s="1124" t="s">
        <v>322</v>
      </c>
      <c r="O349" s="1125" t="s">
        <v>403</v>
      </c>
      <c r="P349" s="1126"/>
      <c r="Q349" s="1125" t="s">
        <v>404</v>
      </c>
      <c r="R349" s="1126"/>
      <c r="S349" s="1125" t="s">
        <v>405</v>
      </c>
      <c r="T349" s="1126"/>
      <c r="U349" s="1125" t="s">
        <v>406</v>
      </c>
      <c r="V349" s="1126"/>
      <c r="W349" s="1125" t="s">
        <v>407</v>
      </c>
      <c r="X349" s="1126"/>
      <c r="Z349" s="1228" t="s">
        <v>76</v>
      </c>
      <c r="AA349" s="1248"/>
      <c r="AB349" s="1315"/>
      <c r="AC349" s="1248"/>
      <c r="AD349" s="1308"/>
      <c r="AE349" s="1248"/>
      <c r="AF349" s="1309"/>
      <c r="AG349" s="1167">
        <f t="shared" si="340"/>
        <v>0</v>
      </c>
      <c r="AH349" s="1310">
        <f t="shared" si="341"/>
        <v>0</v>
      </c>
      <c r="AI349" s="1167">
        <f t="shared" si="342"/>
        <v>0</v>
      </c>
      <c r="AJ349" s="1239">
        <f t="shared" si="343"/>
        <v>0</v>
      </c>
      <c r="AL349" s="1182" t="s">
        <v>79</v>
      </c>
      <c r="AM349" s="1183">
        <f t="shared" si="346"/>
        <v>6.9</v>
      </c>
      <c r="AN349" s="1184">
        <f t="shared" si="347"/>
        <v>6.9</v>
      </c>
      <c r="AO349" s="1228" t="s">
        <v>76</v>
      </c>
      <c r="AP349" s="1183">
        <f t="shared" si="344"/>
        <v>0</v>
      </c>
      <c r="AQ349" s="1208">
        <f t="shared" si="345"/>
        <v>0</v>
      </c>
      <c r="AS349" s="9"/>
      <c r="AT349" s="9"/>
    </row>
    <row r="350" spans="1:46" ht="15.75" thickBot="1">
      <c r="A350" s="85"/>
      <c r="B350" s="170" t="s">
        <v>159</v>
      </c>
      <c r="C350" s="54"/>
      <c r="D350" s="1640" t="s">
        <v>100</v>
      </c>
      <c r="E350" s="1641" t="s">
        <v>101</v>
      </c>
      <c r="F350" s="1642" t="s">
        <v>102</v>
      </c>
      <c r="G350" s="1436" t="s">
        <v>570</v>
      </c>
      <c r="H350" s="1554"/>
      <c r="I350" s="1636"/>
      <c r="J350" s="1678" t="s">
        <v>733</v>
      </c>
      <c r="K350" s="1805"/>
      <c r="L350" s="1633"/>
      <c r="M350" s="94"/>
      <c r="N350" s="789"/>
      <c r="O350" s="1127" t="s">
        <v>101</v>
      </c>
      <c r="P350" s="1128" t="s">
        <v>102</v>
      </c>
      <c r="Q350" s="1127" t="s">
        <v>101</v>
      </c>
      <c r="R350" s="1128" t="s">
        <v>102</v>
      </c>
      <c r="S350" s="1127" t="s">
        <v>101</v>
      </c>
      <c r="T350" s="1128" t="s">
        <v>102</v>
      </c>
      <c r="U350" s="1127" t="s">
        <v>101</v>
      </c>
      <c r="V350" s="1128" t="s">
        <v>102</v>
      </c>
      <c r="W350" s="1127" t="s">
        <v>101</v>
      </c>
      <c r="X350" s="1129" t="s">
        <v>102</v>
      </c>
      <c r="Z350" s="1229" t="s">
        <v>438</v>
      </c>
      <c r="AA350" s="1248"/>
      <c r="AB350" s="1307"/>
      <c r="AC350" s="1681">
        <f>K362</f>
        <v>45.5</v>
      </c>
      <c r="AD350" s="1999">
        <f>L362</f>
        <v>45.5</v>
      </c>
      <c r="AE350" s="1248"/>
      <c r="AF350" s="1309"/>
      <c r="AG350" s="1167">
        <f t="shared" si="340"/>
        <v>45.5</v>
      </c>
      <c r="AH350" s="1310">
        <f t="shared" si="341"/>
        <v>45.5</v>
      </c>
      <c r="AI350" s="1167">
        <f t="shared" si="342"/>
        <v>45.5</v>
      </c>
      <c r="AJ350" s="1239">
        <f t="shared" si="343"/>
        <v>45.5</v>
      </c>
      <c r="AL350" s="1185" t="s">
        <v>413</v>
      </c>
      <c r="AM350" s="1186">
        <f t="shared" si="346"/>
        <v>45.5</v>
      </c>
      <c r="AN350" s="1187">
        <f t="shared" si="347"/>
        <v>45.5</v>
      </c>
      <c r="AO350" s="1229" t="s">
        <v>438</v>
      </c>
      <c r="AP350" s="1183">
        <f t="shared" si="344"/>
        <v>45.5</v>
      </c>
      <c r="AQ350" s="1208">
        <f t="shared" si="345"/>
        <v>45.5</v>
      </c>
    </row>
    <row r="351" spans="1:46" ht="15.75" thickBot="1">
      <c r="A351" s="1891" t="s">
        <v>548</v>
      </c>
      <c r="B351" s="2778" t="s">
        <v>732</v>
      </c>
      <c r="C351" s="382">
        <v>60</v>
      </c>
      <c r="D351" s="1465" t="s">
        <v>153</v>
      </c>
      <c r="E351" s="2033">
        <v>82.24</v>
      </c>
      <c r="F351" s="1599">
        <v>67.02</v>
      </c>
      <c r="G351" s="1481" t="s">
        <v>100</v>
      </c>
      <c r="H351" s="1432" t="s">
        <v>101</v>
      </c>
      <c r="I351" s="1474" t="s">
        <v>102</v>
      </c>
      <c r="J351" s="1527" t="s">
        <v>100</v>
      </c>
      <c r="K351" s="1462" t="s">
        <v>101</v>
      </c>
      <c r="L351" s="1463" t="s">
        <v>102</v>
      </c>
      <c r="M351" s="94"/>
      <c r="N351" s="1421" t="s">
        <v>134</v>
      </c>
      <c r="O351" s="1142">
        <f>C357</f>
        <v>20</v>
      </c>
      <c r="P351" s="1336">
        <f>C357</f>
        <v>20</v>
      </c>
      <c r="Q351" s="1156">
        <f>C366</f>
        <v>30</v>
      </c>
      <c r="R351" s="1328">
        <f>C366</f>
        <v>30</v>
      </c>
      <c r="S351" s="1156"/>
      <c r="T351" s="1337"/>
      <c r="U351" s="1156">
        <f>O351+Q351</f>
        <v>50</v>
      </c>
      <c r="V351" s="1327">
        <f>P351+R351</f>
        <v>50</v>
      </c>
      <c r="W351" s="1156">
        <f>Q351+S351</f>
        <v>30</v>
      </c>
      <c r="X351" s="1328">
        <f>R351+T351</f>
        <v>30</v>
      </c>
      <c r="Z351" s="1402" t="s">
        <v>437</v>
      </c>
      <c r="AA351" s="1255"/>
      <c r="AB351" s="1316"/>
      <c r="AC351" s="1255"/>
      <c r="AD351" s="1317"/>
      <c r="AE351" s="1255"/>
      <c r="AF351" s="1318"/>
      <c r="AG351" s="1168">
        <f t="shared" si="340"/>
        <v>0</v>
      </c>
      <c r="AH351" s="1319">
        <f t="shared" si="341"/>
        <v>0</v>
      </c>
      <c r="AI351" s="1168">
        <f t="shared" si="342"/>
        <v>0</v>
      </c>
      <c r="AJ351" s="1134">
        <f t="shared" si="343"/>
        <v>0</v>
      </c>
      <c r="AL351" s="1182" t="s">
        <v>105</v>
      </c>
      <c r="AM351" s="1183">
        <f t="shared" si="346"/>
        <v>0</v>
      </c>
      <c r="AN351" s="1184">
        <f t="shared" si="347"/>
        <v>0</v>
      </c>
      <c r="AO351" s="1402" t="s">
        <v>437</v>
      </c>
      <c r="AP351" s="1192">
        <f t="shared" si="344"/>
        <v>0</v>
      </c>
      <c r="AQ351" s="1212">
        <f t="shared" si="345"/>
        <v>0</v>
      </c>
    </row>
    <row r="352" spans="1:46" ht="15.75" thickBot="1">
      <c r="A352" s="365"/>
      <c r="B352" s="2765" t="s">
        <v>733</v>
      </c>
      <c r="C352" s="71"/>
      <c r="D352" s="243" t="s">
        <v>45</v>
      </c>
      <c r="E352" s="1648">
        <v>168.67</v>
      </c>
      <c r="F352" s="2031">
        <v>124</v>
      </c>
      <c r="G352" s="1053" t="s">
        <v>86</v>
      </c>
      <c r="H352" s="1054">
        <v>20</v>
      </c>
      <c r="I352" s="1055">
        <v>20</v>
      </c>
      <c r="J352" s="1553" t="s">
        <v>141</v>
      </c>
      <c r="K352" s="1643">
        <v>66</v>
      </c>
      <c r="L352" s="1644">
        <v>47.4</v>
      </c>
      <c r="M352" s="94"/>
      <c r="N352" s="1182" t="s">
        <v>133</v>
      </c>
      <c r="O352" s="1143">
        <f>C356</f>
        <v>40</v>
      </c>
      <c r="P352" s="1338">
        <f>C356</f>
        <v>40</v>
      </c>
      <c r="Q352" s="1143">
        <f>C365</f>
        <v>40</v>
      </c>
      <c r="R352" s="1339">
        <f>C365</f>
        <v>40</v>
      </c>
      <c r="S352" s="1143">
        <f>C379</f>
        <v>20</v>
      </c>
      <c r="T352" s="1338">
        <f>C379</f>
        <v>20</v>
      </c>
      <c r="U352" s="1143">
        <f t="shared" ref="U352:U356" si="348">O352+Q352</f>
        <v>80</v>
      </c>
      <c r="V352" s="1330">
        <f t="shared" ref="V352:V356" si="349">P352+R352</f>
        <v>80</v>
      </c>
      <c r="W352" s="1143">
        <f t="shared" ref="W352:W356" si="350">Q352+S352</f>
        <v>60</v>
      </c>
      <c r="X352" s="1239">
        <f t="shared" ref="X352:X356" si="351">R352+T352</f>
        <v>60</v>
      </c>
      <c r="Z352" s="1230" t="s">
        <v>422</v>
      </c>
      <c r="AA352" s="1320">
        <f t="shared" ref="AA352:AF352" si="352">SUM(AA344:AA351)</f>
        <v>0</v>
      </c>
      <c r="AB352" s="1321">
        <f t="shared" si="352"/>
        <v>0</v>
      </c>
      <c r="AC352" s="1322">
        <f t="shared" si="352"/>
        <v>45.5</v>
      </c>
      <c r="AD352" s="1232">
        <f t="shared" si="352"/>
        <v>45.5</v>
      </c>
      <c r="AE352" s="1320">
        <f t="shared" si="352"/>
        <v>0</v>
      </c>
      <c r="AF352" s="1323">
        <f t="shared" si="352"/>
        <v>0</v>
      </c>
      <c r="AG352" s="1231">
        <f t="shared" si="340"/>
        <v>45.5</v>
      </c>
      <c r="AH352" s="1324">
        <f t="shared" si="341"/>
        <v>45.5</v>
      </c>
      <c r="AI352" s="1231">
        <f t="shared" si="342"/>
        <v>45.5</v>
      </c>
      <c r="AJ352" s="1325">
        <f t="shared" si="343"/>
        <v>45.5</v>
      </c>
      <c r="AL352" s="455" t="s">
        <v>45</v>
      </c>
      <c r="AM352" s="1183">
        <f t="shared" si="346"/>
        <v>256.66999999999996</v>
      </c>
      <c r="AN352" s="1184">
        <f t="shared" si="347"/>
        <v>191</v>
      </c>
      <c r="AO352" s="1230" t="s">
        <v>422</v>
      </c>
      <c r="AP352" s="1231">
        <f t="shared" si="344"/>
        <v>45.5</v>
      </c>
      <c r="AQ352" s="1232">
        <f t="shared" si="345"/>
        <v>45.5</v>
      </c>
    </row>
    <row r="353" spans="1:43">
      <c r="A353" s="241" t="s">
        <v>557</v>
      </c>
      <c r="B353" s="174" t="s">
        <v>152</v>
      </c>
      <c r="C353" s="257" t="s">
        <v>643</v>
      </c>
      <c r="D353" s="243" t="s">
        <v>164</v>
      </c>
      <c r="E353" s="1453">
        <v>15.45</v>
      </c>
      <c r="F353" s="1056">
        <v>12.4</v>
      </c>
      <c r="G353" s="243" t="s">
        <v>50</v>
      </c>
      <c r="H353" s="242">
        <v>7</v>
      </c>
      <c r="I353" s="1056">
        <v>7</v>
      </c>
      <c r="J353" s="1496" t="s">
        <v>68</v>
      </c>
      <c r="K353" s="242">
        <v>8</v>
      </c>
      <c r="L353" s="1056">
        <v>6</v>
      </c>
      <c r="M353" s="1370"/>
      <c r="N353" s="1182" t="s">
        <v>79</v>
      </c>
      <c r="O353" s="1143"/>
      <c r="P353" s="1700"/>
      <c r="Q353" s="1143">
        <f>E366</f>
        <v>2</v>
      </c>
      <c r="R353" s="1330">
        <f>F366</f>
        <v>2</v>
      </c>
      <c r="S353" s="1143">
        <f>E378+H378</f>
        <v>4.9000000000000004</v>
      </c>
      <c r="T353" s="1341">
        <f>F378+I378</f>
        <v>4.9000000000000004</v>
      </c>
      <c r="U353" s="1143">
        <f t="shared" si="348"/>
        <v>2</v>
      </c>
      <c r="V353" s="1330">
        <f t="shared" si="349"/>
        <v>2</v>
      </c>
      <c r="W353" s="1143">
        <f t="shared" si="350"/>
        <v>6.9</v>
      </c>
      <c r="X353" s="1239">
        <f t="shared" si="351"/>
        <v>6.9</v>
      </c>
      <c r="Z353" s="2502" t="s">
        <v>940</v>
      </c>
      <c r="AA353" s="1164"/>
      <c r="AB353" s="1682"/>
      <c r="AC353" s="1166"/>
      <c r="AD353" s="1326"/>
      <c r="AE353" s="1169"/>
      <c r="AF353" s="1407"/>
      <c r="AG353" s="1169">
        <f t="shared" si="340"/>
        <v>0</v>
      </c>
      <c r="AH353" s="1327">
        <f t="shared" si="341"/>
        <v>0</v>
      </c>
      <c r="AI353" s="1169">
        <f t="shared" si="342"/>
        <v>0</v>
      </c>
      <c r="AJ353" s="1328">
        <f t="shared" si="343"/>
        <v>0</v>
      </c>
      <c r="AL353" s="2622" t="s">
        <v>959</v>
      </c>
      <c r="AM353" s="2626">
        <f t="shared" ref="AM353:AM381" si="353">O357+Q357+S357</f>
        <v>291.41000000000003</v>
      </c>
      <c r="AN353" s="1189">
        <f t="shared" ref="AN353:AN381" si="354">P357+R357+T357</f>
        <v>223.68</v>
      </c>
      <c r="AO353" s="2502" t="s">
        <v>940</v>
      </c>
      <c r="AP353" s="1403"/>
      <c r="AQ353" s="1418">
        <f t="shared" ref="AQ353:AQ367" si="355">AB353+AD353+AF353</f>
        <v>0</v>
      </c>
    </row>
    <row r="354" spans="1:43">
      <c r="A354" s="239" t="s">
        <v>571</v>
      </c>
      <c r="B354" s="273" t="s">
        <v>569</v>
      </c>
      <c r="C354" s="382">
        <v>200</v>
      </c>
      <c r="D354" s="243" t="s">
        <v>96</v>
      </c>
      <c r="E354" s="1453">
        <v>7.44</v>
      </c>
      <c r="F354" s="1056">
        <v>7.44</v>
      </c>
      <c r="G354" s="1465" t="s">
        <v>288</v>
      </c>
      <c r="H354" s="1466">
        <v>0.2</v>
      </c>
      <c r="I354" s="1467">
        <v>0.2</v>
      </c>
      <c r="J354" s="1057" t="s">
        <v>89</v>
      </c>
      <c r="K354" s="1058">
        <v>3</v>
      </c>
      <c r="L354" s="1059">
        <v>3</v>
      </c>
      <c r="M354" s="94"/>
      <c r="N354" s="1185" t="s">
        <v>413</v>
      </c>
      <c r="O354" s="1144">
        <f t="shared" ref="O354:T354" si="356">AA352</f>
        <v>0</v>
      </c>
      <c r="P354" s="1368">
        <f t="shared" si="356"/>
        <v>0</v>
      </c>
      <c r="Q354" s="1144">
        <f t="shared" si="356"/>
        <v>45.5</v>
      </c>
      <c r="R354" s="1342">
        <f t="shared" si="356"/>
        <v>45.5</v>
      </c>
      <c r="S354" s="1144">
        <f t="shared" si="356"/>
        <v>0</v>
      </c>
      <c r="T354" s="1343">
        <f t="shared" si="356"/>
        <v>0</v>
      </c>
      <c r="U354" s="1144">
        <f t="shared" si="348"/>
        <v>45.5</v>
      </c>
      <c r="V354" s="1187">
        <f t="shared" si="349"/>
        <v>45.5</v>
      </c>
      <c r="W354" s="1144">
        <f t="shared" si="350"/>
        <v>45.5</v>
      </c>
      <c r="X354" s="1342">
        <f t="shared" si="351"/>
        <v>45.5</v>
      </c>
      <c r="Z354" s="1200" t="s">
        <v>435</v>
      </c>
      <c r="AA354" s="936"/>
      <c r="AB354" s="1683"/>
      <c r="AC354" s="1167"/>
      <c r="AD354" s="1329"/>
      <c r="AE354" s="1167"/>
      <c r="AF354" s="1408"/>
      <c r="AG354" s="1167">
        <f t="shared" si="340"/>
        <v>0</v>
      </c>
      <c r="AH354" s="1330">
        <f t="shared" si="341"/>
        <v>0</v>
      </c>
      <c r="AI354" s="1167">
        <f t="shared" si="342"/>
        <v>0</v>
      </c>
      <c r="AJ354" s="1239">
        <f t="shared" si="343"/>
        <v>0</v>
      </c>
      <c r="AL354" s="2623" t="s">
        <v>960</v>
      </c>
      <c r="AM354" s="2626">
        <f t="shared" si="353"/>
        <v>0</v>
      </c>
      <c r="AN354" s="1189">
        <f t="shared" si="354"/>
        <v>0</v>
      </c>
      <c r="AO354" s="1200" t="s">
        <v>435</v>
      </c>
      <c r="AP354" s="1403">
        <f t="shared" ref="AP354:AP367" si="357">AA354+AC354+AE354</f>
        <v>0</v>
      </c>
      <c r="AQ354" s="1418">
        <f t="shared" si="355"/>
        <v>0</v>
      </c>
    </row>
    <row r="355" spans="1:43">
      <c r="A355" s="299"/>
      <c r="B355" s="174" t="s">
        <v>570</v>
      </c>
      <c r="C355" s="280"/>
      <c r="D355" s="1496" t="s">
        <v>82</v>
      </c>
      <c r="E355" s="1061">
        <v>7.44</v>
      </c>
      <c r="F355" s="1450">
        <v>7.44</v>
      </c>
      <c r="G355" s="243" t="s">
        <v>81</v>
      </c>
      <c r="H355" s="242">
        <v>203</v>
      </c>
      <c r="I355" s="1056">
        <v>203</v>
      </c>
      <c r="J355" s="243" t="s">
        <v>288</v>
      </c>
      <c r="K355" s="242">
        <v>0.08</v>
      </c>
      <c r="L355" s="1458">
        <v>0.08</v>
      </c>
      <c r="M355" s="94"/>
      <c r="N355" s="1182" t="s">
        <v>105</v>
      </c>
      <c r="O355" s="1143"/>
      <c r="P355" s="1138"/>
      <c r="Q355" s="1143"/>
      <c r="R355" s="1239"/>
      <c r="S355" s="1143"/>
      <c r="T355" s="1344"/>
      <c r="U355" s="1143">
        <f t="shared" si="348"/>
        <v>0</v>
      </c>
      <c r="V355" s="1330">
        <f t="shared" si="349"/>
        <v>0</v>
      </c>
      <c r="W355" s="1143">
        <f t="shared" si="350"/>
        <v>0</v>
      </c>
      <c r="X355" s="1239">
        <f t="shared" si="351"/>
        <v>0</v>
      </c>
      <c r="Z355" s="1199" t="s">
        <v>300</v>
      </c>
      <c r="AA355" s="936"/>
      <c r="AB355" s="1684"/>
      <c r="AC355" s="1167"/>
      <c r="AD355" s="1329"/>
      <c r="AE355" s="1167"/>
      <c r="AF355" s="1408"/>
      <c r="AG355" s="1167">
        <f t="shared" si="340"/>
        <v>0</v>
      </c>
      <c r="AH355" s="1330">
        <f t="shared" si="341"/>
        <v>0</v>
      </c>
      <c r="AI355" s="1167">
        <f t="shared" si="342"/>
        <v>0</v>
      </c>
      <c r="AJ355" s="1239">
        <f t="shared" si="343"/>
        <v>0</v>
      </c>
      <c r="AL355" s="1182" t="s">
        <v>70</v>
      </c>
      <c r="AM355" s="1207">
        <f t="shared" si="353"/>
        <v>143</v>
      </c>
      <c r="AN355" s="1184">
        <f t="shared" si="354"/>
        <v>100</v>
      </c>
      <c r="AO355" s="1199" t="s">
        <v>300</v>
      </c>
      <c r="AP355" s="1403">
        <f t="shared" si="357"/>
        <v>0</v>
      </c>
      <c r="AQ355" s="1418">
        <f t="shared" si="355"/>
        <v>0</v>
      </c>
    </row>
    <row r="356" spans="1:43">
      <c r="A356" s="265" t="s">
        <v>9</v>
      </c>
      <c r="B356" s="248" t="s">
        <v>10</v>
      </c>
      <c r="C356" s="257">
        <v>40</v>
      </c>
      <c r="D356" s="243" t="s">
        <v>168</v>
      </c>
      <c r="E356" s="1061">
        <v>9.4000000000000004E-3</v>
      </c>
      <c r="F356" s="1450">
        <v>9.4000000000000004E-3</v>
      </c>
      <c r="G356" s="61"/>
      <c r="H356" s="9"/>
      <c r="I356" s="71"/>
      <c r="J356" s="243" t="s">
        <v>50</v>
      </c>
      <c r="K356" s="242">
        <v>3</v>
      </c>
      <c r="L356" s="1056">
        <v>3</v>
      </c>
      <c r="M356" s="94"/>
      <c r="N356" s="455" t="s">
        <v>45</v>
      </c>
      <c r="O356" s="1696">
        <f>E352</f>
        <v>168.67</v>
      </c>
      <c r="P356" s="1350">
        <f>F352</f>
        <v>124</v>
      </c>
      <c r="Q356" s="1143"/>
      <c r="R356" s="1239"/>
      <c r="S356" s="1143">
        <f>E376</f>
        <v>88</v>
      </c>
      <c r="T356" s="1344">
        <f>F376</f>
        <v>67</v>
      </c>
      <c r="U356" s="1143">
        <f t="shared" si="348"/>
        <v>168.67</v>
      </c>
      <c r="V356" s="1330">
        <f t="shared" si="349"/>
        <v>124</v>
      </c>
      <c r="W356" s="1143">
        <f t="shared" si="350"/>
        <v>88</v>
      </c>
      <c r="X356" s="1239">
        <f t="shared" si="351"/>
        <v>67</v>
      </c>
      <c r="Z356" s="1201" t="s">
        <v>495</v>
      </c>
      <c r="AA356" s="936"/>
      <c r="AB356" s="1685"/>
      <c r="AC356" s="1167"/>
      <c r="AD356" s="1329"/>
      <c r="AE356" s="1168"/>
      <c r="AF356" s="1409"/>
      <c r="AG356" s="1168">
        <f t="shared" si="340"/>
        <v>0</v>
      </c>
      <c r="AH356" s="1332">
        <f t="shared" si="341"/>
        <v>0</v>
      </c>
      <c r="AI356" s="1168">
        <f t="shared" si="342"/>
        <v>0</v>
      </c>
      <c r="AJ356" s="1134">
        <f t="shared" si="343"/>
        <v>0</v>
      </c>
      <c r="AL356" s="1190" t="s">
        <v>104</v>
      </c>
      <c r="AM356" s="1183">
        <f t="shared" si="353"/>
        <v>20</v>
      </c>
      <c r="AN356" s="1184">
        <f t="shared" si="354"/>
        <v>20</v>
      </c>
      <c r="AO356" s="1201" t="s">
        <v>495</v>
      </c>
      <c r="AP356" s="1403">
        <f t="shared" si="357"/>
        <v>0</v>
      </c>
      <c r="AQ356" s="1418">
        <f t="shared" si="355"/>
        <v>0</v>
      </c>
    </row>
    <row r="357" spans="1:43">
      <c r="A357" s="265" t="s">
        <v>9</v>
      </c>
      <c r="B357" s="248" t="s">
        <v>427</v>
      </c>
      <c r="C357" s="257">
        <v>20</v>
      </c>
      <c r="D357" s="1496" t="s">
        <v>54</v>
      </c>
      <c r="E357" s="1061">
        <v>0.7</v>
      </c>
      <c r="F357" s="1450">
        <v>0.7</v>
      </c>
      <c r="G357" s="61"/>
      <c r="H357" s="9"/>
      <c r="I357" s="71"/>
      <c r="J357" s="1496" t="s">
        <v>54</v>
      </c>
      <c r="K357" s="242">
        <v>0.15</v>
      </c>
      <c r="L357" s="1056">
        <v>0.15</v>
      </c>
      <c r="M357" s="94"/>
      <c r="N357" s="2622" t="s">
        <v>959</v>
      </c>
      <c r="O357" s="1145">
        <f t="shared" ref="O357:T357" si="358">AA367</f>
        <v>96.89</v>
      </c>
      <c r="P357" s="1345">
        <f t="shared" si="358"/>
        <v>73.239999999999995</v>
      </c>
      <c r="Q357" s="2624">
        <f t="shared" si="358"/>
        <v>194.52</v>
      </c>
      <c r="R357" s="2625">
        <f t="shared" si="358"/>
        <v>150.44</v>
      </c>
      <c r="S357" s="1145">
        <f t="shared" si="358"/>
        <v>0</v>
      </c>
      <c r="T357" s="1347">
        <f t="shared" si="358"/>
        <v>0</v>
      </c>
      <c r="U357" s="2624">
        <f t="shared" ref="U357:X359" si="359">O357+Q357</f>
        <v>291.41000000000003</v>
      </c>
      <c r="V357" s="1189">
        <f t="shared" si="359"/>
        <v>223.68</v>
      </c>
      <c r="W357" s="2624">
        <f t="shared" si="359"/>
        <v>194.52</v>
      </c>
      <c r="X357" s="2625">
        <f t="shared" si="359"/>
        <v>150.44</v>
      </c>
      <c r="Z357" s="1201" t="s">
        <v>63</v>
      </c>
      <c r="AA357" s="1164"/>
      <c r="AB357" s="1682"/>
      <c r="AC357" s="1166"/>
      <c r="AD357" s="1326"/>
      <c r="AE357" s="1167"/>
      <c r="AF357" s="1408"/>
      <c r="AG357" s="1167">
        <f t="shared" si="340"/>
        <v>0</v>
      </c>
      <c r="AH357" s="1330">
        <f t="shared" si="341"/>
        <v>0</v>
      </c>
      <c r="AI357" s="1167">
        <f t="shared" si="342"/>
        <v>0</v>
      </c>
      <c r="AJ357" s="1239">
        <f t="shared" si="343"/>
        <v>0</v>
      </c>
      <c r="AL357" s="1182" t="s">
        <v>132</v>
      </c>
      <c r="AM357" s="1183">
        <f t="shared" si="353"/>
        <v>0</v>
      </c>
      <c r="AN357" s="1184">
        <f t="shared" si="354"/>
        <v>0</v>
      </c>
      <c r="AO357" s="1201" t="s">
        <v>63</v>
      </c>
      <c r="AP357" s="1403">
        <f t="shared" si="357"/>
        <v>0</v>
      </c>
      <c r="AQ357" s="1418">
        <f t="shared" si="355"/>
        <v>0</v>
      </c>
    </row>
    <row r="358" spans="1:43" ht="15.75" thickBot="1">
      <c r="A358" s="1376" t="s">
        <v>398</v>
      </c>
      <c r="B358" s="1377"/>
      <c r="C358" s="1698">
        <f>C351+C354+C356+C357+45+155</f>
        <v>520</v>
      </c>
      <c r="D358" s="1607" t="s">
        <v>447</v>
      </c>
      <c r="E358" s="1583"/>
      <c r="F358" s="1504">
        <v>1</v>
      </c>
      <c r="G358" s="57"/>
      <c r="H358" s="31"/>
      <c r="I358" s="73"/>
      <c r="J358" s="57"/>
      <c r="K358" s="31"/>
      <c r="L358" s="73"/>
      <c r="M358" s="94"/>
      <c r="N358" s="2623" t="s">
        <v>960</v>
      </c>
      <c r="O358" s="1145">
        <f t="shared" ref="O358:T358" si="360">AA373</f>
        <v>0</v>
      </c>
      <c r="P358" s="1345">
        <f t="shared" si="360"/>
        <v>0</v>
      </c>
      <c r="Q358" s="1145">
        <f t="shared" si="360"/>
        <v>0</v>
      </c>
      <c r="R358" s="1346">
        <f t="shared" si="360"/>
        <v>0</v>
      </c>
      <c r="S358" s="1145">
        <f t="shared" si="360"/>
        <v>0</v>
      </c>
      <c r="T358" s="1347">
        <f t="shared" si="360"/>
        <v>0</v>
      </c>
      <c r="U358" s="1145">
        <f t="shared" si="359"/>
        <v>0</v>
      </c>
      <c r="V358" s="1189">
        <f t="shared" si="359"/>
        <v>0</v>
      </c>
      <c r="W358" s="1145">
        <f t="shared" si="359"/>
        <v>0</v>
      </c>
      <c r="X358" s="1346">
        <f t="shared" si="359"/>
        <v>0</v>
      </c>
      <c r="Z358" s="1930" t="s">
        <v>598</v>
      </c>
      <c r="AA358" s="936"/>
      <c r="AB358" s="1683"/>
      <c r="AC358" s="1167">
        <f>E365</f>
        <v>2.6</v>
      </c>
      <c r="AD358" s="1329">
        <f>F365</f>
        <v>1.8</v>
      </c>
      <c r="AE358" s="1167"/>
      <c r="AF358" s="1408"/>
      <c r="AG358" s="1167">
        <f t="shared" si="340"/>
        <v>2.6</v>
      </c>
      <c r="AH358" s="1330">
        <f t="shared" si="341"/>
        <v>1.8</v>
      </c>
      <c r="AI358" s="1167">
        <f t="shared" si="342"/>
        <v>2.6</v>
      </c>
      <c r="AJ358" s="1239">
        <f t="shared" si="343"/>
        <v>1.8</v>
      </c>
      <c r="AL358" s="455" t="s">
        <v>85</v>
      </c>
      <c r="AM358" s="1183">
        <f t="shared" si="353"/>
        <v>82.24</v>
      </c>
      <c r="AN358" s="1184">
        <f t="shared" si="354"/>
        <v>67.02</v>
      </c>
      <c r="AO358" s="1930" t="s">
        <v>598</v>
      </c>
      <c r="AP358" s="1403">
        <f t="shared" si="357"/>
        <v>2.6</v>
      </c>
      <c r="AQ358" s="1418">
        <f t="shared" si="355"/>
        <v>1.8</v>
      </c>
    </row>
    <row r="359" spans="1:43" ht="15.75" thickBot="1">
      <c r="A359" s="364"/>
      <c r="B359" s="170" t="s">
        <v>123</v>
      </c>
      <c r="C359" s="54"/>
      <c r="D359" s="1512" t="s">
        <v>664</v>
      </c>
      <c r="E359" s="39"/>
      <c r="F359" s="50"/>
      <c r="G359" s="1590" t="s">
        <v>734</v>
      </c>
      <c r="H359" s="39"/>
      <c r="I359" s="50"/>
      <c r="J359" s="1625" t="s">
        <v>670</v>
      </c>
      <c r="K359" s="39"/>
      <c r="L359" s="50"/>
      <c r="M359" s="94"/>
      <c r="N359" s="1182" t="s">
        <v>70</v>
      </c>
      <c r="O359" s="1897">
        <f t="shared" ref="O359:T359" si="361">AA381</f>
        <v>0</v>
      </c>
      <c r="P359" s="1350">
        <f t="shared" si="361"/>
        <v>0</v>
      </c>
      <c r="Q359" s="1146">
        <f t="shared" si="361"/>
        <v>143</v>
      </c>
      <c r="R359" s="1239">
        <f t="shared" si="361"/>
        <v>100</v>
      </c>
      <c r="S359" s="1146">
        <f t="shared" si="361"/>
        <v>0</v>
      </c>
      <c r="T359" s="1344">
        <f t="shared" si="361"/>
        <v>0</v>
      </c>
      <c r="U359" s="1146">
        <f t="shared" si="359"/>
        <v>143</v>
      </c>
      <c r="V359" s="1330">
        <f t="shared" si="359"/>
        <v>100</v>
      </c>
      <c r="W359" s="1146">
        <f t="shared" si="359"/>
        <v>143</v>
      </c>
      <c r="X359" s="1239">
        <f t="shared" si="359"/>
        <v>100</v>
      </c>
      <c r="Z359" s="1200" t="s">
        <v>434</v>
      </c>
      <c r="AA359" s="936"/>
      <c r="AB359" s="1684"/>
      <c r="AC359" s="1167"/>
      <c r="AD359" s="1329"/>
      <c r="AE359" s="1167"/>
      <c r="AF359" s="1408"/>
      <c r="AG359" s="1167">
        <f t="shared" si="340"/>
        <v>0</v>
      </c>
      <c r="AH359" s="1330">
        <f t="shared" si="341"/>
        <v>0</v>
      </c>
      <c r="AI359" s="1167">
        <f t="shared" si="342"/>
        <v>0</v>
      </c>
      <c r="AJ359" s="1239">
        <f t="shared" si="343"/>
        <v>0</v>
      </c>
      <c r="AL359" s="455" t="s">
        <v>439</v>
      </c>
      <c r="AM359" s="1183">
        <f t="shared" si="353"/>
        <v>121.9</v>
      </c>
      <c r="AN359" s="1184">
        <f t="shared" si="354"/>
        <v>86.5</v>
      </c>
      <c r="AO359" s="1200" t="s">
        <v>434</v>
      </c>
      <c r="AP359" s="1403">
        <f t="shared" si="357"/>
        <v>0</v>
      </c>
      <c r="AQ359" s="1418">
        <f t="shared" si="355"/>
        <v>0</v>
      </c>
    </row>
    <row r="360" spans="1:43" ht="15.75" thickBot="1">
      <c r="A360" s="415" t="s">
        <v>735</v>
      </c>
      <c r="B360" s="2774" t="s">
        <v>734</v>
      </c>
      <c r="C360" s="372">
        <v>60</v>
      </c>
      <c r="D360" s="1444" t="s">
        <v>100</v>
      </c>
      <c r="E360" s="1445" t="s">
        <v>101</v>
      </c>
      <c r="F360" s="1446" t="s">
        <v>102</v>
      </c>
      <c r="G360" s="1464" t="s">
        <v>100</v>
      </c>
      <c r="H360" s="1445" t="s">
        <v>101</v>
      </c>
      <c r="I360" s="1446" t="s">
        <v>102</v>
      </c>
      <c r="J360" s="1461" t="s">
        <v>100</v>
      </c>
      <c r="K360" s="1462" t="s">
        <v>101</v>
      </c>
      <c r="L360" s="1463" t="s">
        <v>102</v>
      </c>
      <c r="M360" s="94"/>
      <c r="N360" s="1190" t="s">
        <v>104</v>
      </c>
      <c r="O360" s="1897">
        <f t="shared" ref="O360:T360" si="362">AA385</f>
        <v>20</v>
      </c>
      <c r="P360" s="1138">
        <f t="shared" si="362"/>
        <v>20</v>
      </c>
      <c r="Q360" s="1146">
        <f t="shared" si="362"/>
        <v>0</v>
      </c>
      <c r="R360" s="1330">
        <f t="shared" si="362"/>
        <v>0</v>
      </c>
      <c r="S360" s="1146">
        <f t="shared" si="362"/>
        <v>0</v>
      </c>
      <c r="T360" s="1344">
        <f t="shared" si="362"/>
        <v>0</v>
      </c>
      <c r="U360" s="1143">
        <f t="shared" ref="U360:U382" si="363">O360+Q360</f>
        <v>20</v>
      </c>
      <c r="V360" s="1330">
        <f t="shared" ref="V360:V387" si="364">P360+R360</f>
        <v>20</v>
      </c>
      <c r="W360" s="1143">
        <f t="shared" ref="W360:W385" si="365">Q360+S360</f>
        <v>0</v>
      </c>
      <c r="X360" s="1239">
        <f t="shared" ref="X360:X387" si="366">R360+T360</f>
        <v>0</v>
      </c>
      <c r="Z360" s="1201" t="s">
        <v>125</v>
      </c>
      <c r="AA360" s="936">
        <f>K352</f>
        <v>66</v>
      </c>
      <c r="AB360" s="1684">
        <f>L352</f>
        <v>47.4</v>
      </c>
      <c r="AC360" s="1167">
        <f>E361</f>
        <v>70</v>
      </c>
      <c r="AD360" s="1329">
        <f>F361</f>
        <v>56</v>
      </c>
      <c r="AE360" s="1167"/>
      <c r="AF360" s="1408"/>
      <c r="AG360" s="1167">
        <f t="shared" si="340"/>
        <v>136</v>
      </c>
      <c r="AH360" s="1330">
        <f t="shared" si="341"/>
        <v>103.4</v>
      </c>
      <c r="AI360" s="1167">
        <f t="shared" si="342"/>
        <v>70</v>
      </c>
      <c r="AJ360" s="1239">
        <f t="shared" si="343"/>
        <v>56</v>
      </c>
      <c r="AL360" s="1182" t="s">
        <v>121</v>
      </c>
      <c r="AM360" s="1183">
        <f t="shared" si="353"/>
        <v>0</v>
      </c>
      <c r="AN360" s="1184">
        <f t="shared" si="354"/>
        <v>0</v>
      </c>
      <c r="AO360" s="1201" t="s">
        <v>125</v>
      </c>
      <c r="AP360" s="1403">
        <f t="shared" si="357"/>
        <v>136</v>
      </c>
      <c r="AQ360" s="1418">
        <f t="shared" si="355"/>
        <v>103.4</v>
      </c>
    </row>
    <row r="361" spans="1:43">
      <c r="A361" s="241" t="s">
        <v>722</v>
      </c>
      <c r="B361" s="2718" t="s">
        <v>664</v>
      </c>
      <c r="C361" s="377">
        <v>200</v>
      </c>
      <c r="D361" s="1553" t="s">
        <v>141</v>
      </c>
      <c r="E361" s="1054">
        <v>70</v>
      </c>
      <c r="F361" s="1528">
        <v>56</v>
      </c>
      <c r="G361" s="246" t="s">
        <v>68</v>
      </c>
      <c r="H361" s="387">
        <v>69.77</v>
      </c>
      <c r="I361" s="1984">
        <v>54.42</v>
      </c>
      <c r="J361" s="1626" t="s">
        <v>239</v>
      </c>
      <c r="K361" s="1479">
        <v>121.9</v>
      </c>
      <c r="L361" s="1979">
        <v>86.5</v>
      </c>
      <c r="M361" s="94"/>
      <c r="N361" s="1182" t="s">
        <v>132</v>
      </c>
      <c r="O361" s="1143"/>
      <c r="P361" s="1138"/>
      <c r="Q361" s="1143"/>
      <c r="R361" s="1239"/>
      <c r="S361" s="1143"/>
      <c r="T361" s="1344"/>
      <c r="U361" s="1143">
        <f t="shared" si="363"/>
        <v>0</v>
      </c>
      <c r="V361" s="1330">
        <f t="shared" si="364"/>
        <v>0</v>
      </c>
      <c r="W361" s="1143">
        <f t="shared" si="365"/>
        <v>0</v>
      </c>
      <c r="X361" s="1239">
        <f t="shared" si="366"/>
        <v>0</v>
      </c>
      <c r="Z361" s="1201" t="s">
        <v>87</v>
      </c>
      <c r="AA361" s="936">
        <f>E353</f>
        <v>15.45</v>
      </c>
      <c r="AB361" s="1687">
        <f>F353</f>
        <v>12.4</v>
      </c>
      <c r="AC361" s="1167">
        <f>E363+K365</f>
        <v>20</v>
      </c>
      <c r="AD361" s="1329">
        <f>F363+L365</f>
        <v>13.1</v>
      </c>
      <c r="AE361" s="1167"/>
      <c r="AF361" s="1408"/>
      <c r="AG361" s="1167">
        <f t="shared" si="340"/>
        <v>35.450000000000003</v>
      </c>
      <c r="AH361" s="1330">
        <f t="shared" si="341"/>
        <v>25.5</v>
      </c>
      <c r="AI361" s="1167">
        <f t="shared" si="342"/>
        <v>20</v>
      </c>
      <c r="AJ361" s="1239">
        <f t="shared" si="343"/>
        <v>13.1</v>
      </c>
      <c r="AL361" s="1182" t="s">
        <v>65</v>
      </c>
      <c r="AM361" s="1183">
        <f t="shared" si="353"/>
        <v>0</v>
      </c>
      <c r="AN361" s="1184">
        <f t="shared" si="354"/>
        <v>0</v>
      </c>
      <c r="AO361" s="1201" t="s">
        <v>87</v>
      </c>
      <c r="AP361" s="1403">
        <f t="shared" si="357"/>
        <v>35.450000000000003</v>
      </c>
      <c r="AQ361" s="1418">
        <f t="shared" si="355"/>
        <v>25.5</v>
      </c>
    </row>
    <row r="362" spans="1:43">
      <c r="A362" s="241" t="s">
        <v>668</v>
      </c>
      <c r="B362" s="248" t="s">
        <v>669</v>
      </c>
      <c r="C362" s="276" t="s">
        <v>707</v>
      </c>
      <c r="D362" s="243" t="s">
        <v>94</v>
      </c>
      <c r="E362" s="242">
        <v>10</v>
      </c>
      <c r="F362" s="1458">
        <v>7</v>
      </c>
      <c r="G362" s="1613" t="s">
        <v>89</v>
      </c>
      <c r="H362" s="1455">
        <v>3</v>
      </c>
      <c r="I362" s="1629">
        <v>3</v>
      </c>
      <c r="J362" s="1499" t="s">
        <v>97</v>
      </c>
      <c r="K362" s="1483">
        <v>45.5</v>
      </c>
      <c r="L362" s="1980">
        <v>45.5</v>
      </c>
      <c r="M362" s="94"/>
      <c r="N362" s="455" t="s">
        <v>425</v>
      </c>
      <c r="O362" s="1143">
        <f t="shared" ref="O362:T362" si="367">AA388</f>
        <v>82.24</v>
      </c>
      <c r="P362" s="1138">
        <f t="shared" si="367"/>
        <v>67.02</v>
      </c>
      <c r="Q362" s="1143">
        <f t="shared" si="367"/>
        <v>0</v>
      </c>
      <c r="R362" s="1239">
        <f t="shared" si="367"/>
        <v>0</v>
      </c>
      <c r="S362" s="1143">
        <f t="shared" si="367"/>
        <v>0</v>
      </c>
      <c r="T362" s="1344">
        <f t="shared" si="367"/>
        <v>0</v>
      </c>
      <c r="U362" s="1143">
        <f t="shared" si="363"/>
        <v>82.24</v>
      </c>
      <c r="V362" s="1330">
        <f t="shared" si="364"/>
        <v>67.02</v>
      </c>
      <c r="W362" s="1143">
        <f t="shared" si="365"/>
        <v>0</v>
      </c>
      <c r="X362" s="1239">
        <f t="shared" si="366"/>
        <v>0</v>
      </c>
      <c r="Z362" s="1201" t="s">
        <v>68</v>
      </c>
      <c r="AA362" s="936">
        <f>K353</f>
        <v>8</v>
      </c>
      <c r="AB362" s="1687">
        <f>L353</f>
        <v>6</v>
      </c>
      <c r="AC362" s="1167">
        <f>E362+H361+K366</f>
        <v>96.02</v>
      </c>
      <c r="AD362" s="1329">
        <f>F362+L366+I361</f>
        <v>74.42</v>
      </c>
      <c r="AE362" s="1167"/>
      <c r="AF362" s="1408"/>
      <c r="AG362" s="1167">
        <f t="shared" si="340"/>
        <v>104.02</v>
      </c>
      <c r="AH362" s="1330">
        <f t="shared" si="341"/>
        <v>80.42</v>
      </c>
      <c r="AI362" s="1167">
        <f t="shared" si="342"/>
        <v>96.02</v>
      </c>
      <c r="AJ362" s="1239">
        <f t="shared" si="343"/>
        <v>74.42</v>
      </c>
      <c r="AL362" s="1182" t="s">
        <v>60</v>
      </c>
      <c r="AM362" s="1183">
        <f t="shared" si="353"/>
        <v>125.5</v>
      </c>
      <c r="AN362" s="1184">
        <f t="shared" si="354"/>
        <v>120</v>
      </c>
      <c r="AO362" s="1201" t="s">
        <v>68</v>
      </c>
      <c r="AP362" s="1403">
        <f t="shared" si="357"/>
        <v>104.02</v>
      </c>
      <c r="AQ362" s="1418">
        <f t="shared" si="355"/>
        <v>80.42</v>
      </c>
    </row>
    <row r="363" spans="1:43">
      <c r="A363" s="241" t="s">
        <v>808</v>
      </c>
      <c r="B363" s="248" t="s">
        <v>807</v>
      </c>
      <c r="C363" s="260">
        <v>200</v>
      </c>
      <c r="D363" s="243" t="s">
        <v>665</v>
      </c>
      <c r="E363" s="242">
        <v>9.6</v>
      </c>
      <c r="F363" s="1458">
        <v>4</v>
      </c>
      <c r="G363" s="246" t="s">
        <v>50</v>
      </c>
      <c r="H363" s="242">
        <v>3</v>
      </c>
      <c r="I363" s="1448">
        <v>3</v>
      </c>
      <c r="J363" s="1465" t="s">
        <v>81</v>
      </c>
      <c r="K363" s="242">
        <v>95.55</v>
      </c>
      <c r="L363" s="1458">
        <v>95.55</v>
      </c>
      <c r="M363" s="616"/>
      <c r="N363" s="1182" t="s">
        <v>426</v>
      </c>
      <c r="O363" s="1143">
        <f t="shared" ref="O363:T363" si="368">AA392</f>
        <v>0</v>
      </c>
      <c r="P363" s="1348">
        <f t="shared" si="368"/>
        <v>0</v>
      </c>
      <c r="Q363" s="1143">
        <f t="shared" si="368"/>
        <v>121.9</v>
      </c>
      <c r="R363" s="1330">
        <f t="shared" si="368"/>
        <v>86.5</v>
      </c>
      <c r="S363" s="1143">
        <f t="shared" si="368"/>
        <v>0</v>
      </c>
      <c r="T363" s="1349">
        <f t="shared" si="368"/>
        <v>0</v>
      </c>
      <c r="U363" s="1143">
        <f t="shared" si="363"/>
        <v>121.9</v>
      </c>
      <c r="V363" s="1330">
        <f t="shared" si="364"/>
        <v>86.5</v>
      </c>
      <c r="W363" s="1143">
        <f t="shared" si="365"/>
        <v>121.9</v>
      </c>
      <c r="X363" s="1239">
        <f t="shared" si="366"/>
        <v>86.5</v>
      </c>
      <c r="Z363" s="1201" t="s">
        <v>74</v>
      </c>
      <c r="AA363" s="936"/>
      <c r="AB363" s="1684"/>
      <c r="AC363" s="1167"/>
      <c r="AD363" s="1329"/>
      <c r="AE363" s="1167"/>
      <c r="AF363" s="1408"/>
      <c r="AG363" s="1167">
        <f t="shared" si="340"/>
        <v>0</v>
      </c>
      <c r="AH363" s="1330">
        <f t="shared" si="341"/>
        <v>0</v>
      </c>
      <c r="AI363" s="1167">
        <f t="shared" si="342"/>
        <v>0</v>
      </c>
      <c r="AJ363" s="1239">
        <f t="shared" si="343"/>
        <v>0</v>
      </c>
      <c r="AL363" s="1182" t="s">
        <v>139</v>
      </c>
      <c r="AM363" s="1183">
        <f t="shared" si="353"/>
        <v>208</v>
      </c>
      <c r="AN363" s="1191">
        <f t="shared" si="354"/>
        <v>200</v>
      </c>
      <c r="AO363" s="1201" t="s">
        <v>74</v>
      </c>
      <c r="AP363" s="1403">
        <f t="shared" si="357"/>
        <v>0</v>
      </c>
      <c r="AQ363" s="1418">
        <f t="shared" si="355"/>
        <v>0</v>
      </c>
    </row>
    <row r="364" spans="1:43">
      <c r="A364" s="1894" t="s">
        <v>9</v>
      </c>
      <c r="B364" s="1806" t="s">
        <v>513</v>
      </c>
      <c r="C364" s="346">
        <v>30</v>
      </c>
      <c r="D364" s="243" t="s">
        <v>89</v>
      </c>
      <c r="E364" s="242">
        <v>4</v>
      </c>
      <c r="F364" s="1458">
        <v>4</v>
      </c>
      <c r="G364" s="246" t="s">
        <v>54</v>
      </c>
      <c r="H364" s="242">
        <v>0.04</v>
      </c>
      <c r="I364" s="1447">
        <v>0.04</v>
      </c>
      <c r="J364" s="2164" t="s">
        <v>82</v>
      </c>
      <c r="K364" s="1484">
        <v>8.27</v>
      </c>
      <c r="L364" s="1062">
        <v>8.27</v>
      </c>
      <c r="M364" s="94"/>
      <c r="N364" s="1182" t="s">
        <v>121</v>
      </c>
      <c r="O364" s="1146"/>
      <c r="P364" s="1138"/>
      <c r="Q364" s="1143"/>
      <c r="R364" s="1239"/>
      <c r="S364" s="1143"/>
      <c r="T364" s="1344"/>
      <c r="U364" s="1143">
        <f t="shared" si="363"/>
        <v>0</v>
      </c>
      <c r="V364" s="1330">
        <f t="shared" si="364"/>
        <v>0</v>
      </c>
      <c r="W364" s="1143">
        <f t="shared" si="365"/>
        <v>0</v>
      </c>
      <c r="X364" s="1239">
        <f t="shared" si="366"/>
        <v>0</v>
      </c>
      <c r="Z364" s="1201" t="s">
        <v>129</v>
      </c>
      <c r="AA364" s="936"/>
      <c r="AB364" s="1688"/>
      <c r="AC364" s="1167"/>
      <c r="AD364" s="1329"/>
      <c r="AE364" s="1167"/>
      <c r="AF364" s="1408"/>
      <c r="AG364" s="1167">
        <f t="shared" si="340"/>
        <v>0</v>
      </c>
      <c r="AH364" s="1330">
        <f t="shared" si="341"/>
        <v>0</v>
      </c>
      <c r="AI364" s="1167">
        <f t="shared" si="342"/>
        <v>0</v>
      </c>
      <c r="AJ364" s="1239">
        <f t="shared" si="343"/>
        <v>0</v>
      </c>
      <c r="AL364" s="1182" t="s">
        <v>64</v>
      </c>
      <c r="AM364" s="1183">
        <f t="shared" si="353"/>
        <v>34</v>
      </c>
      <c r="AN364" s="1191">
        <f t="shared" si="354"/>
        <v>33</v>
      </c>
      <c r="AO364" s="1201" t="s">
        <v>129</v>
      </c>
      <c r="AP364" s="1403">
        <f t="shared" si="357"/>
        <v>0</v>
      </c>
      <c r="AQ364" s="1418">
        <f t="shared" si="355"/>
        <v>0</v>
      </c>
    </row>
    <row r="365" spans="1:43" ht="15.75" thickBot="1">
      <c r="A365" s="241" t="s">
        <v>9</v>
      </c>
      <c r="B365" s="248" t="s">
        <v>10</v>
      </c>
      <c r="C365" s="257">
        <v>40</v>
      </c>
      <c r="D365" s="243" t="s">
        <v>619</v>
      </c>
      <c r="E365" s="1061">
        <v>2.6</v>
      </c>
      <c r="F365" s="1450">
        <v>1.8</v>
      </c>
      <c r="G365" s="422"/>
      <c r="H365" s="189"/>
      <c r="I365" s="189"/>
      <c r="J365" s="1057" t="s">
        <v>171</v>
      </c>
      <c r="K365" s="1628">
        <v>10.4</v>
      </c>
      <c r="L365" s="1062">
        <v>9.1</v>
      </c>
      <c r="M365" s="94"/>
      <c r="N365" s="1182" t="s">
        <v>65</v>
      </c>
      <c r="O365" s="1696"/>
      <c r="P365" s="1348"/>
      <c r="Q365" s="1143"/>
      <c r="R365" s="1239"/>
      <c r="S365" s="1143"/>
      <c r="T365" s="1344"/>
      <c r="U365" s="1143">
        <f t="shared" si="363"/>
        <v>0</v>
      </c>
      <c r="V365" s="1330">
        <f t="shared" si="364"/>
        <v>0</v>
      </c>
      <c r="W365" s="1143">
        <f t="shared" si="365"/>
        <v>0</v>
      </c>
      <c r="X365" s="1239">
        <f t="shared" si="366"/>
        <v>0</v>
      </c>
      <c r="Z365" s="1201" t="s">
        <v>130</v>
      </c>
      <c r="AA365" s="936"/>
      <c r="AB365" s="1689"/>
      <c r="AC365" s="1167"/>
      <c r="AD365" s="1329"/>
      <c r="AE365" s="1167"/>
      <c r="AF365" s="1408"/>
      <c r="AG365" s="1167">
        <f t="shared" si="340"/>
        <v>0</v>
      </c>
      <c r="AH365" s="1330">
        <f t="shared" si="341"/>
        <v>0</v>
      </c>
      <c r="AI365" s="1167">
        <f t="shared" si="342"/>
        <v>0</v>
      </c>
      <c r="AJ365" s="1239">
        <f t="shared" si="343"/>
        <v>0</v>
      </c>
      <c r="AL365" s="1182" t="s">
        <v>47</v>
      </c>
      <c r="AM365" s="1183">
        <f t="shared" si="353"/>
        <v>0</v>
      </c>
      <c r="AN365" s="1191">
        <f t="shared" si="354"/>
        <v>0</v>
      </c>
      <c r="AO365" s="1201" t="s">
        <v>127</v>
      </c>
      <c r="AP365" s="1403">
        <f t="shared" si="357"/>
        <v>0</v>
      </c>
      <c r="AQ365" s="1418">
        <f t="shared" si="355"/>
        <v>0</v>
      </c>
    </row>
    <row r="366" spans="1:43" ht="15.75" thickBot="1">
      <c r="A366" s="241" t="s">
        <v>9</v>
      </c>
      <c r="B366" s="248" t="s">
        <v>427</v>
      </c>
      <c r="C366" s="257">
        <v>30</v>
      </c>
      <c r="D366" s="1936" t="s">
        <v>492</v>
      </c>
      <c r="E366" s="1484">
        <v>2</v>
      </c>
      <c r="F366" s="1062">
        <v>2</v>
      </c>
      <c r="G366" s="2191" t="s">
        <v>807</v>
      </c>
      <c r="H366" s="1822"/>
      <c r="I366" s="2192"/>
      <c r="J366" s="1057" t="s">
        <v>68</v>
      </c>
      <c r="K366" s="1628">
        <v>16.25</v>
      </c>
      <c r="L366" s="1550">
        <v>13</v>
      </c>
      <c r="M366" s="94"/>
      <c r="N366" s="1182" t="s">
        <v>60</v>
      </c>
      <c r="O366" s="1143"/>
      <c r="P366" s="1350"/>
      <c r="Q366" s="1897">
        <f>H371</f>
        <v>105.5</v>
      </c>
      <c r="R366" s="1351">
        <f>I371</f>
        <v>100</v>
      </c>
      <c r="S366" s="1143">
        <f>H376</f>
        <v>20</v>
      </c>
      <c r="T366" s="1352">
        <f>I376</f>
        <v>20</v>
      </c>
      <c r="U366" s="1143">
        <f t="shared" si="363"/>
        <v>105.5</v>
      </c>
      <c r="V366" s="1330">
        <f t="shared" si="364"/>
        <v>100</v>
      </c>
      <c r="W366" s="1143">
        <f t="shared" si="365"/>
        <v>125.5</v>
      </c>
      <c r="X366" s="1239">
        <f t="shared" si="366"/>
        <v>120</v>
      </c>
      <c r="Z366" s="1200" t="s">
        <v>96</v>
      </c>
      <c r="AA366" s="1165">
        <f>E354</f>
        <v>7.44</v>
      </c>
      <c r="AB366" s="1690">
        <f>F354</f>
        <v>7.44</v>
      </c>
      <c r="AC366" s="1168">
        <f>E367+K367</f>
        <v>5.9</v>
      </c>
      <c r="AD366" s="1331">
        <f>F367+L367</f>
        <v>5.12</v>
      </c>
      <c r="AE366" s="1168"/>
      <c r="AF366" s="1409"/>
      <c r="AG366" s="1168">
        <f t="shared" si="340"/>
        <v>13.34</v>
      </c>
      <c r="AH366" s="1332">
        <f t="shared" si="341"/>
        <v>12.56</v>
      </c>
      <c r="AI366" s="1168">
        <f t="shared" si="342"/>
        <v>5.9</v>
      </c>
      <c r="AJ366" s="1134">
        <f t="shared" si="343"/>
        <v>5.12</v>
      </c>
      <c r="AL366" s="1182" t="s">
        <v>67</v>
      </c>
      <c r="AM366" s="1183">
        <f t="shared" si="353"/>
        <v>0</v>
      </c>
      <c r="AN366" s="1191">
        <f t="shared" si="354"/>
        <v>0</v>
      </c>
      <c r="AO366" s="1404" t="s">
        <v>161</v>
      </c>
      <c r="AP366" s="2576">
        <f t="shared" si="357"/>
        <v>13.34</v>
      </c>
      <c r="AQ366" s="2557">
        <f t="shared" si="355"/>
        <v>12.56</v>
      </c>
    </row>
    <row r="367" spans="1:43" ht="15.75" thickBot="1">
      <c r="A367" s="1675" t="s">
        <v>485</v>
      </c>
      <c r="B367" s="234" t="s">
        <v>323</v>
      </c>
      <c r="C367" s="257">
        <v>100</v>
      </c>
      <c r="D367" s="1499" t="s">
        <v>666</v>
      </c>
      <c r="E367" s="1484">
        <v>2</v>
      </c>
      <c r="F367" s="1062">
        <v>1.3</v>
      </c>
      <c r="G367" s="1567" t="s">
        <v>100</v>
      </c>
      <c r="H367" s="1434" t="s">
        <v>101</v>
      </c>
      <c r="I367" s="1568" t="s">
        <v>102</v>
      </c>
      <c r="J367" s="243" t="s">
        <v>96</v>
      </c>
      <c r="K367" s="1484">
        <v>3.9</v>
      </c>
      <c r="L367" s="1062">
        <v>3.82</v>
      </c>
      <c r="M367" s="94"/>
      <c r="N367" s="1182" t="s">
        <v>139</v>
      </c>
      <c r="O367" s="1143"/>
      <c r="P367" s="1138"/>
      <c r="Q367" s="1143"/>
      <c r="R367" s="1239"/>
      <c r="S367" s="1143">
        <f>K376</f>
        <v>208</v>
      </c>
      <c r="T367" s="1344">
        <f>L376</f>
        <v>200</v>
      </c>
      <c r="U367" s="1143">
        <f t="shared" si="363"/>
        <v>0</v>
      </c>
      <c r="V367" s="1330">
        <f t="shared" si="364"/>
        <v>0</v>
      </c>
      <c r="W367" s="1143">
        <f t="shared" si="365"/>
        <v>208</v>
      </c>
      <c r="X367" s="1239">
        <f t="shared" si="366"/>
        <v>200</v>
      </c>
      <c r="Z367" s="2537" t="s">
        <v>942</v>
      </c>
      <c r="AA367" s="2538">
        <f t="shared" ref="AA367:AF367" si="369">SUM(AA354:AA366)</f>
        <v>96.89</v>
      </c>
      <c r="AB367" s="2549">
        <f t="shared" si="369"/>
        <v>73.239999999999995</v>
      </c>
      <c r="AC367" s="2550">
        <f t="shared" si="369"/>
        <v>194.52</v>
      </c>
      <c r="AD367" s="2551">
        <f t="shared" si="369"/>
        <v>150.44</v>
      </c>
      <c r="AE367" s="2552">
        <f t="shared" si="369"/>
        <v>0</v>
      </c>
      <c r="AF367" s="2539">
        <f t="shared" si="369"/>
        <v>0</v>
      </c>
      <c r="AG367" s="2060">
        <f t="shared" si="340"/>
        <v>291.41000000000003</v>
      </c>
      <c r="AH367" s="1330">
        <f t="shared" si="341"/>
        <v>223.68</v>
      </c>
      <c r="AI367" s="2060">
        <f t="shared" si="342"/>
        <v>194.52</v>
      </c>
      <c r="AJ367" s="1353">
        <f t="shared" si="343"/>
        <v>150.44</v>
      </c>
      <c r="AL367" s="1182" t="s">
        <v>82</v>
      </c>
      <c r="AM367" s="1183">
        <f t="shared" si="353"/>
        <v>18.61</v>
      </c>
      <c r="AN367" s="1191">
        <f t="shared" si="354"/>
        <v>18.61</v>
      </c>
      <c r="AO367" s="2537" t="s">
        <v>942</v>
      </c>
      <c r="AP367" s="2571">
        <f t="shared" si="357"/>
        <v>291.41000000000003</v>
      </c>
      <c r="AQ367" s="1419">
        <f t="shared" si="355"/>
        <v>223.68</v>
      </c>
    </row>
    <row r="368" spans="1:43">
      <c r="A368" s="61"/>
      <c r="B368" s="1549"/>
      <c r="C368" s="71"/>
      <c r="D368" s="243" t="s">
        <v>595</v>
      </c>
      <c r="E368" s="1058">
        <v>0.5</v>
      </c>
      <c r="F368" s="1502">
        <v>0.5</v>
      </c>
      <c r="G368" s="1553" t="s">
        <v>92</v>
      </c>
      <c r="H368" s="1514">
        <v>1</v>
      </c>
      <c r="I368" s="1508">
        <v>1</v>
      </c>
      <c r="J368" s="243" t="s">
        <v>595</v>
      </c>
      <c r="K368" s="1058">
        <v>0.51</v>
      </c>
      <c r="L368" s="1502">
        <v>0.51</v>
      </c>
      <c r="M368" s="94"/>
      <c r="N368" s="1182" t="s">
        <v>64</v>
      </c>
      <c r="O368" s="1143"/>
      <c r="P368" s="1138"/>
      <c r="Q368" s="1143"/>
      <c r="R368" s="1239"/>
      <c r="S368" s="1143">
        <f>E377</f>
        <v>34</v>
      </c>
      <c r="T368" s="1344">
        <f>F377</f>
        <v>33</v>
      </c>
      <c r="U368" s="1143">
        <f t="shared" si="363"/>
        <v>0</v>
      </c>
      <c r="V368" s="1330">
        <f t="shared" si="364"/>
        <v>0</v>
      </c>
      <c r="W368" s="1143">
        <f t="shared" si="365"/>
        <v>34</v>
      </c>
      <c r="X368" s="1239">
        <f t="shared" si="366"/>
        <v>33</v>
      </c>
      <c r="Z368" s="2502" t="s">
        <v>1022</v>
      </c>
      <c r="AA368" s="936"/>
      <c r="AB368" s="1684"/>
      <c r="AC368" s="1167"/>
      <c r="AD368" s="1329"/>
      <c r="AE368" s="1167"/>
      <c r="AF368" s="1408"/>
      <c r="AG368" s="1167">
        <f t="shared" si="340"/>
        <v>0</v>
      </c>
      <c r="AH368" s="1330">
        <f t="shared" si="341"/>
        <v>0</v>
      </c>
      <c r="AI368" s="1167">
        <f t="shared" si="342"/>
        <v>0</v>
      </c>
      <c r="AJ368" s="1239">
        <f t="shared" si="343"/>
        <v>0</v>
      </c>
      <c r="AL368" s="1182" t="s">
        <v>89</v>
      </c>
      <c r="AM368" s="1183">
        <f t="shared" si="353"/>
        <v>12</v>
      </c>
      <c r="AN368" s="1191">
        <f t="shared" si="354"/>
        <v>12</v>
      </c>
      <c r="AO368" s="2502" t="s">
        <v>941</v>
      </c>
    </row>
    <row r="369" spans="1:46">
      <c r="A369" s="61"/>
      <c r="B369" s="1549"/>
      <c r="C369" s="71"/>
      <c r="D369" s="1499" t="s">
        <v>165</v>
      </c>
      <c r="E369" s="242">
        <v>8.0000000000000002E-3</v>
      </c>
      <c r="F369" s="1450">
        <v>8.0000000000000002E-3</v>
      </c>
      <c r="G369" s="1496" t="s">
        <v>81</v>
      </c>
      <c r="H369" s="1510">
        <v>100</v>
      </c>
      <c r="I369" s="1450"/>
      <c r="J369" s="1465" t="s">
        <v>81</v>
      </c>
      <c r="K369" s="242">
        <v>76.8</v>
      </c>
      <c r="L369" s="1458">
        <v>76.8</v>
      </c>
      <c r="M369" s="94"/>
      <c r="N369" s="1182" t="s">
        <v>446</v>
      </c>
      <c r="O369" s="1143"/>
      <c r="P369" s="1778"/>
      <c r="Q369" s="1143"/>
      <c r="R369" s="1239"/>
      <c r="S369" s="1143"/>
      <c r="T369" s="1344"/>
      <c r="U369" s="1143">
        <f t="shared" si="363"/>
        <v>0</v>
      </c>
      <c r="V369" s="1330">
        <f t="shared" si="364"/>
        <v>0</v>
      </c>
      <c r="W369" s="1143">
        <f t="shared" si="365"/>
        <v>0</v>
      </c>
      <c r="X369" s="1239">
        <f t="shared" si="366"/>
        <v>0</v>
      </c>
      <c r="Z369" s="1201" t="s">
        <v>128</v>
      </c>
      <c r="AA369" s="936"/>
      <c r="AB369" s="1684"/>
      <c r="AC369" s="1167"/>
      <c r="AD369" s="1329"/>
      <c r="AE369" s="1167"/>
      <c r="AF369" s="1408"/>
      <c r="AG369" s="1167">
        <f t="shared" si="340"/>
        <v>0</v>
      </c>
      <c r="AH369" s="1330">
        <f t="shared" si="341"/>
        <v>0</v>
      </c>
      <c r="AI369" s="1167">
        <f t="shared" si="342"/>
        <v>0</v>
      </c>
      <c r="AJ369" s="1239">
        <f t="shared" si="343"/>
        <v>0</v>
      </c>
      <c r="AL369" s="1182" t="s">
        <v>131</v>
      </c>
      <c r="AM369" s="1183">
        <f t="shared" si="353"/>
        <v>0.1</v>
      </c>
      <c r="AN369" s="1191">
        <f t="shared" si="354"/>
        <v>4</v>
      </c>
      <c r="AO369" s="1201" t="s">
        <v>130</v>
      </c>
      <c r="AP369" s="1403">
        <f t="shared" ref="AP369:AQ375" si="370">AA368+AC368+AE368</f>
        <v>0</v>
      </c>
      <c r="AQ369" s="1418">
        <f t="shared" si="370"/>
        <v>0</v>
      </c>
    </row>
    <row r="370" spans="1:46" ht="15.75" thickBot="1">
      <c r="A370" s="61"/>
      <c r="B370" s="1549"/>
      <c r="C370" s="71"/>
      <c r="D370" s="1454" t="s">
        <v>584</v>
      </c>
      <c r="E370" s="1058">
        <v>160</v>
      </c>
      <c r="F370" s="1456">
        <v>160</v>
      </c>
      <c r="G370" s="243" t="s">
        <v>50</v>
      </c>
      <c r="H370" s="242">
        <v>7</v>
      </c>
      <c r="I370" s="1056">
        <v>7</v>
      </c>
      <c r="J370" s="1542" t="s">
        <v>447</v>
      </c>
      <c r="K370" s="1601"/>
      <c r="L370" s="2018">
        <v>1</v>
      </c>
      <c r="M370" s="94"/>
      <c r="N370" s="1182" t="s">
        <v>67</v>
      </c>
      <c r="O370" s="1143"/>
      <c r="P370" s="1138"/>
      <c r="Q370" s="1143"/>
      <c r="R370" s="1239"/>
      <c r="S370" s="1143"/>
      <c r="T370" s="1344"/>
      <c r="U370" s="1143">
        <f t="shared" si="363"/>
        <v>0</v>
      </c>
      <c r="V370" s="1330">
        <f t="shared" si="364"/>
        <v>0</v>
      </c>
      <c r="W370" s="1143">
        <f t="shared" si="365"/>
        <v>0</v>
      </c>
      <c r="X370" s="1239">
        <f t="shared" si="366"/>
        <v>0</v>
      </c>
      <c r="Z370" s="1201" t="s">
        <v>126</v>
      </c>
      <c r="AA370" s="936"/>
      <c r="AB370" s="1688"/>
      <c r="AC370" s="1167"/>
      <c r="AD370" s="1329"/>
      <c r="AE370" s="1167"/>
      <c r="AF370" s="1408"/>
      <c r="AG370" s="1167">
        <f t="shared" si="340"/>
        <v>0</v>
      </c>
      <c r="AH370" s="1330">
        <f t="shared" si="341"/>
        <v>0</v>
      </c>
      <c r="AI370" s="1167">
        <f t="shared" si="342"/>
        <v>0</v>
      </c>
      <c r="AJ370" s="1239">
        <f t="shared" si="343"/>
        <v>0</v>
      </c>
      <c r="AL370" s="1182" t="s">
        <v>50</v>
      </c>
      <c r="AM370" s="1183">
        <f t="shared" si="353"/>
        <v>21.6</v>
      </c>
      <c r="AN370" s="1191">
        <f t="shared" si="354"/>
        <v>21.6</v>
      </c>
      <c r="AO370" s="1201" t="s">
        <v>128</v>
      </c>
      <c r="AP370" s="1403">
        <f t="shared" si="370"/>
        <v>0</v>
      </c>
      <c r="AQ370" s="1418">
        <f t="shared" si="370"/>
        <v>0</v>
      </c>
    </row>
    <row r="371" spans="1:46" ht="15.75" thickBot="1">
      <c r="A371" s="61"/>
      <c r="B371" s="1549"/>
      <c r="C371" s="71"/>
      <c r="D371" s="1542" t="s">
        <v>447</v>
      </c>
      <c r="E371" s="1601"/>
      <c r="F371" s="2018">
        <v>1</v>
      </c>
      <c r="G371" s="1496" t="s">
        <v>80</v>
      </c>
      <c r="H371" s="1532">
        <v>105.5</v>
      </c>
      <c r="I371" s="1450">
        <v>100</v>
      </c>
      <c r="J371" s="2000" t="s">
        <v>742</v>
      </c>
      <c r="K371" s="1174"/>
      <c r="L371" s="1993"/>
      <c r="M371" s="770"/>
      <c r="N371" s="1182" t="s">
        <v>82</v>
      </c>
      <c r="O371" s="1777">
        <f>E355</f>
        <v>7.44</v>
      </c>
      <c r="P371" s="1350">
        <f>F355</f>
        <v>7.44</v>
      </c>
      <c r="Q371" s="1143">
        <f>K364</f>
        <v>8.27</v>
      </c>
      <c r="R371" s="1330">
        <f>L364</f>
        <v>8.27</v>
      </c>
      <c r="S371" s="1143">
        <f>E380+H377</f>
        <v>2.9</v>
      </c>
      <c r="T371" s="1349">
        <f>F380+I377</f>
        <v>2.9</v>
      </c>
      <c r="U371" s="1143">
        <f t="shared" si="363"/>
        <v>15.71</v>
      </c>
      <c r="V371" s="1330">
        <f t="shared" si="364"/>
        <v>15.71</v>
      </c>
      <c r="W371" s="1143">
        <f t="shared" si="365"/>
        <v>11.17</v>
      </c>
      <c r="X371" s="1239">
        <f t="shared" si="366"/>
        <v>11.17</v>
      </c>
      <c r="Z371" s="1201" t="s">
        <v>433</v>
      </c>
      <c r="AA371" s="936"/>
      <c r="AB371" s="1689"/>
      <c r="AC371" s="1167"/>
      <c r="AD371" s="1329"/>
      <c r="AE371" s="1167"/>
      <c r="AF371" s="1408"/>
      <c r="AG371" s="1167">
        <f t="shared" si="340"/>
        <v>0</v>
      </c>
      <c r="AH371" s="1330">
        <f t="shared" si="341"/>
        <v>0</v>
      </c>
      <c r="AI371" s="1167">
        <f t="shared" si="342"/>
        <v>0</v>
      </c>
      <c r="AJ371" s="1239">
        <f t="shared" si="343"/>
        <v>0</v>
      </c>
      <c r="AL371" s="1182" t="s">
        <v>140</v>
      </c>
      <c r="AM371" s="1183">
        <f t="shared" si="353"/>
        <v>30</v>
      </c>
      <c r="AN371" s="1191">
        <f t="shared" si="354"/>
        <v>30</v>
      </c>
      <c r="AO371" s="1201" t="s">
        <v>126</v>
      </c>
      <c r="AP371" s="1403">
        <f t="shared" si="370"/>
        <v>0</v>
      </c>
      <c r="AQ371" s="1418">
        <f t="shared" si="370"/>
        <v>0</v>
      </c>
    </row>
    <row r="372" spans="1:46" ht="15.75" thickBot="1">
      <c r="A372" s="61"/>
      <c r="B372" s="1549"/>
      <c r="C372" s="71"/>
      <c r="D372" s="61"/>
      <c r="E372" s="9"/>
      <c r="F372" s="71"/>
      <c r="G372" s="1457"/>
      <c r="H372" s="1058"/>
      <c r="I372" s="1502"/>
      <c r="J372" s="1444" t="s">
        <v>100</v>
      </c>
      <c r="K372" s="1445" t="s">
        <v>101</v>
      </c>
      <c r="L372" s="1446" t="s">
        <v>102</v>
      </c>
      <c r="M372" s="1375"/>
      <c r="N372" s="1182" t="s">
        <v>89</v>
      </c>
      <c r="O372" s="1143">
        <f>K354</f>
        <v>3</v>
      </c>
      <c r="P372" s="1138">
        <f>L354</f>
        <v>3</v>
      </c>
      <c r="Q372" s="1143">
        <f>E364+H362</f>
        <v>7</v>
      </c>
      <c r="R372" s="1239">
        <f>F364+I362</f>
        <v>7</v>
      </c>
      <c r="S372" s="1143">
        <f>E382</f>
        <v>2</v>
      </c>
      <c r="T372" s="1344">
        <f>F382</f>
        <v>2</v>
      </c>
      <c r="U372" s="1143">
        <f t="shared" si="363"/>
        <v>10</v>
      </c>
      <c r="V372" s="1330">
        <f t="shared" si="364"/>
        <v>10</v>
      </c>
      <c r="W372" s="1143">
        <f t="shared" si="365"/>
        <v>9</v>
      </c>
      <c r="X372" s="1239">
        <f t="shared" si="366"/>
        <v>9</v>
      </c>
      <c r="Z372" s="1200"/>
      <c r="AA372" s="936"/>
      <c r="AB372" s="1687"/>
      <c r="AC372" s="1167"/>
      <c r="AD372" s="1329"/>
      <c r="AE372" s="1167"/>
      <c r="AF372" s="1408"/>
      <c r="AG372" s="1167">
        <f t="shared" si="340"/>
        <v>0</v>
      </c>
      <c r="AH372" s="1330">
        <f t="shared" si="341"/>
        <v>0</v>
      </c>
      <c r="AI372" s="1167">
        <f t="shared" si="342"/>
        <v>0</v>
      </c>
      <c r="AJ372" s="1239">
        <f t="shared" si="343"/>
        <v>0</v>
      </c>
      <c r="AL372" s="1182" t="s">
        <v>52</v>
      </c>
      <c r="AM372" s="1183">
        <f t="shared" si="353"/>
        <v>1</v>
      </c>
      <c r="AN372" s="1191">
        <f t="shared" si="354"/>
        <v>1</v>
      </c>
      <c r="AO372" s="1201" t="s">
        <v>433</v>
      </c>
      <c r="AP372" s="1403">
        <f t="shared" si="370"/>
        <v>0</v>
      </c>
      <c r="AQ372" s="1418">
        <f t="shared" si="370"/>
        <v>0</v>
      </c>
    </row>
    <row r="373" spans="1:46" ht="15.75" thickBot="1">
      <c r="A373" s="1376" t="s">
        <v>399</v>
      </c>
      <c r="B373" s="1552"/>
      <c r="C373" s="73">
        <f>C360+C361+C363+C364+C365+C366+C367+60+130</f>
        <v>850</v>
      </c>
      <c r="D373" s="61"/>
      <c r="E373" s="9"/>
      <c r="F373" s="71"/>
      <c r="G373" s="422"/>
      <c r="H373" s="189"/>
      <c r="I373" s="172"/>
      <c r="J373" s="2024" t="s">
        <v>743</v>
      </c>
      <c r="K373" s="2044">
        <v>143</v>
      </c>
      <c r="L373" s="2045">
        <v>100</v>
      </c>
      <c r="M373" s="94"/>
      <c r="N373" s="668" t="s">
        <v>145</v>
      </c>
      <c r="O373" s="1146">
        <f>P373/1000/0.04</f>
        <v>0</v>
      </c>
      <c r="P373" s="1348"/>
      <c r="Q373" s="1143"/>
      <c r="R373" s="1330"/>
      <c r="S373" s="1146">
        <f>T373/1000/0.04</f>
        <v>0.1</v>
      </c>
      <c r="T373" s="1349">
        <f>F379</f>
        <v>4</v>
      </c>
      <c r="U373" s="1143">
        <f t="shared" si="363"/>
        <v>0</v>
      </c>
      <c r="V373" s="1330">
        <f t="shared" si="364"/>
        <v>0</v>
      </c>
      <c r="W373" s="1143">
        <f t="shared" si="365"/>
        <v>0.1</v>
      </c>
      <c r="X373" s="1239">
        <f t="shared" si="366"/>
        <v>4</v>
      </c>
      <c r="Z373" s="2537" t="s">
        <v>943</v>
      </c>
      <c r="AA373" s="2542">
        <f t="shared" ref="AA373:AF373" si="371">SUM(AA368:AA372)</f>
        <v>0</v>
      </c>
      <c r="AB373" s="2543">
        <f t="shared" si="371"/>
        <v>0</v>
      </c>
      <c r="AC373" s="2544">
        <f t="shared" si="371"/>
        <v>0</v>
      </c>
      <c r="AD373" s="2543">
        <f t="shared" si="371"/>
        <v>0</v>
      </c>
      <c r="AE373" s="2544">
        <f t="shared" si="371"/>
        <v>0</v>
      </c>
      <c r="AF373" s="2543">
        <f t="shared" si="371"/>
        <v>0</v>
      </c>
      <c r="AG373" s="2545">
        <f t="shared" si="340"/>
        <v>0</v>
      </c>
      <c r="AH373" s="2546">
        <f t="shared" si="341"/>
        <v>0</v>
      </c>
      <c r="AI373" s="2545">
        <f t="shared" si="342"/>
        <v>0</v>
      </c>
      <c r="AJ373" s="2547">
        <f t="shared" si="343"/>
        <v>0</v>
      </c>
      <c r="AL373" s="1182" t="s">
        <v>138</v>
      </c>
      <c r="AM373" s="1183">
        <f t="shared" si="353"/>
        <v>0</v>
      </c>
      <c r="AN373" s="1191">
        <f t="shared" si="354"/>
        <v>0</v>
      </c>
      <c r="AO373" s="2555" t="s">
        <v>96</v>
      </c>
      <c r="AP373" s="2576">
        <f t="shared" si="370"/>
        <v>0</v>
      </c>
      <c r="AQ373" s="2557">
        <f t="shared" si="370"/>
        <v>0</v>
      </c>
    </row>
    <row r="374" spans="1:46" ht="16.5" customHeight="1" thickBot="1">
      <c r="A374" s="647"/>
      <c r="B374" s="170" t="s">
        <v>246</v>
      </c>
      <c r="C374" s="2102"/>
      <c r="D374" s="1570" t="s">
        <v>821</v>
      </c>
      <c r="E374" s="1174"/>
      <c r="F374" s="1993"/>
      <c r="G374" s="39"/>
      <c r="H374" s="39"/>
      <c r="I374" s="50"/>
      <c r="J374" s="2788" t="s">
        <v>1013</v>
      </c>
      <c r="K374" s="2078"/>
      <c r="L374" s="2079"/>
      <c r="M374" s="1372"/>
      <c r="N374" s="1182" t="s">
        <v>50</v>
      </c>
      <c r="O374" s="1143">
        <f>H353+K356</f>
        <v>10</v>
      </c>
      <c r="P374" s="1899">
        <f>I353+L356</f>
        <v>10</v>
      </c>
      <c r="Q374" s="1143">
        <f>H363+H370</f>
        <v>10</v>
      </c>
      <c r="R374" s="1353">
        <f>I363+I370</f>
        <v>10</v>
      </c>
      <c r="S374" s="1143">
        <f>H381</f>
        <v>1.6</v>
      </c>
      <c r="T374" s="1341">
        <f>I381</f>
        <v>1.6</v>
      </c>
      <c r="U374" s="1143">
        <f t="shared" si="363"/>
        <v>20</v>
      </c>
      <c r="V374" s="1330">
        <f t="shared" si="364"/>
        <v>20</v>
      </c>
      <c r="W374" s="1143">
        <f t="shared" si="365"/>
        <v>11.6</v>
      </c>
      <c r="X374" s="1239">
        <f t="shared" si="366"/>
        <v>11.6</v>
      </c>
      <c r="Z374" s="2532" t="s">
        <v>944</v>
      </c>
      <c r="AA374" s="2533">
        <f t="shared" ref="AA374:AF374" si="372">AA373+AA367</f>
        <v>96.89</v>
      </c>
      <c r="AB374" s="2533">
        <f t="shared" si="372"/>
        <v>73.239999999999995</v>
      </c>
      <c r="AC374" s="2568">
        <f t="shared" si="372"/>
        <v>194.52</v>
      </c>
      <c r="AD374" s="2575">
        <f t="shared" si="372"/>
        <v>150.44</v>
      </c>
      <c r="AE374" s="2533">
        <f t="shared" si="372"/>
        <v>0</v>
      </c>
      <c r="AF374" s="2533">
        <f t="shared" si="372"/>
        <v>0</v>
      </c>
      <c r="AG374" s="2574">
        <f>AA374+AC374</f>
        <v>291.41000000000003</v>
      </c>
      <c r="AH374" s="2535">
        <f>AB374+AD374</f>
        <v>223.68</v>
      </c>
      <c r="AI374" s="2534">
        <f t="shared" ref="AI374" si="373">AC374+AE374</f>
        <v>194.52</v>
      </c>
      <c r="AJ374" s="2536">
        <f t="shared" ref="AJ374" si="374">AD374+AF374</f>
        <v>150.44</v>
      </c>
      <c r="AL374" s="1182" t="s">
        <v>137</v>
      </c>
      <c r="AM374" s="1183">
        <f t="shared" si="353"/>
        <v>0</v>
      </c>
      <c r="AN374" s="1191">
        <f t="shared" si="354"/>
        <v>0</v>
      </c>
      <c r="AO374" s="2537" t="s">
        <v>943</v>
      </c>
      <c r="AP374" s="2590">
        <f t="shared" si="370"/>
        <v>0</v>
      </c>
      <c r="AQ374" s="1419">
        <f t="shared" si="370"/>
        <v>0</v>
      </c>
    </row>
    <row r="375" spans="1:46" ht="15.75" thickBot="1">
      <c r="A375" s="239" t="s">
        <v>760</v>
      </c>
      <c r="B375" s="256" t="s">
        <v>1013</v>
      </c>
      <c r="C375" s="382">
        <v>200</v>
      </c>
      <c r="D375" s="1481" t="s">
        <v>100</v>
      </c>
      <c r="E375" s="1432" t="s">
        <v>101</v>
      </c>
      <c r="F375" s="1474" t="s">
        <v>102</v>
      </c>
      <c r="G375" s="1481" t="s">
        <v>100</v>
      </c>
      <c r="H375" s="1432" t="s">
        <v>101</v>
      </c>
      <c r="I375" s="1474" t="s">
        <v>102</v>
      </c>
      <c r="J375" s="1461" t="s">
        <v>100</v>
      </c>
      <c r="K375" s="1462" t="s">
        <v>101</v>
      </c>
      <c r="L375" s="1463" t="s">
        <v>102</v>
      </c>
      <c r="M375" s="94"/>
      <c r="N375" s="1182" t="s">
        <v>140</v>
      </c>
      <c r="O375" s="1143"/>
      <c r="P375" s="1138"/>
      <c r="Q375" s="1143">
        <f>C364</f>
        <v>30</v>
      </c>
      <c r="R375" s="1239">
        <f>C364</f>
        <v>30</v>
      </c>
      <c r="S375" s="1143"/>
      <c r="T375" s="1344"/>
      <c r="U375" s="1143">
        <f t="shared" si="363"/>
        <v>30</v>
      </c>
      <c r="V375" s="1330">
        <f t="shared" si="364"/>
        <v>30</v>
      </c>
      <c r="W375" s="1143">
        <f t="shared" si="365"/>
        <v>30</v>
      </c>
      <c r="X375" s="1239">
        <f t="shared" si="366"/>
        <v>30</v>
      </c>
      <c r="Z375" s="1233" t="s">
        <v>414</v>
      </c>
      <c r="AA375" s="1234"/>
      <c r="AB375" s="1235"/>
      <c r="AC375" s="936"/>
      <c r="AD375" s="1236"/>
      <c r="AE375" s="936"/>
      <c r="AF375" s="1237"/>
      <c r="AG375" s="1167"/>
      <c r="AH375" s="1238"/>
      <c r="AI375" s="1167"/>
      <c r="AJ375" s="1239"/>
      <c r="AL375" s="1182" t="s">
        <v>77</v>
      </c>
      <c r="AM375" s="1183">
        <f t="shared" si="353"/>
        <v>0</v>
      </c>
      <c r="AN375" s="1191">
        <f t="shared" si="354"/>
        <v>0</v>
      </c>
      <c r="AO375" s="1203" t="s">
        <v>135</v>
      </c>
      <c r="AP375" s="2573">
        <f t="shared" si="370"/>
        <v>291.41000000000003</v>
      </c>
      <c r="AQ375" s="1419">
        <f t="shared" si="370"/>
        <v>223.68</v>
      </c>
    </row>
    <row r="376" spans="1:46">
      <c r="A376" s="61"/>
      <c r="B376" s="336" t="s">
        <v>247</v>
      </c>
      <c r="C376" s="71"/>
      <c r="D376" s="1053" t="s">
        <v>45</v>
      </c>
      <c r="E376" s="1479">
        <v>88</v>
      </c>
      <c r="F376" s="2104">
        <v>67</v>
      </c>
      <c r="G376" s="1439" t="s">
        <v>80</v>
      </c>
      <c r="H376" s="1054">
        <v>20</v>
      </c>
      <c r="I376" s="1491">
        <v>20</v>
      </c>
      <c r="J376" s="2103" t="s">
        <v>762</v>
      </c>
      <c r="K376" s="1054">
        <v>208</v>
      </c>
      <c r="L376" s="1528">
        <v>200</v>
      </c>
      <c r="M376" s="94"/>
      <c r="N376" s="1182" t="s">
        <v>443</v>
      </c>
      <c r="O376" s="1143"/>
      <c r="P376" s="1138"/>
      <c r="Q376" s="1143">
        <f>H368</f>
        <v>1</v>
      </c>
      <c r="R376" s="1239">
        <f>I368</f>
        <v>1</v>
      </c>
      <c r="S376" s="1143"/>
      <c r="T376" s="1344"/>
      <c r="U376" s="1143">
        <f t="shared" si="363"/>
        <v>1</v>
      </c>
      <c r="V376" s="1330">
        <f t="shared" si="364"/>
        <v>1</v>
      </c>
      <c r="W376" s="1143">
        <f t="shared" si="365"/>
        <v>1</v>
      </c>
      <c r="X376" s="1239">
        <f t="shared" si="366"/>
        <v>1</v>
      </c>
      <c r="Z376" s="1944" t="s">
        <v>547</v>
      </c>
      <c r="AA376" s="2531"/>
      <c r="AB376" s="2520"/>
      <c r="AC376" s="936"/>
      <c r="AD376" s="1208"/>
      <c r="AE376" s="936"/>
      <c r="AF376" s="2521"/>
      <c r="AG376" s="1167">
        <f t="shared" ref="AG376" si="375">AA376+AC376</f>
        <v>0</v>
      </c>
      <c r="AH376" s="1245">
        <f t="shared" ref="AH376" si="376">AB376+AD376</f>
        <v>0</v>
      </c>
      <c r="AI376" s="1167">
        <f t="shared" ref="AI376" si="377">AC376+AE376</f>
        <v>0</v>
      </c>
      <c r="AJ376" s="1246">
        <f t="shared" ref="AJ376" si="378">AD376+AF376</f>
        <v>0</v>
      </c>
      <c r="AL376" s="1182" t="s">
        <v>54</v>
      </c>
      <c r="AM376" s="1183">
        <f t="shared" si="353"/>
        <v>2.06</v>
      </c>
      <c r="AN376" s="1191">
        <f t="shared" si="354"/>
        <v>2.06</v>
      </c>
      <c r="AO376" s="1205" t="s">
        <v>414</v>
      </c>
      <c r="AP376" s="1204"/>
      <c r="AQ376" s="71"/>
    </row>
    <row r="377" spans="1:46">
      <c r="A377" s="415" t="s">
        <v>783</v>
      </c>
      <c r="B377" s="2789" t="s">
        <v>782</v>
      </c>
      <c r="C377" s="382" t="s">
        <v>810</v>
      </c>
      <c r="D377" s="243" t="s">
        <v>91</v>
      </c>
      <c r="E377" s="242">
        <v>34</v>
      </c>
      <c r="F377" s="1521">
        <v>33</v>
      </c>
      <c r="G377" s="246" t="s">
        <v>82</v>
      </c>
      <c r="H377" s="242">
        <v>0.9</v>
      </c>
      <c r="I377" s="1451">
        <v>0.9</v>
      </c>
      <c r="J377" s="61"/>
      <c r="K377" s="9"/>
      <c r="L377" s="71"/>
      <c r="M377" s="94"/>
      <c r="N377" s="1182" t="s">
        <v>138</v>
      </c>
      <c r="O377" s="1143"/>
      <c r="P377" s="1138"/>
      <c r="Q377" s="1143"/>
      <c r="R377" s="1239"/>
      <c r="S377" s="1143"/>
      <c r="T377" s="1344"/>
      <c r="U377" s="1143">
        <f t="shared" si="363"/>
        <v>0</v>
      </c>
      <c r="V377" s="1330">
        <f t="shared" si="364"/>
        <v>0</v>
      </c>
      <c r="W377" s="1143">
        <f t="shared" si="365"/>
        <v>0</v>
      </c>
      <c r="X377" s="1239">
        <f t="shared" si="366"/>
        <v>0</v>
      </c>
      <c r="Z377" s="1240" t="s">
        <v>415</v>
      </c>
      <c r="AA377" s="1241"/>
      <c r="AB377" s="1242"/>
      <c r="AC377" s="936"/>
      <c r="AD377" s="1243"/>
      <c r="AE377" s="1167"/>
      <c r="AF377" s="1244"/>
      <c r="AG377" s="1167">
        <f t="shared" ref="AG377:AJ379" si="379">AA377+AC377</f>
        <v>0</v>
      </c>
      <c r="AH377" s="1245">
        <f t="shared" si="379"/>
        <v>0</v>
      </c>
      <c r="AI377" s="1167">
        <f t="shared" si="379"/>
        <v>0</v>
      </c>
      <c r="AJ377" s="1246">
        <f t="shared" si="379"/>
        <v>0</v>
      </c>
      <c r="AL377" s="1182" t="s">
        <v>116</v>
      </c>
      <c r="AM377" s="1183">
        <f t="shared" si="353"/>
        <v>0</v>
      </c>
      <c r="AN377" s="1191">
        <f t="shared" si="354"/>
        <v>0</v>
      </c>
      <c r="AO377" s="1944" t="s">
        <v>547</v>
      </c>
      <c r="AP377" s="1207">
        <f t="shared" ref="AP377:AP392" si="380">AA376+AC376+AE376</f>
        <v>0</v>
      </c>
      <c r="AQ377" s="1208">
        <f t="shared" ref="AQ377:AQ392" si="381">AB376+AD376+AF376</f>
        <v>0</v>
      </c>
    </row>
    <row r="378" spans="1:46">
      <c r="A378" s="299" t="s">
        <v>1006</v>
      </c>
      <c r="B378" s="2721" t="s">
        <v>820</v>
      </c>
      <c r="C378" s="2105"/>
      <c r="D378" s="1454" t="s">
        <v>492</v>
      </c>
      <c r="E378" s="1058">
        <v>4</v>
      </c>
      <c r="F378" s="2140">
        <v>4</v>
      </c>
      <c r="G378" s="421" t="s">
        <v>79</v>
      </c>
      <c r="H378" s="1484">
        <v>0.9</v>
      </c>
      <c r="I378" s="1485">
        <v>0.9</v>
      </c>
      <c r="J378" s="61"/>
      <c r="K378" s="9"/>
      <c r="L378" s="71"/>
      <c r="M378" s="94"/>
      <c r="N378" s="1182" t="s">
        <v>137</v>
      </c>
      <c r="O378" s="1143"/>
      <c r="P378" s="1138"/>
      <c r="Q378" s="1143"/>
      <c r="R378" s="1239"/>
      <c r="S378" s="1143"/>
      <c r="T378" s="1344"/>
      <c r="U378" s="1143">
        <f t="shared" si="363"/>
        <v>0</v>
      </c>
      <c r="V378" s="1330">
        <f t="shared" si="364"/>
        <v>0</v>
      </c>
      <c r="W378" s="1143">
        <f t="shared" si="365"/>
        <v>0</v>
      </c>
      <c r="X378" s="1239">
        <f t="shared" si="366"/>
        <v>0</v>
      </c>
      <c r="Z378" s="1247" t="s">
        <v>416</v>
      </c>
      <c r="AA378" s="1248"/>
      <c r="AB378" s="1249"/>
      <c r="AC378" s="936">
        <f>K373</f>
        <v>143</v>
      </c>
      <c r="AD378" s="1250">
        <f>C367</f>
        <v>100</v>
      </c>
      <c r="AE378" s="1251"/>
      <c r="AF378" s="1252"/>
      <c r="AG378" s="1167">
        <f t="shared" si="379"/>
        <v>143</v>
      </c>
      <c r="AH378" s="1245">
        <f t="shared" si="379"/>
        <v>100</v>
      </c>
      <c r="AI378" s="1167">
        <f t="shared" si="379"/>
        <v>143</v>
      </c>
      <c r="AJ378" s="1246">
        <f t="shared" si="379"/>
        <v>100</v>
      </c>
      <c r="AL378" s="1152" t="s">
        <v>169</v>
      </c>
      <c r="AM378" s="1183">
        <f t="shared" si="353"/>
        <v>3.2984</v>
      </c>
      <c r="AN378" s="1191">
        <f t="shared" si="354"/>
        <v>3.2984</v>
      </c>
      <c r="AO378" s="1206" t="s">
        <v>415</v>
      </c>
      <c r="AP378" s="1207">
        <f t="shared" si="380"/>
        <v>0</v>
      </c>
      <c r="AQ378" s="1208">
        <f t="shared" si="381"/>
        <v>0</v>
      </c>
    </row>
    <row r="379" spans="1:46">
      <c r="A379" s="241" t="s">
        <v>9</v>
      </c>
      <c r="B379" s="248" t="s">
        <v>785</v>
      </c>
      <c r="C379" s="257">
        <v>20</v>
      </c>
      <c r="D379" s="243" t="s">
        <v>166</v>
      </c>
      <c r="E379" s="1484" t="s">
        <v>786</v>
      </c>
      <c r="F379" s="1485">
        <v>4</v>
      </c>
      <c r="G379" s="1452" t="s">
        <v>764</v>
      </c>
      <c r="H379" s="1061">
        <v>1E-3</v>
      </c>
      <c r="I379" s="1451">
        <v>1E-3</v>
      </c>
      <c r="J379" s="61"/>
      <c r="K379" s="9"/>
      <c r="L379" s="71"/>
      <c r="M379" s="94"/>
      <c r="N379" s="1182" t="s">
        <v>77</v>
      </c>
      <c r="O379" s="1143"/>
      <c r="P379" s="1138"/>
      <c r="Q379" s="1143"/>
      <c r="R379" s="1239"/>
      <c r="S379" s="1143"/>
      <c r="T379" s="1344"/>
      <c r="U379" s="1143">
        <f t="shared" si="363"/>
        <v>0</v>
      </c>
      <c r="V379" s="1330">
        <f t="shared" si="364"/>
        <v>0</v>
      </c>
      <c r="W379" s="1143">
        <f t="shared" si="365"/>
        <v>0</v>
      </c>
      <c r="X379" s="1239">
        <f t="shared" si="366"/>
        <v>0</v>
      </c>
      <c r="Z379" s="1253" t="s">
        <v>417</v>
      </c>
      <c r="AA379" s="1248"/>
      <c r="AB379" s="1249"/>
      <c r="AC379" s="936"/>
      <c r="AD379" s="1250"/>
      <c r="AE379" s="1167"/>
      <c r="AF379" s="1252"/>
      <c r="AG379" s="1167">
        <f t="shared" si="379"/>
        <v>0</v>
      </c>
      <c r="AH379" s="1245">
        <f t="shared" si="379"/>
        <v>0</v>
      </c>
      <c r="AI379" s="1167">
        <f t="shared" si="379"/>
        <v>0</v>
      </c>
      <c r="AJ379" s="1246">
        <f t="shared" si="379"/>
        <v>0</v>
      </c>
      <c r="AL379" s="1153" t="s">
        <v>165</v>
      </c>
      <c r="AM379" s="1183">
        <f t="shared" si="353"/>
        <v>1.7399999999999999E-2</v>
      </c>
      <c r="AN379" s="1191">
        <f t="shared" si="354"/>
        <v>1.7399999999999999E-2</v>
      </c>
      <c r="AO379" s="1209" t="s">
        <v>416</v>
      </c>
      <c r="AP379" s="1183">
        <f t="shared" si="380"/>
        <v>143</v>
      </c>
      <c r="AQ379" s="1208">
        <f t="shared" si="381"/>
        <v>100</v>
      </c>
    </row>
    <row r="380" spans="1:46" ht="15.75" thickBot="1">
      <c r="A380" s="61"/>
      <c r="B380" s="1549"/>
      <c r="C380" s="71"/>
      <c r="D380" s="243" t="s">
        <v>82</v>
      </c>
      <c r="E380" s="242">
        <v>2</v>
      </c>
      <c r="F380" s="1448">
        <v>2</v>
      </c>
      <c r="G380" s="234" t="s">
        <v>83</v>
      </c>
      <c r="H380" s="2083">
        <v>0.16</v>
      </c>
      <c r="I380" s="1448">
        <v>0.16</v>
      </c>
      <c r="J380" s="61"/>
      <c r="K380" s="9"/>
      <c r="L380" s="71"/>
      <c r="M380" s="94"/>
      <c r="N380" s="455" t="s">
        <v>444</v>
      </c>
      <c r="O380" s="1143">
        <f>K357+E357</f>
        <v>0.85</v>
      </c>
      <c r="P380" s="1138">
        <f>L357+F357</f>
        <v>0.85</v>
      </c>
      <c r="Q380" s="1143">
        <f>E368+H364+K368</f>
        <v>1.05</v>
      </c>
      <c r="R380" s="1239">
        <f>F368+L368+I364</f>
        <v>1.05</v>
      </c>
      <c r="S380" s="1146">
        <f>H380</f>
        <v>0.16</v>
      </c>
      <c r="T380" s="1344">
        <f>I380</f>
        <v>0.16</v>
      </c>
      <c r="U380" s="1143">
        <f t="shared" si="363"/>
        <v>1.9</v>
      </c>
      <c r="V380" s="1330">
        <f t="shared" si="364"/>
        <v>1.9</v>
      </c>
      <c r="W380" s="1143">
        <f t="shared" si="365"/>
        <v>1.21</v>
      </c>
      <c r="X380" s="1239">
        <f t="shared" si="366"/>
        <v>1.21</v>
      </c>
      <c r="Z380" s="1254" t="s">
        <v>418</v>
      </c>
      <c r="AA380" s="1255"/>
      <c r="AB380" s="1256"/>
      <c r="AC380" s="1165"/>
      <c r="AD380" s="1257"/>
      <c r="AE380" s="1168"/>
      <c r="AF380" s="1258"/>
      <c r="AG380" s="1168">
        <f>AA380+AC380</f>
        <v>0</v>
      </c>
      <c r="AH380" s="1259"/>
      <c r="AI380" s="1168">
        <f t="shared" ref="AI380:AI392" si="382">AC380+AE380</f>
        <v>0</v>
      </c>
      <c r="AJ380" s="1260"/>
      <c r="AL380" s="1154" t="s">
        <v>408</v>
      </c>
      <c r="AM380" s="1183">
        <f t="shared" si="353"/>
        <v>3</v>
      </c>
      <c r="AN380" s="1191">
        <f t="shared" si="354"/>
        <v>3</v>
      </c>
      <c r="AO380" s="1210" t="s">
        <v>417</v>
      </c>
      <c r="AP380" s="1183">
        <f t="shared" si="380"/>
        <v>0</v>
      </c>
      <c r="AQ380" s="1208">
        <f t="shared" si="381"/>
        <v>0</v>
      </c>
    </row>
    <row r="381" spans="1:46" ht="15.75" thickBot="1">
      <c r="A381" s="61"/>
      <c r="B381" s="1549"/>
      <c r="C381" s="71"/>
      <c r="D381" s="243" t="s">
        <v>784</v>
      </c>
      <c r="E381" s="242">
        <v>4</v>
      </c>
      <c r="F381" s="1451">
        <v>4</v>
      </c>
      <c r="G381" s="234" t="s">
        <v>50</v>
      </c>
      <c r="H381" s="1484">
        <v>1.6</v>
      </c>
      <c r="I381" s="1485">
        <v>1.6</v>
      </c>
      <c r="J381" s="61"/>
      <c r="K381" s="9"/>
      <c r="L381" s="71"/>
      <c r="M381" s="94"/>
      <c r="N381" s="1182" t="s">
        <v>445</v>
      </c>
      <c r="O381" s="1143"/>
      <c r="P381" s="1138"/>
      <c r="Q381" s="1143"/>
      <c r="R381" s="1239"/>
      <c r="S381" s="1143"/>
      <c r="T381" s="1344"/>
      <c r="U381" s="1143">
        <f t="shared" si="363"/>
        <v>0</v>
      </c>
      <c r="V381" s="1330">
        <f t="shared" si="364"/>
        <v>0</v>
      </c>
      <c r="W381" s="1143">
        <f t="shared" si="365"/>
        <v>0</v>
      </c>
      <c r="X381" s="1239">
        <f t="shared" si="366"/>
        <v>0</v>
      </c>
      <c r="Z381" s="1261" t="s">
        <v>419</v>
      </c>
      <c r="AA381" s="1262">
        <f t="shared" ref="AA381:AF381" si="383">SUM(AA376:AA380)</f>
        <v>0</v>
      </c>
      <c r="AB381" s="1263">
        <f t="shared" si="383"/>
        <v>0</v>
      </c>
      <c r="AC381" s="1264">
        <f t="shared" si="383"/>
        <v>143</v>
      </c>
      <c r="AD381" s="1265">
        <f t="shared" si="383"/>
        <v>100</v>
      </c>
      <c r="AE381" s="1266">
        <f t="shared" si="383"/>
        <v>0</v>
      </c>
      <c r="AF381" s="1267">
        <f t="shared" si="383"/>
        <v>0</v>
      </c>
      <c r="AG381" s="1266">
        <f>AA381+AC381</f>
        <v>143</v>
      </c>
      <c r="AH381" s="1268">
        <f>AB381+AD381</f>
        <v>100</v>
      </c>
      <c r="AI381" s="1266">
        <f t="shared" si="382"/>
        <v>143</v>
      </c>
      <c r="AJ381" s="1269">
        <f>AD381+AF381</f>
        <v>100</v>
      </c>
      <c r="AL381" s="1155" t="s">
        <v>136</v>
      </c>
      <c r="AM381" s="1192">
        <f t="shared" si="353"/>
        <v>0.28000000000000003</v>
      </c>
      <c r="AN381" s="1193">
        <f t="shared" si="354"/>
        <v>0.28000000000000003</v>
      </c>
      <c r="AO381" s="1211" t="s">
        <v>418</v>
      </c>
      <c r="AP381" s="1192">
        <f t="shared" si="380"/>
        <v>0</v>
      </c>
      <c r="AQ381" s="1212">
        <f t="shared" si="381"/>
        <v>0</v>
      </c>
    </row>
    <row r="382" spans="1:46" ht="15.75" thickBot="1">
      <c r="A382" s="1376" t="s">
        <v>400</v>
      </c>
      <c r="B382" s="1377"/>
      <c r="C382" s="1698">
        <f>C375+C379+100+20</f>
        <v>340</v>
      </c>
      <c r="D382" s="253" t="s">
        <v>89</v>
      </c>
      <c r="E382" s="1468">
        <v>2</v>
      </c>
      <c r="F382" s="2193">
        <v>2</v>
      </c>
      <c r="G382" s="991"/>
      <c r="H382" s="31"/>
      <c r="I382" s="31"/>
      <c r="J382" s="57"/>
      <c r="K382" s="31"/>
      <c r="L382" s="73"/>
      <c r="M382" s="94"/>
      <c r="N382" s="1152" t="s">
        <v>169</v>
      </c>
      <c r="O382" s="1147">
        <f t="shared" ref="O382:T382" si="384">O383+O384+O385+O386</f>
        <v>1.2894000000000001</v>
      </c>
      <c r="P382" s="1354">
        <f t="shared" si="384"/>
        <v>1.2894000000000001</v>
      </c>
      <c r="Q382" s="1147">
        <f t="shared" si="384"/>
        <v>2.008</v>
      </c>
      <c r="R382" s="1355">
        <f t="shared" si="384"/>
        <v>2.008</v>
      </c>
      <c r="S382" s="1157">
        <f t="shared" si="384"/>
        <v>1E-3</v>
      </c>
      <c r="T382" s="1356">
        <f t="shared" si="384"/>
        <v>1E-3</v>
      </c>
      <c r="U382" s="1143">
        <f t="shared" si="363"/>
        <v>3.2974000000000001</v>
      </c>
      <c r="V382" s="1330">
        <f t="shared" si="364"/>
        <v>3.2974000000000001</v>
      </c>
      <c r="W382" s="1143">
        <f t="shared" si="365"/>
        <v>2.0089999999999999</v>
      </c>
      <c r="X382" s="1239">
        <f t="shared" si="366"/>
        <v>2.0089999999999999</v>
      </c>
      <c r="Z382" s="1393" t="s">
        <v>428</v>
      </c>
      <c r="AA382" s="1284">
        <f>H352</f>
        <v>20</v>
      </c>
      <c r="AB382" s="1382">
        <f>I352</f>
        <v>20</v>
      </c>
      <c r="AC382" s="1286"/>
      <c r="AD382" s="1385"/>
      <c r="AE382" s="1284"/>
      <c r="AF382" s="1382"/>
      <c r="AG382" s="1166"/>
      <c r="AH382" s="1388"/>
      <c r="AI382" s="1166">
        <f t="shared" si="382"/>
        <v>0</v>
      </c>
      <c r="AJ382" s="1391"/>
      <c r="AL382" s="462" t="s">
        <v>98</v>
      </c>
      <c r="AM382" s="1194">
        <f>O387+Q387+S387</f>
        <v>4</v>
      </c>
      <c r="AN382" s="1195">
        <f>P387+R387+T387</f>
        <v>4</v>
      </c>
      <c r="AO382" s="1213" t="s">
        <v>419</v>
      </c>
      <c r="AP382" s="1214">
        <f t="shared" si="380"/>
        <v>143</v>
      </c>
      <c r="AQ382" s="1215">
        <f t="shared" si="381"/>
        <v>100</v>
      </c>
    </row>
    <row r="383" spans="1:46">
      <c r="D383" s="41"/>
      <c r="E383" s="9"/>
      <c r="F383" s="48"/>
      <c r="M383" s="94"/>
      <c r="N383" s="1153" t="s">
        <v>165</v>
      </c>
      <c r="O383" s="1148">
        <f>E356</f>
        <v>9.4000000000000004E-3</v>
      </c>
      <c r="P383" s="1357">
        <f>F356</f>
        <v>9.4000000000000004E-3</v>
      </c>
      <c r="Q383" s="1148">
        <f>E369</f>
        <v>8.0000000000000002E-3</v>
      </c>
      <c r="R383" s="1358">
        <f>F369</f>
        <v>8.0000000000000002E-3</v>
      </c>
      <c r="S383" s="1158"/>
      <c r="T383" s="1357"/>
      <c r="U383" s="1162">
        <f>O383+Q383</f>
        <v>1.7399999999999999E-2</v>
      </c>
      <c r="V383" s="1358">
        <f t="shared" si="364"/>
        <v>1.7399999999999999E-2</v>
      </c>
      <c r="W383" s="1144">
        <f t="shared" si="365"/>
        <v>8.0000000000000002E-3</v>
      </c>
      <c r="X383" s="1358">
        <f t="shared" si="366"/>
        <v>8.0000000000000002E-3</v>
      </c>
      <c r="Z383" s="1378" t="s">
        <v>429</v>
      </c>
      <c r="AA383" s="1290"/>
      <c r="AB383" s="1383"/>
      <c r="AC383" s="1292"/>
      <c r="AD383" s="1386"/>
      <c r="AE383" s="1290"/>
      <c r="AF383" s="1383"/>
      <c r="AG383" s="1167">
        <f t="shared" ref="AG383:AH385" si="385">AA383+AC383</f>
        <v>0</v>
      </c>
      <c r="AH383" s="1389">
        <f t="shared" si="385"/>
        <v>0</v>
      </c>
      <c r="AI383" s="1167">
        <f t="shared" si="382"/>
        <v>0</v>
      </c>
      <c r="AJ383" s="1342">
        <f t="shared" ref="AJ383:AJ388" si="386">AD383+AF383</f>
        <v>0</v>
      </c>
      <c r="AO383" s="1393" t="s">
        <v>428</v>
      </c>
      <c r="AP383" s="1204">
        <f t="shared" si="380"/>
        <v>20</v>
      </c>
      <c r="AQ383" s="1217">
        <f t="shared" si="381"/>
        <v>20</v>
      </c>
      <c r="AS383" s="9"/>
      <c r="AT383" s="9"/>
    </row>
    <row r="384" spans="1:46" ht="15.75" thickBot="1">
      <c r="D384" s="41"/>
      <c r="E384" s="9"/>
      <c r="F384" s="9"/>
      <c r="M384" s="94"/>
      <c r="N384" s="1154" t="s">
        <v>408</v>
      </c>
      <c r="O384" s="1149">
        <f>F358</f>
        <v>1</v>
      </c>
      <c r="P384" s="1359">
        <f>F358</f>
        <v>1</v>
      </c>
      <c r="Q384" s="1149">
        <f>L370+F371</f>
        <v>2</v>
      </c>
      <c r="R384" s="1360">
        <f>L370+F371</f>
        <v>2</v>
      </c>
      <c r="S384" s="1159"/>
      <c r="T384" s="1359"/>
      <c r="U384" s="1162">
        <f>O384+Q384</f>
        <v>3</v>
      </c>
      <c r="V384" s="1358">
        <f t="shared" si="364"/>
        <v>3</v>
      </c>
      <c r="W384" s="1144">
        <f t="shared" si="365"/>
        <v>2</v>
      </c>
      <c r="X384" s="1358">
        <f t="shared" si="366"/>
        <v>2</v>
      </c>
      <c r="Z384" s="1379" t="s">
        <v>499</v>
      </c>
      <c r="AA384" s="1296"/>
      <c r="AB384" s="1384"/>
      <c r="AC384" s="1298"/>
      <c r="AD384" s="1387"/>
      <c r="AE384" s="1296"/>
      <c r="AF384" s="1384"/>
      <c r="AG384" s="1168">
        <f t="shared" si="385"/>
        <v>0</v>
      </c>
      <c r="AH384" s="1390">
        <f t="shared" si="385"/>
        <v>0</v>
      </c>
      <c r="AI384" s="1168">
        <f t="shared" si="382"/>
        <v>0</v>
      </c>
      <c r="AJ384" s="1392">
        <f t="shared" si="386"/>
        <v>0</v>
      </c>
      <c r="AO384" s="1378" t="s">
        <v>429</v>
      </c>
      <c r="AP384" s="1183">
        <f t="shared" si="380"/>
        <v>0</v>
      </c>
      <c r="AQ384" s="1208">
        <f t="shared" si="381"/>
        <v>0</v>
      </c>
      <c r="AS384" s="9"/>
      <c r="AT384" s="9"/>
    </row>
    <row r="385" spans="1:65" ht="15.75" thickBot="1">
      <c r="D385" s="7"/>
      <c r="E385" s="12"/>
      <c r="F385" s="144"/>
      <c r="J385" s="9"/>
      <c r="K385" s="9"/>
      <c r="L385" s="9"/>
      <c r="M385" s="94"/>
      <c r="N385" s="1155" t="s">
        <v>136</v>
      </c>
      <c r="O385" s="1150">
        <f>H354+K355</f>
        <v>0.28000000000000003</v>
      </c>
      <c r="P385" s="1361">
        <f>I354+L355</f>
        <v>0.28000000000000003</v>
      </c>
      <c r="Q385" s="1150"/>
      <c r="R385" s="1362"/>
      <c r="S385" s="1160"/>
      <c r="T385" s="1361"/>
      <c r="U385" s="1162">
        <f>O385+Q385</f>
        <v>0.28000000000000003</v>
      </c>
      <c r="V385" s="1358">
        <f t="shared" si="364"/>
        <v>0.28000000000000003</v>
      </c>
      <c r="W385" s="1144">
        <f t="shared" si="365"/>
        <v>0</v>
      </c>
      <c r="X385" s="1358">
        <f t="shared" si="366"/>
        <v>0</v>
      </c>
      <c r="Z385" s="1380" t="s">
        <v>431</v>
      </c>
      <c r="AA385" s="1400">
        <f t="shared" ref="AA385:AF385" si="387">AA382+AA383+AA384</f>
        <v>20</v>
      </c>
      <c r="AB385" s="1325">
        <f t="shared" si="387"/>
        <v>20</v>
      </c>
      <c r="AC385" s="1381">
        <f t="shared" si="387"/>
        <v>0</v>
      </c>
      <c r="AD385" s="1323">
        <f t="shared" si="387"/>
        <v>0</v>
      </c>
      <c r="AE385" s="1400">
        <f t="shared" si="387"/>
        <v>0</v>
      </c>
      <c r="AF385" s="1325">
        <f t="shared" si="387"/>
        <v>0</v>
      </c>
      <c r="AG385" s="1231">
        <f t="shared" si="385"/>
        <v>20</v>
      </c>
      <c r="AH385" s="1324">
        <f t="shared" si="385"/>
        <v>20</v>
      </c>
      <c r="AI385" s="1231">
        <f t="shared" si="382"/>
        <v>0</v>
      </c>
      <c r="AJ385" s="1325">
        <f t="shared" si="386"/>
        <v>0</v>
      </c>
      <c r="AO385" s="1379" t="s">
        <v>430</v>
      </c>
      <c r="AP385" s="1192">
        <f t="shared" si="380"/>
        <v>0</v>
      </c>
      <c r="AQ385" s="1212">
        <f t="shared" si="381"/>
        <v>0</v>
      </c>
      <c r="AS385" s="9"/>
      <c r="AT385" s="9"/>
    </row>
    <row r="386" spans="1:65" ht="15.75" thickBot="1">
      <c r="D386" s="87"/>
      <c r="E386" s="12"/>
      <c r="F386" s="146"/>
      <c r="J386" s="9"/>
      <c r="K386" s="9"/>
      <c r="L386" s="9"/>
      <c r="M386" s="94"/>
      <c r="N386" s="1155" t="s">
        <v>461</v>
      </c>
      <c r="O386" s="1150"/>
      <c r="P386" s="1361"/>
      <c r="Q386" s="1150"/>
      <c r="R386" s="1362"/>
      <c r="S386" s="1160">
        <f>H379</f>
        <v>1E-3</v>
      </c>
      <c r="T386" s="1361">
        <f>I379</f>
        <v>1E-3</v>
      </c>
      <c r="U386" s="1162">
        <f>O386+Q386</f>
        <v>0</v>
      </c>
      <c r="V386" s="1358">
        <f t="shared" si="364"/>
        <v>0</v>
      </c>
      <c r="W386" s="1144">
        <f>Q386+S386</f>
        <v>1E-3</v>
      </c>
      <c r="X386" s="1358">
        <f t="shared" si="366"/>
        <v>1E-3</v>
      </c>
      <c r="Z386" s="1216" t="s">
        <v>423</v>
      </c>
      <c r="AA386" s="1270"/>
      <c r="AB386" s="1271"/>
      <c r="AC386" s="1166"/>
      <c r="AD386" s="1272"/>
      <c r="AE386" s="1270"/>
      <c r="AF386" s="1271"/>
      <c r="AG386" s="1166"/>
      <c r="AH386" s="1273">
        <f>AB386+AD386</f>
        <v>0</v>
      </c>
      <c r="AI386" s="1166">
        <f t="shared" si="382"/>
        <v>0</v>
      </c>
      <c r="AJ386" s="1274">
        <f t="shared" si="386"/>
        <v>0</v>
      </c>
      <c r="AO386" s="1380" t="s">
        <v>431</v>
      </c>
      <c r="AP386" s="1231">
        <f t="shared" si="380"/>
        <v>20</v>
      </c>
      <c r="AQ386" s="1232">
        <f t="shared" si="381"/>
        <v>20</v>
      </c>
      <c r="AR386" s="664"/>
      <c r="AS386" s="9"/>
      <c r="AT386" s="9"/>
    </row>
    <row r="387" spans="1:65" ht="15.75" thickBot="1">
      <c r="D387" s="7"/>
      <c r="E387" s="12"/>
      <c r="F387" s="146"/>
      <c r="J387" s="9"/>
      <c r="K387" s="9"/>
      <c r="L387" s="9"/>
      <c r="M387" s="94"/>
      <c r="N387" s="462" t="s">
        <v>98</v>
      </c>
      <c r="O387" s="1151"/>
      <c r="P387" s="1363"/>
      <c r="Q387" s="1151"/>
      <c r="R387" s="1364"/>
      <c r="S387" s="1161">
        <f>E381</f>
        <v>4</v>
      </c>
      <c r="T387" s="1365">
        <f>F381</f>
        <v>4</v>
      </c>
      <c r="U387" s="1163">
        <f>O387+Q387</f>
        <v>0</v>
      </c>
      <c r="V387" s="1366">
        <f t="shared" si="364"/>
        <v>0</v>
      </c>
      <c r="W387" s="1163">
        <f>Q387+S387</f>
        <v>4</v>
      </c>
      <c r="X387" s="1366">
        <f t="shared" si="366"/>
        <v>4</v>
      </c>
      <c r="Z387" s="1218" t="s">
        <v>424</v>
      </c>
      <c r="AA387" s="1255">
        <f>E351</f>
        <v>82.24</v>
      </c>
      <c r="AB387" s="1275">
        <f>F351</f>
        <v>67.02</v>
      </c>
      <c r="AC387" s="1168"/>
      <c r="AD387" s="1276"/>
      <c r="AE387" s="1255"/>
      <c r="AF387" s="1275"/>
      <c r="AG387" s="1168">
        <f>AA387+AC387</f>
        <v>82.24</v>
      </c>
      <c r="AH387" s="1277">
        <f>AB387+AD387</f>
        <v>67.02</v>
      </c>
      <c r="AI387" s="1168">
        <f t="shared" si="382"/>
        <v>0</v>
      </c>
      <c r="AJ387" s="1278">
        <f t="shared" si="386"/>
        <v>0</v>
      </c>
      <c r="AO387" s="1216" t="s">
        <v>275</v>
      </c>
      <c r="AP387" s="1204">
        <f t="shared" si="380"/>
        <v>0</v>
      </c>
      <c r="AQ387" s="1217">
        <f t="shared" si="381"/>
        <v>0</v>
      </c>
      <c r="AR387" s="664"/>
      <c r="AS387" s="9"/>
      <c r="AT387" s="9"/>
    </row>
    <row r="388" spans="1:65" ht="15.75" thickBot="1">
      <c r="D388" s="1903"/>
      <c r="E388" s="9"/>
      <c r="F388" s="9"/>
      <c r="G388" s="90"/>
      <c r="H388" s="84"/>
      <c r="I388" s="138"/>
      <c r="J388" s="9"/>
      <c r="K388" s="9"/>
      <c r="L388" s="9"/>
      <c r="M388" s="94"/>
      <c r="Z388" s="1219" t="s">
        <v>420</v>
      </c>
      <c r="AA388" s="1279">
        <f t="shared" ref="AA388:AF388" si="388">SUM(AA386:AA387)</f>
        <v>82.24</v>
      </c>
      <c r="AB388" s="1280">
        <f t="shared" si="388"/>
        <v>67.02</v>
      </c>
      <c r="AC388" s="1281">
        <f t="shared" si="388"/>
        <v>0</v>
      </c>
      <c r="AD388" s="1221">
        <f t="shared" si="388"/>
        <v>0</v>
      </c>
      <c r="AE388" s="1279">
        <f t="shared" si="388"/>
        <v>0</v>
      </c>
      <c r="AF388" s="1280">
        <f t="shared" si="388"/>
        <v>0</v>
      </c>
      <c r="AG388" s="1220">
        <f>AA388+AC388</f>
        <v>82.24</v>
      </c>
      <c r="AH388" s="1282">
        <f>AB388+AD388</f>
        <v>67.02</v>
      </c>
      <c r="AI388" s="1220">
        <f t="shared" si="382"/>
        <v>0</v>
      </c>
      <c r="AJ388" s="1283">
        <f t="shared" si="386"/>
        <v>0</v>
      </c>
      <c r="AO388" s="1218" t="s">
        <v>153</v>
      </c>
      <c r="AP388" s="1192">
        <f t="shared" si="380"/>
        <v>82.24</v>
      </c>
      <c r="AQ388" s="1212">
        <f t="shared" si="381"/>
        <v>67.02</v>
      </c>
      <c r="AR388" s="664"/>
      <c r="AS388" s="9"/>
      <c r="AT388" s="9"/>
    </row>
    <row r="389" spans="1:65" ht="15.75" thickBot="1">
      <c r="G389" s="7"/>
      <c r="H389" s="12"/>
      <c r="I389" s="369"/>
      <c r="J389" s="7"/>
      <c r="K389" s="12"/>
      <c r="L389" s="144"/>
      <c r="M389" s="94"/>
      <c r="Z389" s="1222" t="s">
        <v>273</v>
      </c>
      <c r="AA389" s="1284"/>
      <c r="AB389" s="1285"/>
      <c r="AC389" s="1286"/>
      <c r="AD389" s="1287"/>
      <c r="AE389" s="1284"/>
      <c r="AF389" s="1285"/>
      <c r="AG389" s="1166"/>
      <c r="AH389" s="1288"/>
      <c r="AI389" s="1166">
        <f t="shared" si="382"/>
        <v>0</v>
      </c>
      <c r="AJ389" s="1289"/>
      <c r="AO389" s="1219" t="s">
        <v>420</v>
      </c>
      <c r="AP389" s="1220">
        <f t="shared" si="380"/>
        <v>82.24</v>
      </c>
      <c r="AQ389" s="1221">
        <f t="shared" si="381"/>
        <v>67.02</v>
      </c>
      <c r="AR389" s="108"/>
      <c r="AS389" s="9"/>
      <c r="AT389" s="9"/>
    </row>
    <row r="390" spans="1:65">
      <c r="G390" s="7"/>
      <c r="H390" s="12"/>
      <c r="I390" s="369"/>
      <c r="J390" s="48"/>
      <c r="K390" s="12"/>
      <c r="L390" s="146"/>
      <c r="M390" s="94"/>
      <c r="R390" s="1131"/>
      <c r="T390" s="1131"/>
      <c r="V390" s="1135"/>
      <c r="X390" s="1135"/>
      <c r="Z390" s="1223" t="s">
        <v>103</v>
      </c>
      <c r="AA390" s="1290"/>
      <c r="AB390" s="1291"/>
      <c r="AC390" s="1292"/>
      <c r="AD390" s="1293"/>
      <c r="AE390" s="1290"/>
      <c r="AF390" s="1291"/>
      <c r="AG390" s="1167">
        <f t="shared" ref="AG390:AH392" si="389">AA390+AC390</f>
        <v>0</v>
      </c>
      <c r="AH390" s="1294">
        <f t="shared" si="389"/>
        <v>0</v>
      </c>
      <c r="AI390" s="1167">
        <f t="shared" si="382"/>
        <v>0</v>
      </c>
      <c r="AJ390" s="1295">
        <f>AD390+AF390</f>
        <v>0</v>
      </c>
      <c r="AO390" s="2586" t="s">
        <v>273</v>
      </c>
      <c r="AP390" s="1180">
        <f t="shared" si="380"/>
        <v>0</v>
      </c>
      <c r="AQ390" s="2587">
        <f t="shared" si="381"/>
        <v>0</v>
      </c>
      <c r="AR390" s="108"/>
      <c r="AS390" s="9"/>
      <c r="AT390" s="9"/>
    </row>
    <row r="391" spans="1:65" ht="15.75" thickBot="1">
      <c r="G391" s="7"/>
      <c r="H391" s="12"/>
      <c r="I391" s="369"/>
      <c r="J391" s="48"/>
      <c r="K391" s="12"/>
      <c r="L391" s="146"/>
      <c r="M391" s="94"/>
      <c r="P391" s="1131"/>
      <c r="R391" s="1131"/>
      <c r="T391" s="1131"/>
      <c r="V391" s="1135"/>
      <c r="X391" s="1135"/>
      <c r="Z391" s="1224" t="s">
        <v>274</v>
      </c>
      <c r="AA391" s="1296"/>
      <c r="AB391" s="1297"/>
      <c r="AC391" s="1298">
        <f>K361</f>
        <v>121.9</v>
      </c>
      <c r="AD391" s="1299">
        <f>L361</f>
        <v>86.5</v>
      </c>
      <c r="AE391" s="1296"/>
      <c r="AF391" s="1297"/>
      <c r="AG391" s="1168">
        <f t="shared" si="389"/>
        <v>121.9</v>
      </c>
      <c r="AH391" s="1300">
        <f t="shared" si="389"/>
        <v>86.5</v>
      </c>
      <c r="AI391" s="1168">
        <f t="shared" si="382"/>
        <v>121.9</v>
      </c>
      <c r="AJ391" s="1301">
        <f>AD391+AF391</f>
        <v>86.5</v>
      </c>
      <c r="AM391" s="1196"/>
      <c r="AN391" s="300"/>
      <c r="AO391" s="1223" t="s">
        <v>103</v>
      </c>
      <c r="AP391" s="1183">
        <f t="shared" si="380"/>
        <v>0</v>
      </c>
      <c r="AQ391" s="1208">
        <f t="shared" si="381"/>
        <v>0</v>
      </c>
      <c r="AR391" s="108"/>
      <c r="AS391" s="9"/>
      <c r="AT391" s="9"/>
    </row>
    <row r="392" spans="1:65" ht="15.75" thickBot="1">
      <c r="A392" s="9"/>
      <c r="B392" s="7"/>
      <c r="C392" s="13"/>
      <c r="D392" s="7"/>
      <c r="E392" s="1911"/>
      <c r="F392" s="1912"/>
      <c r="G392" s="7"/>
      <c r="H392" s="12"/>
      <c r="I392" s="144"/>
      <c r="J392" s="7"/>
      <c r="K392" s="12"/>
      <c r="L392" s="144"/>
      <c r="M392" s="94"/>
      <c r="N392" s="108"/>
      <c r="P392" s="1130"/>
      <c r="R392" s="1130"/>
      <c r="T392" s="1130"/>
      <c r="V392" s="287"/>
      <c r="X392" s="287"/>
      <c r="Z392" s="1394" t="s">
        <v>421</v>
      </c>
      <c r="AA392" s="1395">
        <f t="shared" ref="AA392:AF392" si="390">AA389+AA390+AA391</f>
        <v>0</v>
      </c>
      <c r="AB392" s="1267">
        <f t="shared" si="390"/>
        <v>0</v>
      </c>
      <c r="AC392" s="1395">
        <f t="shared" si="390"/>
        <v>121.9</v>
      </c>
      <c r="AD392" s="1267">
        <f t="shared" si="390"/>
        <v>86.5</v>
      </c>
      <c r="AE392" s="1395">
        <f t="shared" si="390"/>
        <v>0</v>
      </c>
      <c r="AF392" s="1267">
        <f t="shared" si="390"/>
        <v>0</v>
      </c>
      <c r="AG392" s="1266">
        <f t="shared" si="389"/>
        <v>121.9</v>
      </c>
      <c r="AH392" s="1268">
        <f t="shared" si="389"/>
        <v>86.5</v>
      </c>
      <c r="AI392" s="1266">
        <f t="shared" si="382"/>
        <v>121.9</v>
      </c>
      <c r="AJ392" s="1269">
        <f>AD392+AF392</f>
        <v>86.5</v>
      </c>
      <c r="AM392" s="1196"/>
      <c r="AN392" s="1333"/>
      <c r="AO392" s="2588" t="s">
        <v>274</v>
      </c>
      <c r="AP392" s="1194">
        <f t="shared" si="380"/>
        <v>121.9</v>
      </c>
      <c r="AQ392" s="2589">
        <f t="shared" si="381"/>
        <v>86.5</v>
      </c>
      <c r="AR392" s="108"/>
      <c r="AS392" s="9"/>
      <c r="AT392" s="9"/>
    </row>
    <row r="393" spans="1:65">
      <c r="A393" s="9"/>
      <c r="B393" s="7"/>
      <c r="C393" s="13"/>
      <c r="D393" s="48"/>
      <c r="E393" s="47"/>
      <c r="F393" s="146"/>
      <c r="G393" s="7"/>
      <c r="H393" s="1911"/>
      <c r="I393" s="1912"/>
      <c r="J393" s="9"/>
      <c r="K393" s="9"/>
      <c r="L393" s="9"/>
      <c r="M393" s="94"/>
      <c r="AO393" s="139"/>
      <c r="AP393" s="108"/>
      <c r="AQ393" s="9"/>
    </row>
    <row r="394" spans="1:65" ht="15.75" thickBot="1">
      <c r="A394" s="9"/>
      <c r="B394" s="7"/>
      <c r="C394" s="13"/>
      <c r="D394" s="9"/>
      <c r="E394" s="41"/>
      <c r="F394" s="9"/>
      <c r="G394" s="48"/>
      <c r="H394" s="47"/>
      <c r="I394" s="146"/>
      <c r="J394" s="9"/>
      <c r="K394" s="9"/>
      <c r="L394" s="9"/>
      <c r="M394" s="94"/>
      <c r="Z394" t="s">
        <v>401</v>
      </c>
      <c r="AS394" s="47"/>
      <c r="AT394" s="643"/>
    </row>
    <row r="395" spans="1:65" ht="15.75" thickBot="1">
      <c r="E395" s="77"/>
      <c r="M395" s="94"/>
      <c r="N395" t="s">
        <v>401</v>
      </c>
      <c r="Z395" s="101" t="str">
        <f>N396</f>
        <v>8- й   день</v>
      </c>
      <c r="AA395" s="308" t="s">
        <v>449</v>
      </c>
      <c r="AF395" s="134" t="str">
        <f>E398</f>
        <v>2 - я   неделя</v>
      </c>
      <c r="AH395" s="311" t="s">
        <v>402</v>
      </c>
      <c r="AI395" s="64"/>
      <c r="AL395" s="1592" t="s">
        <v>411</v>
      </c>
      <c r="AO395" s="1124" t="s">
        <v>322</v>
      </c>
      <c r="AP395" s="1197" t="s">
        <v>412</v>
      </c>
      <c r="AQ395" s="1198"/>
      <c r="AS395" s="345"/>
      <c r="AT395" s="345"/>
    </row>
    <row r="396" spans="1:65" ht="15.75" thickBot="1">
      <c r="B396" s="177" t="s">
        <v>242</v>
      </c>
      <c r="F396" s="2"/>
      <c r="G396" s="2"/>
      <c r="H396" s="2"/>
      <c r="K396" s="2"/>
      <c r="M396" s="94"/>
      <c r="N396" s="101" t="str">
        <f>A402</f>
        <v>8- й   день</v>
      </c>
      <c r="O396" s="308" t="s">
        <v>449</v>
      </c>
      <c r="T396" s="134" t="str">
        <f>E398</f>
        <v>2 - я   неделя</v>
      </c>
      <c r="V396" s="311" t="s">
        <v>402</v>
      </c>
      <c r="W396" s="64"/>
      <c r="X396" s="1335"/>
      <c r="Z396" s="1124" t="s">
        <v>322</v>
      </c>
      <c r="AA396" s="1125" t="s">
        <v>403</v>
      </c>
      <c r="AB396" s="1126"/>
      <c r="AC396" s="1125" t="s">
        <v>404</v>
      </c>
      <c r="AD396" s="1126"/>
      <c r="AE396" s="1125" t="s">
        <v>405</v>
      </c>
      <c r="AF396" s="1126"/>
      <c r="AG396" s="1125" t="s">
        <v>409</v>
      </c>
      <c r="AH396" s="1126"/>
      <c r="AI396" s="1170" t="s">
        <v>410</v>
      </c>
      <c r="AJ396" s="1126"/>
      <c r="AL396" s="9"/>
      <c r="AM396" s="9"/>
      <c r="AN396" s="9"/>
      <c r="AO396" s="31"/>
      <c r="AP396" s="1405" t="s">
        <v>101</v>
      </c>
      <c r="AQ396" s="1406" t="s">
        <v>102</v>
      </c>
      <c r="AS396" s="345"/>
      <c r="AT396" s="345"/>
    </row>
    <row r="397" spans="1:65" ht="16.5" thickBot="1">
      <c r="C397" s="1604" t="s">
        <v>580</v>
      </c>
      <c r="K397" s="1916" t="s">
        <v>118</v>
      </c>
      <c r="M397" s="94"/>
      <c r="Z397" s="1401" t="s">
        <v>436</v>
      </c>
      <c r="AA397" s="1127" t="s">
        <v>101</v>
      </c>
      <c r="AB397" s="1129" t="s">
        <v>102</v>
      </c>
      <c r="AC397" s="1171" t="s">
        <v>101</v>
      </c>
      <c r="AD397" s="1172" t="s">
        <v>102</v>
      </c>
      <c r="AE397" s="1171" t="s">
        <v>101</v>
      </c>
      <c r="AF397" s="1172" t="s">
        <v>102</v>
      </c>
      <c r="AG397" s="1127" t="s">
        <v>101</v>
      </c>
      <c r="AH397" s="1128" t="s">
        <v>102</v>
      </c>
      <c r="AI397" s="1173" t="s">
        <v>101</v>
      </c>
      <c r="AJ397" s="1128" t="s">
        <v>102</v>
      </c>
      <c r="AL397" s="57"/>
      <c r="AN397" s="31"/>
      <c r="AO397" s="1228" t="s">
        <v>69</v>
      </c>
      <c r="AP397" s="1204">
        <f t="shared" ref="AP397:AP405" si="391">AA398+AC398+AE398</f>
        <v>16</v>
      </c>
      <c r="AQ397" s="1217">
        <f t="shared" ref="AQ397:AQ405" si="392">AB398+AD398+AF398</f>
        <v>16</v>
      </c>
      <c r="AS397" s="12"/>
      <c r="AT397" s="12"/>
    </row>
    <row r="398" spans="1:65">
      <c r="A398" s="2" t="s">
        <v>237</v>
      </c>
      <c r="B398" s="2"/>
      <c r="C398" s="80"/>
      <c r="E398" s="134" t="s">
        <v>143</v>
      </c>
      <c r="H398" s="81"/>
      <c r="I398" t="s">
        <v>579</v>
      </c>
      <c r="J398" s="588"/>
      <c r="M398" s="94"/>
      <c r="N398" s="1420" t="s">
        <v>440</v>
      </c>
      <c r="O398" s="189"/>
      <c r="P398" s="189"/>
      <c r="Q398" s="189"/>
      <c r="R398" s="189"/>
      <c r="S398" s="189"/>
      <c r="T398" s="189"/>
      <c r="U398" s="189"/>
      <c r="V398" s="189"/>
      <c r="W398" s="189"/>
      <c r="X398" s="1122"/>
      <c r="Z398" s="1228" t="s">
        <v>69</v>
      </c>
      <c r="AA398" s="1270"/>
      <c r="AB398" s="1302"/>
      <c r="AC398" s="1270">
        <f>E415</f>
        <v>16</v>
      </c>
      <c r="AD398" s="1303">
        <f>F415</f>
        <v>16</v>
      </c>
      <c r="AE398" s="1270"/>
      <c r="AF398" s="1304"/>
      <c r="AG398" s="1166">
        <f t="shared" ref="AG398:AG407" si="393">AA398+AC398</f>
        <v>16</v>
      </c>
      <c r="AH398" s="1305">
        <f t="shared" ref="AH398:AH407" si="394">AB398+AD398</f>
        <v>16</v>
      </c>
      <c r="AI398" s="1166">
        <f t="shared" ref="AI398:AI407" si="395">AC398+AE398</f>
        <v>16</v>
      </c>
      <c r="AJ398" s="1306">
        <f t="shared" ref="AJ398:AJ407" si="396">AD398+AF398</f>
        <v>16</v>
      </c>
      <c r="AL398" s="1124" t="s">
        <v>322</v>
      </c>
      <c r="AM398" s="1175" t="s">
        <v>412</v>
      </c>
      <c r="AN398" s="1176"/>
      <c r="AO398" s="1228" t="s">
        <v>71</v>
      </c>
      <c r="AP398" s="1183">
        <f t="shared" si="391"/>
        <v>30.8</v>
      </c>
      <c r="AQ398" s="1208">
        <f t="shared" si="392"/>
        <v>30.8</v>
      </c>
      <c r="AS398" s="12"/>
      <c r="AT398" s="12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</row>
    <row r="399" spans="1:65" ht="16.5" thickBot="1">
      <c r="M399" s="94"/>
      <c r="N399" s="771"/>
      <c r="O399" s="14" t="s">
        <v>441</v>
      </c>
      <c r="P399" s="14"/>
      <c r="Q399" s="14"/>
      <c r="R399" s="14"/>
      <c r="S399" s="14"/>
      <c r="T399" s="14"/>
      <c r="U399" s="14"/>
      <c r="V399" s="14"/>
      <c r="W399" s="14"/>
      <c r="X399" s="1123"/>
      <c r="Z399" s="1228" t="s">
        <v>71</v>
      </c>
      <c r="AA399" s="1832">
        <f>E405</f>
        <v>30.8</v>
      </c>
      <c r="AB399" s="1367">
        <f>F405</f>
        <v>30.8</v>
      </c>
      <c r="AC399" s="1248"/>
      <c r="AD399" s="1308"/>
      <c r="AE399" s="1248"/>
      <c r="AF399" s="1309"/>
      <c r="AG399" s="1167">
        <f t="shared" si="393"/>
        <v>30.8</v>
      </c>
      <c r="AH399" s="1310">
        <f t="shared" si="394"/>
        <v>30.8</v>
      </c>
      <c r="AI399" s="1167">
        <f t="shared" si="395"/>
        <v>0</v>
      </c>
      <c r="AJ399" s="1239">
        <f t="shared" si="396"/>
        <v>0</v>
      </c>
      <c r="AL399" s="789"/>
      <c r="AM399" s="1177" t="s">
        <v>101</v>
      </c>
      <c r="AN399" s="1178" t="s">
        <v>102</v>
      </c>
      <c r="AO399" s="1228" t="s">
        <v>72</v>
      </c>
      <c r="AP399" s="1183">
        <f t="shared" si="391"/>
        <v>0</v>
      </c>
      <c r="AQ399" s="1208">
        <f t="shared" si="392"/>
        <v>0</v>
      </c>
      <c r="AS399" s="9"/>
      <c r="AT399" s="1893"/>
      <c r="AU399" s="9"/>
      <c r="AV399" s="41"/>
      <c r="AW399" s="21"/>
      <c r="AX399" s="9"/>
      <c r="AY399" s="9"/>
      <c r="AZ399" s="9"/>
      <c r="BA399" s="9"/>
      <c r="BB399" s="9"/>
      <c r="BC399" s="2026"/>
      <c r="BD399" s="90"/>
      <c r="BE399" s="3"/>
      <c r="BF399" s="9"/>
      <c r="BG399" s="9"/>
      <c r="BH399" s="9"/>
      <c r="BI399" s="9"/>
      <c r="BJ399" s="9"/>
      <c r="BK399" s="9"/>
      <c r="BL399" s="9"/>
      <c r="BM399" s="9"/>
    </row>
    <row r="400" spans="1:65">
      <c r="A400" s="27" t="s">
        <v>2</v>
      </c>
      <c r="B400" s="82" t="s">
        <v>3</v>
      </c>
      <c r="C400" s="83" t="s">
        <v>4</v>
      </c>
      <c r="D400" s="85" t="s">
        <v>61</v>
      </c>
      <c r="E400" s="68"/>
      <c r="F400" s="68"/>
      <c r="G400" s="68"/>
      <c r="H400" s="68"/>
      <c r="I400" s="68"/>
      <c r="J400" s="68"/>
      <c r="K400" s="68"/>
      <c r="L400" s="54"/>
      <c r="M400" s="94"/>
      <c r="Z400" s="1228" t="s">
        <v>72</v>
      </c>
      <c r="AA400" s="1311"/>
      <c r="AB400" s="1367"/>
      <c r="AC400" s="1311"/>
      <c r="AD400" s="1313"/>
      <c r="AE400" s="1311"/>
      <c r="AF400" s="1314"/>
      <c r="AG400" s="1167">
        <f t="shared" si="393"/>
        <v>0</v>
      </c>
      <c r="AH400" s="1310">
        <f t="shared" si="394"/>
        <v>0</v>
      </c>
      <c r="AI400" s="1167">
        <f t="shared" si="395"/>
        <v>0</v>
      </c>
      <c r="AJ400" s="1239">
        <f t="shared" si="396"/>
        <v>0</v>
      </c>
      <c r="AL400" s="1179" t="s">
        <v>134</v>
      </c>
      <c r="AM400" s="1180">
        <f t="shared" ref="AM400:AM405" si="397">O404+Q404+S404</f>
        <v>70</v>
      </c>
      <c r="AN400" s="1181">
        <f t="shared" ref="AN400:AN405" si="398">P404+R404+T404</f>
        <v>70</v>
      </c>
      <c r="AO400" s="1228" t="s">
        <v>73</v>
      </c>
      <c r="AP400" s="1183">
        <f t="shared" si="391"/>
        <v>0</v>
      </c>
      <c r="AQ400" s="1208">
        <f t="shared" si="392"/>
        <v>0</v>
      </c>
      <c r="AS400" s="9"/>
      <c r="AT400" s="9"/>
      <c r="AU400" s="176"/>
      <c r="AV400" s="9"/>
      <c r="AW400" s="366"/>
      <c r="AX400" s="84"/>
      <c r="AY400" s="138"/>
      <c r="AZ400" s="366"/>
      <c r="BA400" s="84"/>
      <c r="BB400" s="138"/>
      <c r="BC400" s="366"/>
      <c r="BD400" s="84"/>
      <c r="BE400" s="138"/>
      <c r="BF400" s="9"/>
      <c r="BG400" s="9"/>
      <c r="BH400" s="9"/>
      <c r="BI400" s="9"/>
      <c r="BJ400" s="9"/>
      <c r="BK400" s="9"/>
      <c r="BL400" s="9"/>
      <c r="BM400" s="9"/>
    </row>
    <row r="401" spans="1:65" ht="15.75" thickBot="1">
      <c r="A401" s="263" t="s">
        <v>5</v>
      </c>
      <c r="B401"/>
      <c r="C401" s="264" t="s">
        <v>62</v>
      </c>
      <c r="D401" s="1609"/>
      <c r="E401" s="31"/>
      <c r="F401" s="31"/>
      <c r="G401" s="31"/>
      <c r="H401" s="31"/>
      <c r="I401" s="31"/>
      <c r="J401" s="1610"/>
      <c r="K401" s="31"/>
      <c r="L401" s="73"/>
      <c r="M401" s="94"/>
      <c r="Z401" s="1228" t="s">
        <v>73</v>
      </c>
      <c r="AA401" s="1248"/>
      <c r="AB401" s="1312"/>
      <c r="AC401" s="1248"/>
      <c r="AD401" s="1313"/>
      <c r="AE401" s="1248"/>
      <c r="AF401" s="1314"/>
      <c r="AG401" s="1167">
        <f t="shared" si="393"/>
        <v>0</v>
      </c>
      <c r="AH401" s="1310">
        <f t="shared" si="394"/>
        <v>0</v>
      </c>
      <c r="AI401" s="1167">
        <f t="shared" si="395"/>
        <v>0</v>
      </c>
      <c r="AJ401" s="1239">
        <f t="shared" si="396"/>
        <v>0</v>
      </c>
      <c r="AL401" s="1182" t="s">
        <v>133</v>
      </c>
      <c r="AM401" s="1183">
        <f t="shared" si="397"/>
        <v>114.4</v>
      </c>
      <c r="AN401" s="1184">
        <f t="shared" si="398"/>
        <v>114.4</v>
      </c>
      <c r="AO401" s="1228" t="s">
        <v>75</v>
      </c>
      <c r="AP401" s="1183">
        <f t="shared" si="391"/>
        <v>0</v>
      </c>
      <c r="AQ401" s="1208">
        <f t="shared" si="392"/>
        <v>0</v>
      </c>
      <c r="AS401" s="9"/>
      <c r="AT401" s="34"/>
      <c r="AU401" s="7"/>
      <c r="AV401" s="13"/>
      <c r="AW401" s="7"/>
      <c r="AX401" s="1906"/>
      <c r="AY401" s="144"/>
      <c r="AZ401" s="9"/>
      <c r="BA401" s="9"/>
      <c r="BB401" s="9"/>
      <c r="BC401" s="7"/>
      <c r="BD401" s="641"/>
      <c r="BE401" s="642"/>
      <c r="BF401" s="9"/>
      <c r="BG401" s="9"/>
      <c r="BH401" s="9"/>
      <c r="BI401" s="9"/>
      <c r="BJ401" s="9"/>
      <c r="BK401" s="9"/>
      <c r="BL401" s="9"/>
      <c r="BM401" s="9"/>
    </row>
    <row r="402" spans="1:65" ht="16.5" thickBot="1">
      <c r="A402" s="1634" t="s">
        <v>680</v>
      </c>
      <c r="B402" s="89"/>
      <c r="C402" s="1611"/>
      <c r="D402" s="602" t="s">
        <v>528</v>
      </c>
      <c r="E402" s="1815"/>
      <c r="F402" s="1814"/>
      <c r="G402" s="1962" t="s">
        <v>238</v>
      </c>
      <c r="H402" s="39"/>
      <c r="I402" s="50"/>
      <c r="J402" s="602" t="s">
        <v>124</v>
      </c>
      <c r="K402" s="1573"/>
      <c r="L402" s="1472"/>
      <c r="M402" s="94"/>
      <c r="N402" s="1124" t="s">
        <v>322</v>
      </c>
      <c r="O402" s="1125" t="s">
        <v>403</v>
      </c>
      <c r="P402" s="1126"/>
      <c r="Q402" s="1125" t="s">
        <v>404</v>
      </c>
      <c r="R402" s="1126"/>
      <c r="S402" s="1125" t="s">
        <v>405</v>
      </c>
      <c r="T402" s="1126"/>
      <c r="U402" s="1125" t="s">
        <v>406</v>
      </c>
      <c r="V402" s="1126"/>
      <c r="W402" s="1125" t="s">
        <v>407</v>
      </c>
      <c r="X402" s="1126"/>
      <c r="Z402" s="1228" t="s">
        <v>75</v>
      </c>
      <c r="AA402" s="1248"/>
      <c r="AB402" s="1307"/>
      <c r="AC402" s="1248"/>
      <c r="AD402" s="1308"/>
      <c r="AE402" s="1248"/>
      <c r="AF402" s="1309"/>
      <c r="AG402" s="1167">
        <f t="shared" si="393"/>
        <v>0</v>
      </c>
      <c r="AH402" s="1310">
        <f t="shared" si="394"/>
        <v>0</v>
      </c>
      <c r="AI402" s="1167">
        <f t="shared" si="395"/>
        <v>0</v>
      </c>
      <c r="AJ402" s="1239">
        <f t="shared" si="396"/>
        <v>0</v>
      </c>
      <c r="AL402" s="1182" t="s">
        <v>79</v>
      </c>
      <c r="AM402" s="1183">
        <f t="shared" si="397"/>
        <v>8.84</v>
      </c>
      <c r="AN402" s="1184">
        <f t="shared" si="398"/>
        <v>8.84</v>
      </c>
      <c r="AO402" s="1228" t="s">
        <v>76</v>
      </c>
      <c r="AP402" s="1183">
        <f t="shared" si="391"/>
        <v>0</v>
      </c>
      <c r="AQ402" s="1208">
        <f t="shared" si="392"/>
        <v>0</v>
      </c>
      <c r="AS402" s="9"/>
      <c r="AT402" s="9"/>
      <c r="AU402" s="339"/>
      <c r="AV402" s="4"/>
      <c r="AW402" s="7"/>
      <c r="AX402" s="12"/>
      <c r="AY402" s="144"/>
      <c r="AZ402" s="7"/>
      <c r="BA402" s="12"/>
      <c r="BB402" s="144"/>
      <c r="BC402" s="7"/>
      <c r="BD402" s="12"/>
      <c r="BE402" s="144"/>
      <c r="BF402" s="9"/>
      <c r="BG402" s="9"/>
      <c r="BH402" s="9"/>
      <c r="BI402" s="9"/>
      <c r="BJ402" s="9"/>
      <c r="BK402" s="9"/>
      <c r="BL402" s="9"/>
      <c r="BM402" s="9"/>
    </row>
    <row r="403" spans="1:65" ht="15.75" thickBot="1">
      <c r="A403" s="85"/>
      <c r="B403" s="170" t="s">
        <v>159</v>
      </c>
      <c r="C403" s="54"/>
      <c r="D403" s="766" t="s">
        <v>460</v>
      </c>
      <c r="E403" s="1816"/>
      <c r="F403" s="1817"/>
      <c r="G403" s="1444" t="s">
        <v>100</v>
      </c>
      <c r="H403" s="1445" t="s">
        <v>101</v>
      </c>
      <c r="I403" s="1446" t="s">
        <v>102</v>
      </c>
      <c r="J403" s="1488" t="s">
        <v>100</v>
      </c>
      <c r="K403" s="1445" t="s">
        <v>101</v>
      </c>
      <c r="L403" s="1446" t="s">
        <v>102</v>
      </c>
      <c r="M403" s="94"/>
      <c r="N403" s="789"/>
      <c r="O403" s="1127" t="s">
        <v>101</v>
      </c>
      <c r="P403" s="1128" t="s">
        <v>102</v>
      </c>
      <c r="Q403" s="1127" t="s">
        <v>101</v>
      </c>
      <c r="R403" s="1128" t="s">
        <v>102</v>
      </c>
      <c r="S403" s="1127" t="s">
        <v>101</v>
      </c>
      <c r="T403" s="1128" t="s">
        <v>102</v>
      </c>
      <c r="U403" s="1127" t="s">
        <v>101</v>
      </c>
      <c r="V403" s="1128" t="s">
        <v>102</v>
      </c>
      <c r="W403" s="1127" t="s">
        <v>101</v>
      </c>
      <c r="X403" s="1129" t="s">
        <v>102</v>
      </c>
      <c r="Z403" s="1228" t="s">
        <v>76</v>
      </c>
      <c r="AA403" s="1248"/>
      <c r="AB403" s="1315"/>
      <c r="AC403" s="1248"/>
      <c r="AD403" s="1308"/>
      <c r="AE403" s="1248"/>
      <c r="AF403" s="1309"/>
      <c r="AG403" s="1167">
        <f t="shared" si="393"/>
        <v>0</v>
      </c>
      <c r="AH403" s="1310">
        <f t="shared" si="394"/>
        <v>0</v>
      </c>
      <c r="AI403" s="1167">
        <f t="shared" si="395"/>
        <v>0</v>
      </c>
      <c r="AJ403" s="1239">
        <f t="shared" si="396"/>
        <v>0</v>
      </c>
      <c r="AL403" s="1185" t="s">
        <v>413</v>
      </c>
      <c r="AM403" s="1186">
        <f t="shared" si="397"/>
        <v>46.8</v>
      </c>
      <c r="AN403" s="1187">
        <f t="shared" si="398"/>
        <v>46.8</v>
      </c>
      <c r="AO403" s="1229" t="s">
        <v>438</v>
      </c>
      <c r="AP403" s="1183">
        <f t="shared" si="391"/>
        <v>0</v>
      </c>
      <c r="AQ403" s="1208">
        <f t="shared" si="392"/>
        <v>0</v>
      </c>
      <c r="AT403" s="34"/>
      <c r="AU403" s="7"/>
      <c r="AV403" s="13"/>
      <c r="AW403" s="590"/>
      <c r="AX403" s="339"/>
      <c r="AY403" s="359"/>
      <c r="AZ403" s="7"/>
      <c r="BA403" s="12"/>
      <c r="BB403" s="144"/>
      <c r="BC403" s="7"/>
      <c r="BD403" s="12"/>
      <c r="BE403" s="369"/>
      <c r="BF403" s="9"/>
      <c r="BG403" s="9"/>
      <c r="BH403" s="9"/>
      <c r="BI403" s="9"/>
      <c r="BJ403" s="9"/>
      <c r="BK403" s="9"/>
      <c r="BL403" s="9"/>
      <c r="BM403" s="9"/>
    </row>
    <row r="404" spans="1:65" ht="15.75" thickBot="1">
      <c r="A404" s="362" t="s">
        <v>451</v>
      </c>
      <c r="B404" s="273" t="s">
        <v>528</v>
      </c>
      <c r="C404" s="259">
        <v>205</v>
      </c>
      <c r="D404" s="1481" t="s">
        <v>100</v>
      </c>
      <c r="E404" s="1432" t="s">
        <v>101</v>
      </c>
      <c r="F404" s="138" t="s">
        <v>102</v>
      </c>
      <c r="G404" s="1578" t="s">
        <v>82</v>
      </c>
      <c r="H404" s="1054">
        <v>10</v>
      </c>
      <c r="I404" s="1494">
        <v>10</v>
      </c>
      <c r="J404" s="1578" t="s">
        <v>290</v>
      </c>
      <c r="K404" s="1493">
        <v>3</v>
      </c>
      <c r="L404" s="1494">
        <v>3</v>
      </c>
      <c r="M404" s="94"/>
      <c r="N404" s="1421" t="s">
        <v>134</v>
      </c>
      <c r="O404" s="1142">
        <f>C409</f>
        <v>20</v>
      </c>
      <c r="P404" s="1336">
        <f>C409</f>
        <v>20</v>
      </c>
      <c r="Q404" s="1156">
        <f>C421</f>
        <v>30</v>
      </c>
      <c r="R404" s="1328">
        <f>C421</f>
        <v>30</v>
      </c>
      <c r="S404" s="1156">
        <f>C437</f>
        <v>20</v>
      </c>
      <c r="T404" s="1337">
        <f>C437</f>
        <v>20</v>
      </c>
      <c r="U404" s="1156">
        <f>O404+Q404</f>
        <v>50</v>
      </c>
      <c r="V404" s="1327">
        <f>P404+R404</f>
        <v>50</v>
      </c>
      <c r="W404" s="1156">
        <f>Q404+S404</f>
        <v>50</v>
      </c>
      <c r="X404" s="1328">
        <f>R404+T404</f>
        <v>50</v>
      </c>
      <c r="Z404" s="1229" t="s">
        <v>438</v>
      </c>
      <c r="AA404" s="1248"/>
      <c r="AB404" s="1307"/>
      <c r="AC404" s="1248"/>
      <c r="AD404" s="1308"/>
      <c r="AE404" s="1248"/>
      <c r="AF404" s="1309"/>
      <c r="AG404" s="1167">
        <f t="shared" si="393"/>
        <v>0</v>
      </c>
      <c r="AH404" s="1310">
        <f t="shared" si="394"/>
        <v>0</v>
      </c>
      <c r="AI404" s="1167">
        <f t="shared" si="395"/>
        <v>0</v>
      </c>
      <c r="AJ404" s="1239">
        <f t="shared" si="396"/>
        <v>0</v>
      </c>
      <c r="AL404" s="1182" t="s">
        <v>105</v>
      </c>
      <c r="AM404" s="1183">
        <f t="shared" si="397"/>
        <v>0</v>
      </c>
      <c r="AN404" s="1184">
        <f t="shared" si="398"/>
        <v>0</v>
      </c>
      <c r="AO404" s="1402" t="s">
        <v>437</v>
      </c>
      <c r="AP404" s="1192">
        <f t="shared" si="391"/>
        <v>0</v>
      </c>
      <c r="AQ404" s="1212">
        <f t="shared" si="392"/>
        <v>0</v>
      </c>
      <c r="AT404" s="9"/>
      <c r="AU404" s="339"/>
      <c r="AV404" s="4"/>
      <c r="AW404" s="7"/>
      <c r="AX404" s="12"/>
      <c r="AY404" s="144"/>
      <c r="AZ404" s="7"/>
      <c r="BA404" s="339"/>
      <c r="BB404" s="359"/>
      <c r="BC404" s="7"/>
      <c r="BD404" s="34"/>
      <c r="BE404" s="753"/>
      <c r="BF404" s="9"/>
      <c r="BG404" s="9"/>
      <c r="BH404" s="9"/>
      <c r="BI404" s="9"/>
      <c r="BJ404" s="9"/>
      <c r="BK404" s="9"/>
      <c r="BL404" s="9"/>
      <c r="BM404" s="9"/>
    </row>
    <row r="405" spans="1:65" ht="15.75" thickBot="1">
      <c r="A405" s="175"/>
      <c r="B405" s="174" t="s">
        <v>544</v>
      </c>
      <c r="C405" s="280"/>
      <c r="D405" s="1578" t="s">
        <v>298</v>
      </c>
      <c r="E405" s="1529">
        <v>30.8</v>
      </c>
      <c r="F405" s="1774">
        <v>30.8</v>
      </c>
      <c r="G405" s="61"/>
      <c r="H405" s="9"/>
      <c r="I405" s="71"/>
      <c r="J405" s="1496" t="s">
        <v>60</v>
      </c>
      <c r="K405" s="242">
        <v>100</v>
      </c>
      <c r="L405" s="1458">
        <v>100</v>
      </c>
      <c r="M405" s="94"/>
      <c r="N405" s="1182" t="s">
        <v>133</v>
      </c>
      <c r="O405" s="1143">
        <f>C408</f>
        <v>40</v>
      </c>
      <c r="P405" s="1338">
        <f>C408</f>
        <v>40</v>
      </c>
      <c r="Q405" s="1146">
        <f>H417+C420</f>
        <v>60.5</v>
      </c>
      <c r="R405" s="2001">
        <f>I417+C420</f>
        <v>60.5</v>
      </c>
      <c r="S405" s="1143">
        <f>E437</f>
        <v>13.9</v>
      </c>
      <c r="T405" s="1338">
        <f>F437</f>
        <v>13.9</v>
      </c>
      <c r="U405" s="1143">
        <f t="shared" ref="U405:U409" si="399">O405+Q405</f>
        <v>100.5</v>
      </c>
      <c r="V405" s="1330">
        <f t="shared" ref="V405:V409" si="400">P405+R405</f>
        <v>100.5</v>
      </c>
      <c r="W405" s="1143">
        <f t="shared" ref="W405:W409" si="401">Q405+S405</f>
        <v>74.400000000000006</v>
      </c>
      <c r="X405" s="1239">
        <f t="shared" ref="X405:X409" si="402">R405+T405</f>
        <v>74.400000000000006</v>
      </c>
      <c r="Z405" s="1402" t="s">
        <v>437</v>
      </c>
      <c r="AA405" s="1255"/>
      <c r="AB405" s="1316"/>
      <c r="AC405" s="1255"/>
      <c r="AD405" s="1317"/>
      <c r="AE405" s="1255"/>
      <c r="AF405" s="1318"/>
      <c r="AG405" s="1168">
        <f t="shared" si="393"/>
        <v>0</v>
      </c>
      <c r="AH405" s="1319">
        <f t="shared" si="394"/>
        <v>0</v>
      </c>
      <c r="AI405" s="1168">
        <f t="shared" si="395"/>
        <v>0</v>
      </c>
      <c r="AJ405" s="1134">
        <f t="shared" si="396"/>
        <v>0</v>
      </c>
      <c r="AL405" s="455" t="s">
        <v>45</v>
      </c>
      <c r="AM405" s="1183">
        <f t="shared" si="397"/>
        <v>88.539999999999992</v>
      </c>
      <c r="AN405" s="1184">
        <f t="shared" si="398"/>
        <v>65.72</v>
      </c>
      <c r="AO405" s="1230" t="s">
        <v>422</v>
      </c>
      <c r="AP405" s="1231">
        <f t="shared" si="391"/>
        <v>46.8</v>
      </c>
      <c r="AQ405" s="1232">
        <f t="shared" si="392"/>
        <v>46.8</v>
      </c>
      <c r="AT405" s="34"/>
      <c r="AU405" s="7"/>
      <c r="AV405" s="12"/>
      <c r="AW405" s="7"/>
      <c r="AX405" s="34"/>
      <c r="AY405" s="144"/>
      <c r="AZ405" s="7"/>
      <c r="BA405" s="12"/>
      <c r="BB405" s="144"/>
      <c r="BC405" s="88"/>
      <c r="BD405" s="9"/>
      <c r="BE405" s="9"/>
      <c r="BF405" s="9"/>
      <c r="BG405" s="9"/>
      <c r="BH405" s="9"/>
      <c r="BI405" s="9"/>
      <c r="BJ405" s="9"/>
      <c r="BK405" s="9"/>
      <c r="BL405" s="9"/>
      <c r="BM405" s="9"/>
    </row>
    <row r="406" spans="1:65" ht="15.75" thickBot="1">
      <c r="A406" s="1680" t="s">
        <v>964</v>
      </c>
      <c r="B406" s="248" t="s">
        <v>967</v>
      </c>
      <c r="C406" s="257">
        <v>10</v>
      </c>
      <c r="D406" s="712" t="s">
        <v>80</v>
      </c>
      <c r="E406" s="665">
        <v>140</v>
      </c>
      <c r="F406" s="230">
        <v>140</v>
      </c>
      <c r="G406" s="1570" t="s">
        <v>578</v>
      </c>
      <c r="H406" s="39"/>
      <c r="I406" s="50"/>
      <c r="J406" s="1457" t="s">
        <v>50</v>
      </c>
      <c r="K406" s="1058">
        <v>7</v>
      </c>
      <c r="L406" s="1502">
        <v>7</v>
      </c>
      <c r="M406" s="94"/>
      <c r="N406" s="1182" t="s">
        <v>79</v>
      </c>
      <c r="O406" s="1143"/>
      <c r="P406" s="1700"/>
      <c r="Q406" s="1143">
        <f>H425+K424</f>
        <v>6.64</v>
      </c>
      <c r="R406" s="1330">
        <f>I425+L424</f>
        <v>6.64</v>
      </c>
      <c r="S406" s="1143">
        <f>K436</f>
        <v>2.2000000000000002</v>
      </c>
      <c r="T406" s="1341">
        <f>L436</f>
        <v>2.2000000000000002</v>
      </c>
      <c r="U406" s="1143">
        <f t="shared" si="399"/>
        <v>6.64</v>
      </c>
      <c r="V406" s="1330">
        <f t="shared" si="400"/>
        <v>6.64</v>
      </c>
      <c r="W406" s="1143">
        <f t="shared" si="401"/>
        <v>8.84</v>
      </c>
      <c r="X406" s="1239">
        <f t="shared" si="402"/>
        <v>8.84</v>
      </c>
      <c r="Z406" s="1230" t="s">
        <v>422</v>
      </c>
      <c r="AA406" s="1320">
        <f t="shared" ref="AA406:AF406" si="403">SUM(AA398:AA405)</f>
        <v>30.8</v>
      </c>
      <c r="AB406" s="1321">
        <f t="shared" si="403"/>
        <v>30.8</v>
      </c>
      <c r="AC406" s="1322">
        <f t="shared" si="403"/>
        <v>16</v>
      </c>
      <c r="AD406" s="1232">
        <f t="shared" si="403"/>
        <v>16</v>
      </c>
      <c r="AE406" s="1320">
        <f t="shared" si="403"/>
        <v>0</v>
      </c>
      <c r="AF406" s="1323">
        <f t="shared" si="403"/>
        <v>0</v>
      </c>
      <c r="AG406" s="1231">
        <f t="shared" si="393"/>
        <v>46.8</v>
      </c>
      <c r="AH406" s="1324">
        <f t="shared" si="394"/>
        <v>46.8</v>
      </c>
      <c r="AI406" s="1231">
        <f t="shared" si="395"/>
        <v>16</v>
      </c>
      <c r="AJ406" s="1325">
        <f t="shared" si="396"/>
        <v>16</v>
      </c>
      <c r="AL406" s="2622" t="s">
        <v>959</v>
      </c>
      <c r="AM406" s="2626">
        <f t="shared" ref="AM406:AM434" si="404">O410+Q410+S410</f>
        <v>234.79</v>
      </c>
      <c r="AN406" s="1189">
        <f t="shared" ref="AN406:AN434" si="405">P410+R410+T410</f>
        <v>170.38</v>
      </c>
      <c r="AO406" s="2502" t="s">
        <v>940</v>
      </c>
      <c r="AP406" s="1403"/>
      <c r="AQ406" s="1418">
        <f t="shared" ref="AQ406:AQ420" si="406">AB407+AD407+AF407</f>
        <v>0</v>
      </c>
      <c r="AT406" s="91"/>
      <c r="AU406" s="648"/>
      <c r="AV406" s="4"/>
      <c r="AW406" s="7"/>
      <c r="AX406" s="12"/>
      <c r="AY406" s="144"/>
      <c r="AZ406" s="7"/>
      <c r="BA406" s="34"/>
      <c r="BB406" s="144"/>
      <c r="BC406" s="7"/>
      <c r="BD406" s="47"/>
      <c r="BE406" s="369"/>
      <c r="BF406" s="9"/>
      <c r="BG406" s="9"/>
      <c r="BH406" s="9"/>
      <c r="BI406" s="9"/>
      <c r="BJ406" s="9"/>
      <c r="BK406" s="9"/>
      <c r="BL406" s="9"/>
      <c r="BM406" s="9"/>
    </row>
    <row r="407" spans="1:65" ht="15.75" thickBot="1">
      <c r="A407" s="239" t="s">
        <v>1015</v>
      </c>
      <c r="B407" s="273" t="s">
        <v>859</v>
      </c>
      <c r="C407" s="259">
        <v>200</v>
      </c>
      <c r="D407" s="190" t="s">
        <v>50</v>
      </c>
      <c r="E407" s="245">
        <v>4.3</v>
      </c>
      <c r="F407" s="255">
        <v>4.3</v>
      </c>
      <c r="G407" s="1461" t="s">
        <v>100</v>
      </c>
      <c r="H407" s="1462" t="s">
        <v>101</v>
      </c>
      <c r="I407" s="1463" t="s">
        <v>102</v>
      </c>
      <c r="J407" s="1496" t="s">
        <v>81</v>
      </c>
      <c r="K407" s="1580">
        <v>105</v>
      </c>
      <c r="L407" s="1581">
        <v>105</v>
      </c>
      <c r="M407" s="418"/>
      <c r="N407" s="1185" t="s">
        <v>413</v>
      </c>
      <c r="O407" s="1144">
        <f t="shared" ref="O407:T407" si="407">AA406</f>
        <v>30.8</v>
      </c>
      <c r="P407" s="1368">
        <f t="shared" si="407"/>
        <v>30.8</v>
      </c>
      <c r="Q407" s="1144">
        <f t="shared" si="407"/>
        <v>16</v>
      </c>
      <c r="R407" s="1342">
        <f t="shared" si="407"/>
        <v>16</v>
      </c>
      <c r="S407" s="1144">
        <f t="shared" si="407"/>
        <v>0</v>
      </c>
      <c r="T407" s="1343">
        <f t="shared" si="407"/>
        <v>0</v>
      </c>
      <c r="U407" s="1144">
        <f t="shared" si="399"/>
        <v>46.8</v>
      </c>
      <c r="V407" s="1187">
        <f t="shared" si="400"/>
        <v>46.8</v>
      </c>
      <c r="W407" s="1144">
        <f t="shared" si="401"/>
        <v>16</v>
      </c>
      <c r="X407" s="1342">
        <f t="shared" si="402"/>
        <v>16</v>
      </c>
      <c r="Z407" s="2502" t="s">
        <v>940</v>
      </c>
      <c r="AA407" s="1164"/>
      <c r="AB407" s="1682"/>
      <c r="AC407" s="1166"/>
      <c r="AD407" s="1326"/>
      <c r="AE407" s="1169"/>
      <c r="AF407" s="1691"/>
      <c r="AG407" s="1169">
        <f t="shared" si="393"/>
        <v>0</v>
      </c>
      <c r="AH407" s="1327">
        <f t="shared" si="394"/>
        <v>0</v>
      </c>
      <c r="AI407" s="1169">
        <f t="shared" si="395"/>
        <v>0</v>
      </c>
      <c r="AJ407" s="1328">
        <f t="shared" si="396"/>
        <v>0</v>
      </c>
      <c r="AL407" s="2623" t="s">
        <v>960</v>
      </c>
      <c r="AM407" s="2626">
        <f t="shared" si="404"/>
        <v>0</v>
      </c>
      <c r="AN407" s="1189">
        <f t="shared" si="405"/>
        <v>0</v>
      </c>
      <c r="AO407" s="1200" t="s">
        <v>435</v>
      </c>
      <c r="AP407" s="1403">
        <f t="shared" ref="AP407:AP420" si="408">AA408+AC408+AE408</f>
        <v>27.43</v>
      </c>
      <c r="AQ407" s="1418">
        <f t="shared" si="406"/>
        <v>17.829999999999998</v>
      </c>
      <c r="AT407" s="34"/>
      <c r="AU407" s="7"/>
      <c r="AV407" s="13"/>
      <c r="AW407" s="7"/>
      <c r="AX407" s="12"/>
      <c r="AY407" s="144"/>
      <c r="AZ407" s="9"/>
      <c r="BA407" s="9"/>
      <c r="BB407" s="9"/>
      <c r="BC407" s="7"/>
      <c r="BD407" s="339"/>
      <c r="BE407" s="359"/>
      <c r="BF407" s="9"/>
      <c r="BG407" s="9"/>
      <c r="BH407" s="9"/>
      <c r="BI407" s="9"/>
      <c r="BJ407" s="9"/>
      <c r="BK407" s="9"/>
      <c r="BL407" s="9"/>
      <c r="BM407" s="9"/>
    </row>
    <row r="408" spans="1:65">
      <c r="A408" s="279" t="s">
        <v>9</v>
      </c>
      <c r="B408" s="248" t="s">
        <v>10</v>
      </c>
      <c r="C408" s="257">
        <v>40</v>
      </c>
      <c r="D408" s="1496" t="s">
        <v>81</v>
      </c>
      <c r="E408" s="229">
        <v>36.06</v>
      </c>
      <c r="F408" s="2039">
        <v>36.06</v>
      </c>
      <c r="G408" s="1053" t="s">
        <v>326</v>
      </c>
      <c r="H408" s="1679">
        <v>150</v>
      </c>
      <c r="I408" s="1528">
        <v>100</v>
      </c>
      <c r="J408" s="61"/>
      <c r="K408" s="9"/>
      <c r="L408" s="71"/>
      <c r="M408" s="94"/>
      <c r="N408" s="1182" t="s">
        <v>105</v>
      </c>
      <c r="O408" s="1143"/>
      <c r="P408" s="1138"/>
      <c r="Q408" s="1143"/>
      <c r="R408" s="1239"/>
      <c r="S408" s="1143"/>
      <c r="T408" s="1344"/>
      <c r="U408" s="1143">
        <f t="shared" si="399"/>
        <v>0</v>
      </c>
      <c r="V408" s="1330">
        <f t="shared" si="400"/>
        <v>0</v>
      </c>
      <c r="W408" s="1143">
        <f t="shared" si="401"/>
        <v>0</v>
      </c>
      <c r="X408" s="1239">
        <f t="shared" si="402"/>
        <v>0</v>
      </c>
      <c r="Z408" s="1200" t="s">
        <v>435</v>
      </c>
      <c r="AA408" s="936"/>
      <c r="AB408" s="1683"/>
      <c r="AC408" s="1167">
        <f>K417</f>
        <v>27.43</v>
      </c>
      <c r="AD408" s="1329">
        <f>L417</f>
        <v>17.829999999999998</v>
      </c>
      <c r="AE408" s="1167"/>
      <c r="AF408" s="1347"/>
      <c r="AG408" s="1167">
        <f t="shared" ref="AG408:AJ411" si="409">AA408+AC408</f>
        <v>27.43</v>
      </c>
      <c r="AH408" s="1330">
        <f t="shared" si="409"/>
        <v>17.829999999999998</v>
      </c>
      <c r="AI408" s="1167">
        <f t="shared" si="409"/>
        <v>27.43</v>
      </c>
      <c r="AJ408" s="1239">
        <f t="shared" si="409"/>
        <v>17.829999999999998</v>
      </c>
      <c r="AL408" s="1182" t="s">
        <v>70</v>
      </c>
      <c r="AM408" s="1183">
        <f t="shared" si="404"/>
        <v>152.84</v>
      </c>
      <c r="AN408" s="1184">
        <f t="shared" si="405"/>
        <v>102.5</v>
      </c>
      <c r="AO408" s="1199" t="s">
        <v>300</v>
      </c>
      <c r="AP408" s="1403">
        <f t="shared" si="408"/>
        <v>0</v>
      </c>
      <c r="AQ408" s="1418">
        <f t="shared" si="406"/>
        <v>0</v>
      </c>
      <c r="AT408" s="46"/>
      <c r="AU408" s="7"/>
      <c r="AV408" s="13"/>
      <c r="AW408" s="7"/>
      <c r="AX408" s="12"/>
      <c r="AY408" s="144"/>
      <c r="AZ408" s="7"/>
      <c r="BA408" s="12"/>
      <c r="BB408" s="144"/>
      <c r="BC408" s="7"/>
      <c r="BD408" s="12"/>
      <c r="BE408" s="144"/>
      <c r="BF408" s="9"/>
      <c r="BG408" s="9"/>
      <c r="BH408" s="9"/>
      <c r="BI408" s="9"/>
      <c r="BJ408" s="9"/>
      <c r="BK408" s="9"/>
      <c r="BL408" s="9"/>
      <c r="BM408" s="9"/>
    </row>
    <row r="409" spans="1:65">
      <c r="A409" s="279" t="s">
        <v>9</v>
      </c>
      <c r="B409" s="248" t="s">
        <v>427</v>
      </c>
      <c r="C409" s="257">
        <v>20</v>
      </c>
      <c r="D409" s="1496" t="s">
        <v>54</v>
      </c>
      <c r="E409" s="1061">
        <v>0.3</v>
      </c>
      <c r="F409" s="1451">
        <v>0.3</v>
      </c>
      <c r="G409" s="61"/>
      <c r="H409" s="9"/>
      <c r="I409" s="71"/>
      <c r="J409" s="61"/>
      <c r="K409" s="9"/>
      <c r="L409" s="71"/>
      <c r="M409" s="94"/>
      <c r="N409" s="455" t="s">
        <v>45</v>
      </c>
      <c r="O409" s="1143"/>
      <c r="P409" s="1348"/>
      <c r="Q409" s="1146">
        <f>E414+K416</f>
        <v>88.539999999999992</v>
      </c>
      <c r="R409" s="1353">
        <f>F414+L416</f>
        <v>65.72</v>
      </c>
      <c r="S409" s="1143"/>
      <c r="T409" s="1344"/>
      <c r="U409" s="1143">
        <f t="shared" si="399"/>
        <v>88.539999999999992</v>
      </c>
      <c r="V409" s="1330">
        <f t="shared" si="400"/>
        <v>65.72</v>
      </c>
      <c r="W409" s="1143">
        <f t="shared" si="401"/>
        <v>88.539999999999992</v>
      </c>
      <c r="X409" s="1239">
        <f t="shared" si="402"/>
        <v>65.72</v>
      </c>
      <c r="Z409" s="1199" t="s">
        <v>300</v>
      </c>
      <c r="AA409" s="936"/>
      <c r="AB409" s="1684"/>
      <c r="AC409" s="1167"/>
      <c r="AD409" s="1329"/>
      <c r="AE409" s="1167"/>
      <c r="AF409" s="1347"/>
      <c r="AG409" s="1167">
        <f t="shared" si="409"/>
        <v>0</v>
      </c>
      <c r="AH409" s="1330">
        <f t="shared" si="409"/>
        <v>0</v>
      </c>
      <c r="AI409" s="1167">
        <f t="shared" si="409"/>
        <v>0</v>
      </c>
      <c r="AJ409" s="1239">
        <f t="shared" si="409"/>
        <v>0</v>
      </c>
      <c r="AL409" s="1190" t="s">
        <v>104</v>
      </c>
      <c r="AM409" s="1183">
        <f t="shared" si="404"/>
        <v>2.6</v>
      </c>
      <c r="AN409" s="1184">
        <f t="shared" si="405"/>
        <v>2.5</v>
      </c>
      <c r="AO409" s="1201" t="s">
        <v>495</v>
      </c>
      <c r="AP409" s="1403">
        <f t="shared" si="408"/>
        <v>0</v>
      </c>
      <c r="AQ409" s="1418">
        <f t="shared" si="406"/>
        <v>0</v>
      </c>
      <c r="AT409" s="46"/>
      <c r="AU409" s="7"/>
      <c r="AV409" s="13"/>
      <c r="AW409" s="7"/>
      <c r="AX409" s="12"/>
      <c r="AY409" s="146"/>
      <c r="AZ409" s="7"/>
      <c r="BA409" s="12"/>
      <c r="BB409" s="144"/>
      <c r="BC409" s="87"/>
      <c r="BD409" s="34"/>
      <c r="BE409" s="144"/>
      <c r="BF409" s="9"/>
      <c r="BG409" s="9"/>
      <c r="BH409" s="9"/>
      <c r="BI409" s="9"/>
      <c r="BJ409" s="9"/>
      <c r="BK409" s="9"/>
      <c r="BL409" s="9"/>
      <c r="BM409" s="9"/>
    </row>
    <row r="410" spans="1:65">
      <c r="A410" s="252" t="s">
        <v>484</v>
      </c>
      <c r="B410" s="256" t="s">
        <v>325</v>
      </c>
      <c r="C410" s="259">
        <v>100</v>
      </c>
      <c r="D410" s="1496" t="s">
        <v>82</v>
      </c>
      <c r="E410" s="229">
        <v>5</v>
      </c>
      <c r="F410" s="2039">
        <v>5</v>
      </c>
      <c r="G410" s="1506"/>
      <c r="H410" s="47"/>
      <c r="I410" s="1507"/>
      <c r="J410" s="61"/>
      <c r="K410" s="9"/>
      <c r="L410" s="71"/>
      <c r="M410" s="94"/>
      <c r="N410" s="2622" t="s">
        <v>959</v>
      </c>
      <c r="O410" s="1145">
        <f t="shared" ref="O410:T410" si="410">AA421</f>
        <v>0</v>
      </c>
      <c r="P410" s="1345">
        <f t="shared" si="410"/>
        <v>0</v>
      </c>
      <c r="Q410" s="2624">
        <f t="shared" si="410"/>
        <v>234.79</v>
      </c>
      <c r="R410" s="2625">
        <f t="shared" si="410"/>
        <v>170.38</v>
      </c>
      <c r="S410" s="1145">
        <f t="shared" si="410"/>
        <v>0</v>
      </c>
      <c r="T410" s="1347">
        <f t="shared" si="410"/>
        <v>0</v>
      </c>
      <c r="U410" s="2624">
        <f t="shared" ref="U410:X412" si="411">O410+Q410</f>
        <v>234.79</v>
      </c>
      <c r="V410" s="1189">
        <f t="shared" si="411"/>
        <v>170.38</v>
      </c>
      <c r="W410" s="2624">
        <f t="shared" si="411"/>
        <v>234.79</v>
      </c>
      <c r="X410" s="2625">
        <f t="shared" si="411"/>
        <v>170.38</v>
      </c>
      <c r="Z410" s="1201" t="s">
        <v>495</v>
      </c>
      <c r="AA410" s="936"/>
      <c r="AB410" s="1685"/>
      <c r="AC410" s="1167"/>
      <c r="AD410" s="1329"/>
      <c r="AE410" s="1168"/>
      <c r="AF410" s="1692"/>
      <c r="AG410" s="1168">
        <f t="shared" si="409"/>
        <v>0</v>
      </c>
      <c r="AH410" s="1332">
        <f t="shared" si="409"/>
        <v>0</v>
      </c>
      <c r="AI410" s="1168">
        <f t="shared" si="409"/>
        <v>0</v>
      </c>
      <c r="AJ410" s="1134">
        <f t="shared" si="409"/>
        <v>0</v>
      </c>
      <c r="AL410" s="1182" t="s">
        <v>132</v>
      </c>
      <c r="AM410" s="1183">
        <f t="shared" si="404"/>
        <v>300</v>
      </c>
      <c r="AN410" s="1184">
        <f t="shared" si="405"/>
        <v>300</v>
      </c>
      <c r="AO410" s="1930" t="s">
        <v>598</v>
      </c>
      <c r="AP410" s="1403">
        <f t="shared" si="408"/>
        <v>2.5</v>
      </c>
      <c r="AQ410" s="1418">
        <f t="shared" si="406"/>
        <v>2</v>
      </c>
      <c r="AT410" s="9"/>
      <c r="AU410" s="41"/>
      <c r="AV410" s="9"/>
      <c r="AW410" s="9"/>
      <c r="AX410" s="9"/>
      <c r="AY410" s="9"/>
      <c r="AZ410" s="21"/>
      <c r="BA410" s="84"/>
      <c r="BB410" s="88"/>
      <c r="BC410" s="87"/>
      <c r="BD410" s="12"/>
      <c r="BE410" s="144"/>
      <c r="BF410" s="9"/>
      <c r="BG410" s="9"/>
      <c r="BH410" s="9"/>
      <c r="BI410" s="9"/>
      <c r="BJ410" s="9"/>
      <c r="BK410" s="9"/>
      <c r="BL410" s="9"/>
      <c r="BM410" s="9"/>
    </row>
    <row r="411" spans="1:65" ht="15.75" thickBot="1">
      <c r="A411" s="1119" t="s">
        <v>398</v>
      </c>
      <c r="B411" s="1120"/>
      <c r="C411" s="1121">
        <f>SUM(C404:C410)</f>
        <v>575</v>
      </c>
      <c r="D411" s="61"/>
      <c r="E411" s="9"/>
      <c r="F411" s="9"/>
      <c r="G411" s="61"/>
      <c r="H411" s="9"/>
      <c r="I411" s="71"/>
      <c r="J411" s="57"/>
      <c r="K411" s="31"/>
      <c r="L411" s="73"/>
      <c r="M411" s="94"/>
      <c r="N411" s="2623" t="s">
        <v>960</v>
      </c>
      <c r="O411" s="1145">
        <f t="shared" ref="O411:T411" si="412">AA427</f>
        <v>0</v>
      </c>
      <c r="P411" s="1345">
        <f t="shared" si="412"/>
        <v>0</v>
      </c>
      <c r="Q411" s="1145">
        <f t="shared" si="412"/>
        <v>0</v>
      </c>
      <c r="R411" s="1346">
        <f t="shared" si="412"/>
        <v>0</v>
      </c>
      <c r="S411" s="1145">
        <f t="shared" si="412"/>
        <v>0</v>
      </c>
      <c r="T411" s="1347">
        <f t="shared" si="412"/>
        <v>0</v>
      </c>
      <c r="U411" s="1145">
        <f t="shared" si="411"/>
        <v>0</v>
      </c>
      <c r="V411" s="1189">
        <f t="shared" si="411"/>
        <v>0</v>
      </c>
      <c r="W411" s="1145">
        <f t="shared" si="411"/>
        <v>0</v>
      </c>
      <c r="X411" s="1346">
        <f t="shared" si="411"/>
        <v>0</v>
      </c>
      <c r="Z411" s="1930" t="s">
        <v>598</v>
      </c>
      <c r="AA411" s="1164"/>
      <c r="AB411" s="1682"/>
      <c r="AC411" s="1166">
        <f>E418</f>
        <v>2.5</v>
      </c>
      <c r="AD411" s="1326">
        <f>F418</f>
        <v>2</v>
      </c>
      <c r="AE411" s="1167"/>
      <c r="AF411" s="1347"/>
      <c r="AG411" s="1167">
        <f t="shared" si="409"/>
        <v>2.5</v>
      </c>
      <c r="AH411" s="1330">
        <f t="shared" si="409"/>
        <v>2</v>
      </c>
      <c r="AI411" s="1167">
        <f t="shared" si="409"/>
        <v>2.5</v>
      </c>
      <c r="AJ411" s="1239">
        <f t="shared" si="409"/>
        <v>2</v>
      </c>
      <c r="AL411" s="455" t="s">
        <v>85</v>
      </c>
      <c r="AM411" s="1183">
        <f t="shared" si="404"/>
        <v>32</v>
      </c>
      <c r="AN411" s="1184">
        <f t="shared" si="405"/>
        <v>27.2</v>
      </c>
      <c r="AO411" s="1200" t="s">
        <v>432</v>
      </c>
      <c r="AP411" s="1403">
        <f t="shared" si="408"/>
        <v>0</v>
      </c>
      <c r="AQ411" s="1418">
        <f t="shared" si="406"/>
        <v>0</v>
      </c>
      <c r="AT411" s="32"/>
      <c r="AU411" s="7"/>
      <c r="AV411" s="12"/>
      <c r="AW411" s="9"/>
      <c r="AX411" s="9"/>
      <c r="AY411" s="9"/>
      <c r="AZ411" s="1909"/>
      <c r="BA411" s="88"/>
      <c r="BB411" s="88"/>
      <c r="BC411" s="87"/>
      <c r="BD411" s="12"/>
      <c r="BE411" s="144"/>
      <c r="BF411" s="9"/>
      <c r="BG411" s="9"/>
      <c r="BH411" s="9"/>
      <c r="BI411" s="9"/>
      <c r="BJ411" s="9"/>
      <c r="BK411" s="9"/>
      <c r="BL411" s="9"/>
      <c r="BM411" s="9"/>
    </row>
    <row r="412" spans="1:65" ht="15.75" thickBot="1">
      <c r="A412" s="364"/>
      <c r="B412" s="170" t="s">
        <v>123</v>
      </c>
      <c r="C412" s="54"/>
      <c r="D412" s="1470" t="s">
        <v>684</v>
      </c>
      <c r="E412" s="39"/>
      <c r="F412" s="50"/>
      <c r="G412" s="1985" t="s">
        <v>675</v>
      </c>
      <c r="H412" s="39"/>
      <c r="I412" s="50"/>
      <c r="J412" s="1920" t="s">
        <v>691</v>
      </c>
      <c r="K412" s="1174"/>
      <c r="L412" s="1993"/>
      <c r="M412" s="94"/>
      <c r="N412" s="1182" t="s">
        <v>70</v>
      </c>
      <c r="O412" s="1146">
        <f t="shared" ref="O412:T412" si="413">AA435</f>
        <v>150</v>
      </c>
      <c r="P412" s="1348">
        <f t="shared" si="413"/>
        <v>100</v>
      </c>
      <c r="Q412" s="1146">
        <f t="shared" si="413"/>
        <v>2.84</v>
      </c>
      <c r="R412" s="1239">
        <f t="shared" si="413"/>
        <v>2.5</v>
      </c>
      <c r="S412" s="1146">
        <f t="shared" si="413"/>
        <v>0</v>
      </c>
      <c r="T412" s="1344">
        <f t="shared" si="413"/>
        <v>0</v>
      </c>
      <c r="U412" s="1146">
        <f t="shared" si="411"/>
        <v>152.84</v>
      </c>
      <c r="V412" s="1330">
        <f t="shared" si="411"/>
        <v>102.5</v>
      </c>
      <c r="W412" s="1146">
        <f t="shared" si="411"/>
        <v>2.84</v>
      </c>
      <c r="X412" s="1239">
        <f t="shared" si="411"/>
        <v>2.5</v>
      </c>
      <c r="Z412" s="1200" t="s">
        <v>432</v>
      </c>
      <c r="AA412" s="936"/>
      <c r="AB412" s="1683"/>
      <c r="AC412" s="1167"/>
      <c r="AD412" s="1329"/>
      <c r="AE412" s="1167"/>
      <c r="AF412" s="1347"/>
      <c r="AG412" s="1167">
        <f t="shared" ref="AG412:AG413" si="414">AA412+AC412</f>
        <v>0</v>
      </c>
      <c r="AH412" s="1330">
        <f t="shared" ref="AH412:AH413" si="415">AB412+AD412</f>
        <v>0</v>
      </c>
      <c r="AI412" s="1167">
        <f t="shared" ref="AI412:AI413" si="416">AC412+AE412</f>
        <v>0</v>
      </c>
      <c r="AJ412" s="1239">
        <f t="shared" ref="AJ412:AJ413" si="417">AD412+AF412</f>
        <v>0</v>
      </c>
      <c r="AL412" s="455" t="s">
        <v>439</v>
      </c>
      <c r="AM412" s="1183">
        <f t="shared" si="404"/>
        <v>39.340000000000003</v>
      </c>
      <c r="AN412" s="1184">
        <f t="shared" si="405"/>
        <v>35</v>
      </c>
      <c r="AO412" s="1200" t="s">
        <v>434</v>
      </c>
      <c r="AP412" s="1403">
        <f t="shared" si="408"/>
        <v>0</v>
      </c>
      <c r="AQ412" s="1418">
        <f t="shared" si="406"/>
        <v>0</v>
      </c>
      <c r="AT412" s="9"/>
      <c r="AU412" s="41"/>
      <c r="AV412" s="9"/>
      <c r="AW412" s="9"/>
      <c r="AX412" s="9"/>
      <c r="AY412" s="9"/>
      <c r="AZ412" s="366"/>
      <c r="BA412" s="84"/>
      <c r="BB412" s="366"/>
      <c r="BC412" s="7"/>
      <c r="BD412" s="12"/>
      <c r="BE412" s="144"/>
      <c r="BF412" s="9"/>
      <c r="BG412" s="9"/>
      <c r="BH412" s="9"/>
      <c r="BI412" s="9"/>
      <c r="BJ412" s="9"/>
      <c r="BK412" s="9"/>
      <c r="BL412" s="9"/>
      <c r="BM412" s="9"/>
    </row>
    <row r="413" spans="1:65" ht="15.75" thickBot="1">
      <c r="A413" s="2040" t="s">
        <v>682</v>
      </c>
      <c r="B413" s="248" t="s">
        <v>683</v>
      </c>
      <c r="C413" s="259">
        <v>60</v>
      </c>
      <c r="D413" s="1489" t="s">
        <v>100</v>
      </c>
      <c r="E413" s="1445" t="s">
        <v>101</v>
      </c>
      <c r="F413" s="1446" t="s">
        <v>102</v>
      </c>
      <c r="G413" s="1444" t="s">
        <v>100</v>
      </c>
      <c r="H413" s="1445" t="s">
        <v>101</v>
      </c>
      <c r="I413" s="1446" t="s">
        <v>102</v>
      </c>
      <c r="J413" s="1444" t="s">
        <v>100</v>
      </c>
      <c r="K413" s="1445" t="s">
        <v>101</v>
      </c>
      <c r="L413" s="1446" t="s">
        <v>102</v>
      </c>
      <c r="M413" s="94"/>
      <c r="N413" s="1190" t="s">
        <v>104</v>
      </c>
      <c r="O413" s="1897">
        <f t="shared" ref="O413:T413" si="418">AA439</f>
        <v>0</v>
      </c>
      <c r="P413" s="1138">
        <f t="shared" si="418"/>
        <v>0</v>
      </c>
      <c r="Q413" s="1146">
        <f t="shared" si="418"/>
        <v>2.6</v>
      </c>
      <c r="R413" s="1330">
        <f t="shared" si="418"/>
        <v>2.5</v>
      </c>
      <c r="S413" s="1146">
        <f t="shared" si="418"/>
        <v>0</v>
      </c>
      <c r="T413" s="1344">
        <f t="shared" si="418"/>
        <v>0</v>
      </c>
      <c r="U413" s="1143">
        <f t="shared" ref="U413:U435" si="419">O413+Q413</f>
        <v>2.6</v>
      </c>
      <c r="V413" s="1330">
        <f t="shared" ref="V413:V440" si="420">P413+R413</f>
        <v>2.5</v>
      </c>
      <c r="W413" s="1143">
        <f t="shared" ref="W413:W438" si="421">Q413+S413</f>
        <v>2.6</v>
      </c>
      <c r="X413" s="1239">
        <f t="shared" ref="X413:X440" si="422">R413+T413</f>
        <v>2.5</v>
      </c>
      <c r="Z413" s="1200" t="s">
        <v>434</v>
      </c>
      <c r="AA413" s="936"/>
      <c r="AB413" s="1684"/>
      <c r="AC413" s="1167"/>
      <c r="AD413" s="1329"/>
      <c r="AE413" s="1167"/>
      <c r="AF413" s="1347"/>
      <c r="AG413" s="1167">
        <f t="shared" si="414"/>
        <v>0</v>
      </c>
      <c r="AH413" s="1330">
        <f t="shared" si="415"/>
        <v>0</v>
      </c>
      <c r="AI413" s="1167">
        <f t="shared" si="416"/>
        <v>0</v>
      </c>
      <c r="AJ413" s="1239">
        <f t="shared" si="417"/>
        <v>0</v>
      </c>
      <c r="AL413" s="1182" t="s">
        <v>121</v>
      </c>
      <c r="AM413" s="1183">
        <f t="shared" si="404"/>
        <v>63.5</v>
      </c>
      <c r="AN413" s="1184">
        <f t="shared" si="405"/>
        <v>44.1</v>
      </c>
      <c r="AO413" s="1201" t="s">
        <v>125</v>
      </c>
      <c r="AP413" s="1403">
        <f t="shared" si="408"/>
        <v>42.86</v>
      </c>
      <c r="AQ413" s="1418">
        <f t="shared" si="406"/>
        <v>30.86</v>
      </c>
      <c r="AT413" s="9"/>
      <c r="AU413" s="41"/>
      <c r="AV413" s="9"/>
      <c r="AW413" s="9"/>
      <c r="AX413" s="9"/>
      <c r="AY413" s="9"/>
      <c r="AZ413" s="48"/>
      <c r="BA413" s="47"/>
      <c r="BB413" s="146"/>
      <c r="BC413" s="48"/>
      <c r="BD413" s="12"/>
      <c r="BE413" s="146"/>
      <c r="BF413" s="9"/>
      <c r="BG413" s="9"/>
      <c r="BH413" s="9"/>
      <c r="BI413" s="9"/>
      <c r="BJ413" s="9"/>
      <c r="BK413" s="9"/>
      <c r="BL413" s="9"/>
      <c r="BM413" s="9"/>
    </row>
    <row r="414" spans="1:65">
      <c r="A414" s="2041" t="s">
        <v>686</v>
      </c>
      <c r="B414" s="248" t="s">
        <v>685</v>
      </c>
      <c r="C414" s="377">
        <v>200</v>
      </c>
      <c r="D414" s="2042" t="s">
        <v>45</v>
      </c>
      <c r="E414" s="2723">
        <v>53.4</v>
      </c>
      <c r="F414" s="1991">
        <v>40</v>
      </c>
      <c r="G414" s="1987" t="s">
        <v>658</v>
      </c>
      <c r="H414" s="1054">
        <v>39.200000000000003</v>
      </c>
      <c r="I414" s="1528">
        <v>38.5</v>
      </c>
      <c r="J414" s="243" t="s">
        <v>94</v>
      </c>
      <c r="K414" s="1645">
        <v>55.71</v>
      </c>
      <c r="L414" s="1516">
        <v>39.43</v>
      </c>
      <c r="M414" s="94"/>
      <c r="N414" s="1182" t="s">
        <v>797</v>
      </c>
      <c r="O414" s="1143"/>
      <c r="P414" s="1138"/>
      <c r="Q414" s="1143">
        <f>E427</f>
        <v>100</v>
      </c>
      <c r="R414" s="1239">
        <f>F427</f>
        <v>100</v>
      </c>
      <c r="S414" s="1143">
        <f>C434</f>
        <v>200</v>
      </c>
      <c r="T414" s="1344">
        <f>C434</f>
        <v>200</v>
      </c>
      <c r="U414" s="1143">
        <f t="shared" si="419"/>
        <v>100</v>
      </c>
      <c r="V414" s="1330">
        <f t="shared" si="420"/>
        <v>100</v>
      </c>
      <c r="W414" s="1143">
        <f t="shared" si="421"/>
        <v>300</v>
      </c>
      <c r="X414" s="1239">
        <f t="shared" si="422"/>
        <v>300</v>
      </c>
      <c r="Z414" s="1201" t="s">
        <v>125</v>
      </c>
      <c r="AA414" s="936"/>
      <c r="AB414" s="1684"/>
      <c r="AC414" s="1167">
        <f>K415</f>
        <v>42.86</v>
      </c>
      <c r="AD414" s="1329">
        <f>L415</f>
        <v>30.86</v>
      </c>
      <c r="AE414" s="1167"/>
      <c r="AF414" s="1347"/>
      <c r="AG414" s="1167">
        <f t="shared" ref="AG414:AG428" si="423">AA414+AC414</f>
        <v>42.86</v>
      </c>
      <c r="AH414" s="1330">
        <f t="shared" ref="AH414:AH428" si="424">AB414+AD414</f>
        <v>30.86</v>
      </c>
      <c r="AI414" s="1167">
        <f t="shared" ref="AI414:AI428" si="425">AC414+AE414</f>
        <v>42.86</v>
      </c>
      <c r="AJ414" s="1239">
        <f t="shared" ref="AJ414:AJ428" si="426">AD414+AF414</f>
        <v>30.86</v>
      </c>
      <c r="AL414" s="1182" t="s">
        <v>65</v>
      </c>
      <c r="AM414" s="1183">
        <f t="shared" si="404"/>
        <v>0</v>
      </c>
      <c r="AN414" s="1184">
        <f t="shared" si="405"/>
        <v>0</v>
      </c>
      <c r="AO414" s="1201" t="s">
        <v>87</v>
      </c>
      <c r="AP414" s="1403">
        <f t="shared" si="408"/>
        <v>22.6</v>
      </c>
      <c r="AQ414" s="1418">
        <f t="shared" si="406"/>
        <v>13.25</v>
      </c>
      <c r="AT414" s="9"/>
      <c r="AU414" s="41"/>
      <c r="AV414" s="9"/>
      <c r="AW414" s="9"/>
      <c r="AX414" s="9"/>
      <c r="AY414" s="9"/>
      <c r="AZ414" s="48"/>
      <c r="BA414" s="47"/>
      <c r="BB414" s="9"/>
      <c r="BC414" s="48"/>
      <c r="BD414" s="12"/>
      <c r="BE414" s="146"/>
      <c r="BF414" s="9"/>
      <c r="BG414" s="9"/>
      <c r="BH414" s="9"/>
      <c r="BI414" s="9"/>
      <c r="BJ414" s="9"/>
      <c r="BK414" s="9"/>
      <c r="BL414" s="9"/>
      <c r="BM414" s="9"/>
    </row>
    <row r="415" spans="1:65">
      <c r="A415" s="365" t="s">
        <v>676</v>
      </c>
      <c r="B415" s="2763" t="s">
        <v>1004</v>
      </c>
      <c r="C415" s="259">
        <v>105</v>
      </c>
      <c r="D415" s="421" t="s">
        <v>687</v>
      </c>
      <c r="E415" s="387">
        <v>16</v>
      </c>
      <c r="F415" s="1990">
        <v>16</v>
      </c>
      <c r="G415" s="243" t="s">
        <v>121</v>
      </c>
      <c r="H415" s="242">
        <v>63.5</v>
      </c>
      <c r="I415" s="1458">
        <v>44.1</v>
      </c>
      <c r="J415" s="243" t="s">
        <v>141</v>
      </c>
      <c r="K415" s="242">
        <v>42.86</v>
      </c>
      <c r="L415" s="1056">
        <v>30.86</v>
      </c>
      <c r="M415" s="94"/>
      <c r="N415" s="455" t="s">
        <v>425</v>
      </c>
      <c r="O415" s="1143">
        <f t="shared" ref="O415:T415" si="427">AA442</f>
        <v>0</v>
      </c>
      <c r="P415" s="1138">
        <f t="shared" si="427"/>
        <v>0</v>
      </c>
      <c r="Q415" s="1143">
        <f t="shared" si="427"/>
        <v>0</v>
      </c>
      <c r="R415" s="1239">
        <f t="shared" si="427"/>
        <v>0</v>
      </c>
      <c r="S415" s="1143">
        <f t="shared" si="427"/>
        <v>32</v>
      </c>
      <c r="T415" s="1344">
        <f t="shared" si="427"/>
        <v>27.2</v>
      </c>
      <c r="U415" s="1143">
        <f t="shared" si="419"/>
        <v>0</v>
      </c>
      <c r="V415" s="1330">
        <f t="shared" si="420"/>
        <v>0</v>
      </c>
      <c r="W415" s="1143">
        <f t="shared" si="421"/>
        <v>32</v>
      </c>
      <c r="X415" s="1239">
        <f t="shared" si="422"/>
        <v>27.2</v>
      </c>
      <c r="Z415" s="1201" t="s">
        <v>87</v>
      </c>
      <c r="AA415" s="936"/>
      <c r="AB415" s="1687"/>
      <c r="AC415" s="2061">
        <f>E416+H416</f>
        <v>22.6</v>
      </c>
      <c r="AD415" s="1929">
        <f>F416+I416</f>
        <v>13.25</v>
      </c>
      <c r="AE415" s="1167"/>
      <c r="AF415" s="1347"/>
      <c r="AG415" s="1167">
        <f t="shared" si="423"/>
        <v>22.6</v>
      </c>
      <c r="AH415" s="1330">
        <f t="shared" si="424"/>
        <v>13.25</v>
      </c>
      <c r="AI415" s="1167">
        <f t="shared" si="425"/>
        <v>22.6</v>
      </c>
      <c r="AJ415" s="1239">
        <f t="shared" si="426"/>
        <v>13.25</v>
      </c>
      <c r="AL415" s="1182" t="s">
        <v>60</v>
      </c>
      <c r="AM415" s="1183">
        <f t="shared" si="404"/>
        <v>360</v>
      </c>
      <c r="AN415" s="1184">
        <f t="shared" si="405"/>
        <v>360</v>
      </c>
      <c r="AO415" s="1201" t="s">
        <v>68</v>
      </c>
      <c r="AP415" s="1403">
        <f t="shared" si="408"/>
        <v>68.210000000000008</v>
      </c>
      <c r="AQ415" s="1418">
        <f t="shared" si="406"/>
        <v>49.43</v>
      </c>
      <c r="AT415" s="1889"/>
      <c r="AU415" s="41"/>
      <c r="AV415" s="1888"/>
      <c r="AW415" s="9"/>
      <c r="AX415" s="9"/>
      <c r="AY415" s="9"/>
      <c r="AZ415" s="9"/>
      <c r="BA415" s="9"/>
      <c r="BB415" s="9"/>
      <c r="BC415" s="7"/>
      <c r="BD415" s="12"/>
      <c r="BE415" s="144"/>
      <c r="BF415" s="9"/>
      <c r="BG415" s="9"/>
      <c r="BH415" s="9"/>
      <c r="BI415" s="9"/>
      <c r="BJ415" s="9"/>
      <c r="BK415" s="9"/>
      <c r="BL415" s="9"/>
      <c r="BM415" s="9"/>
    </row>
    <row r="416" spans="1:65">
      <c r="A416" s="239" t="s">
        <v>688</v>
      </c>
      <c r="B416" s="2729" t="s">
        <v>689</v>
      </c>
      <c r="C416" s="259">
        <v>150</v>
      </c>
      <c r="D416" s="246" t="s">
        <v>665</v>
      </c>
      <c r="E416" s="242">
        <v>10</v>
      </c>
      <c r="F416" s="1458">
        <v>8</v>
      </c>
      <c r="G416" s="1614" t="s">
        <v>164</v>
      </c>
      <c r="H416" s="1917">
        <v>12.6</v>
      </c>
      <c r="I416" s="1918">
        <v>5.25</v>
      </c>
      <c r="J416" s="1465" t="s">
        <v>173</v>
      </c>
      <c r="K416" s="242">
        <v>35.14</v>
      </c>
      <c r="L416" s="1056">
        <v>25.72</v>
      </c>
      <c r="M416" s="94"/>
      <c r="N416" s="1182" t="s">
        <v>426</v>
      </c>
      <c r="O416" s="1143">
        <f t="shared" ref="O416:T416" si="428">AA446</f>
        <v>0</v>
      </c>
      <c r="P416" s="1899">
        <f t="shared" si="428"/>
        <v>0</v>
      </c>
      <c r="Q416" s="1143">
        <f t="shared" si="428"/>
        <v>0</v>
      </c>
      <c r="R416" s="1330">
        <f t="shared" si="428"/>
        <v>0</v>
      </c>
      <c r="S416" s="1143">
        <f t="shared" si="428"/>
        <v>39.340000000000003</v>
      </c>
      <c r="T416" s="1349">
        <f t="shared" si="428"/>
        <v>35</v>
      </c>
      <c r="U416" s="1143">
        <f t="shared" si="419"/>
        <v>0</v>
      </c>
      <c r="V416" s="1330">
        <f t="shared" si="420"/>
        <v>0</v>
      </c>
      <c r="W416" s="1143">
        <f t="shared" si="421"/>
        <v>39.340000000000003</v>
      </c>
      <c r="X416" s="1239">
        <f t="shared" si="422"/>
        <v>35</v>
      </c>
      <c r="Z416" s="1201" t="s">
        <v>68</v>
      </c>
      <c r="AA416" s="936"/>
      <c r="AB416" s="1687"/>
      <c r="AC416" s="1167">
        <f>E417+K414</f>
        <v>68.210000000000008</v>
      </c>
      <c r="AD416" s="1329">
        <f>F417+L414</f>
        <v>49.43</v>
      </c>
      <c r="AE416" s="1167"/>
      <c r="AF416" s="1347"/>
      <c r="AG416" s="1167">
        <f t="shared" si="423"/>
        <v>68.210000000000008</v>
      </c>
      <c r="AH416" s="1330">
        <f t="shared" si="424"/>
        <v>49.43</v>
      </c>
      <c r="AI416" s="1167">
        <f t="shared" si="425"/>
        <v>68.210000000000008</v>
      </c>
      <c r="AJ416" s="1239">
        <f t="shared" si="426"/>
        <v>49.43</v>
      </c>
      <c r="AL416" s="1182" t="s">
        <v>139</v>
      </c>
      <c r="AM416" s="1183">
        <f t="shared" si="404"/>
        <v>0</v>
      </c>
      <c r="AN416" s="1191">
        <f t="shared" si="405"/>
        <v>0</v>
      </c>
      <c r="AO416" s="1201" t="s">
        <v>74</v>
      </c>
      <c r="AP416" s="1403">
        <f t="shared" si="408"/>
        <v>71.180000000000007</v>
      </c>
      <c r="AQ416" s="1418">
        <f t="shared" si="406"/>
        <v>57</v>
      </c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</row>
    <row r="417" spans="1:65">
      <c r="A417" s="599"/>
      <c r="B417" s="2780" t="s">
        <v>690</v>
      </c>
      <c r="C417" s="71"/>
      <c r="D417" s="246" t="s">
        <v>94</v>
      </c>
      <c r="E417" s="242">
        <v>12.5</v>
      </c>
      <c r="F417" s="1458">
        <v>10</v>
      </c>
      <c r="G417" s="1614" t="s">
        <v>78</v>
      </c>
      <c r="H417" s="1917">
        <v>10.5</v>
      </c>
      <c r="I417" s="1575">
        <v>10.5</v>
      </c>
      <c r="J417" s="243" t="s">
        <v>172</v>
      </c>
      <c r="K417" s="242">
        <v>27.43</v>
      </c>
      <c r="L417" s="1056">
        <v>17.829999999999998</v>
      </c>
      <c r="M417" s="94"/>
      <c r="N417" s="1182" t="s">
        <v>121</v>
      </c>
      <c r="O417" s="1146"/>
      <c r="P417" s="1350"/>
      <c r="Q417" s="1143">
        <f>H415</f>
        <v>63.5</v>
      </c>
      <c r="R417" s="1239">
        <f>I415</f>
        <v>44.1</v>
      </c>
      <c r="S417" s="1143"/>
      <c r="T417" s="1344"/>
      <c r="U417" s="1143">
        <f t="shared" si="419"/>
        <v>63.5</v>
      </c>
      <c r="V417" s="1330">
        <f t="shared" si="420"/>
        <v>44.1</v>
      </c>
      <c r="W417" s="1143">
        <f t="shared" si="421"/>
        <v>63.5</v>
      </c>
      <c r="X417" s="1239">
        <f t="shared" si="422"/>
        <v>44.1</v>
      </c>
      <c r="Z417" s="1201" t="s">
        <v>74</v>
      </c>
      <c r="AA417" s="936"/>
      <c r="AB417" s="1684"/>
      <c r="AC417" s="1167">
        <f>K429</f>
        <v>71.180000000000007</v>
      </c>
      <c r="AD417" s="1329">
        <f>L429</f>
        <v>57</v>
      </c>
      <c r="AE417" s="1167"/>
      <c r="AF417" s="1347"/>
      <c r="AG417" s="1167">
        <f t="shared" si="423"/>
        <v>71.180000000000007</v>
      </c>
      <c r="AH417" s="1330">
        <f t="shared" si="424"/>
        <v>57</v>
      </c>
      <c r="AI417" s="1167">
        <f t="shared" si="425"/>
        <v>71.180000000000007</v>
      </c>
      <c r="AJ417" s="1239">
        <f t="shared" si="426"/>
        <v>57</v>
      </c>
      <c r="AL417" s="1182" t="s">
        <v>64</v>
      </c>
      <c r="AM417" s="1183">
        <f t="shared" si="404"/>
        <v>39.200000000000003</v>
      </c>
      <c r="AN417" s="1191">
        <f t="shared" si="405"/>
        <v>38.5</v>
      </c>
      <c r="AO417" s="1201" t="s">
        <v>129</v>
      </c>
      <c r="AP417" s="1403">
        <f t="shared" si="408"/>
        <v>0</v>
      </c>
      <c r="AQ417" s="1418">
        <f t="shared" si="406"/>
        <v>0</v>
      </c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</row>
    <row r="418" spans="1:65">
      <c r="A418" s="2781" t="s">
        <v>1012</v>
      </c>
      <c r="B418" s="273" t="s">
        <v>879</v>
      </c>
      <c r="C418" s="259">
        <v>200</v>
      </c>
      <c r="D418" s="246" t="s">
        <v>619</v>
      </c>
      <c r="E418" s="242">
        <v>2.5</v>
      </c>
      <c r="F418" s="1458">
        <v>2</v>
      </c>
      <c r="G418" s="1614" t="s">
        <v>677</v>
      </c>
      <c r="H418" s="1988" t="s">
        <v>752</v>
      </c>
      <c r="I418" s="1918">
        <v>7.4</v>
      </c>
      <c r="J418" s="243" t="s">
        <v>82</v>
      </c>
      <c r="K418" s="242">
        <v>4.8</v>
      </c>
      <c r="L418" s="1056">
        <v>4.8</v>
      </c>
      <c r="M418" s="94"/>
      <c r="N418" s="1182" t="s">
        <v>65</v>
      </c>
      <c r="O418" s="1143"/>
      <c r="P418" s="1138"/>
      <c r="Q418" s="1143"/>
      <c r="R418" s="1239"/>
      <c r="S418" s="1143"/>
      <c r="T418" s="1344"/>
      <c r="U418" s="1143">
        <f t="shared" si="419"/>
        <v>0</v>
      </c>
      <c r="V418" s="1330">
        <f t="shared" si="420"/>
        <v>0</v>
      </c>
      <c r="W418" s="1143">
        <f t="shared" si="421"/>
        <v>0</v>
      </c>
      <c r="X418" s="1239">
        <f t="shared" si="422"/>
        <v>0</v>
      </c>
      <c r="Z418" s="1201" t="s">
        <v>129</v>
      </c>
      <c r="AA418" s="936"/>
      <c r="AB418" s="1688"/>
      <c r="AC418" s="1167"/>
      <c r="AD418" s="1329"/>
      <c r="AE418" s="1167"/>
      <c r="AF418" s="1347"/>
      <c r="AG418" s="1167">
        <f t="shared" si="423"/>
        <v>0</v>
      </c>
      <c r="AH418" s="1330">
        <f t="shared" si="424"/>
        <v>0</v>
      </c>
      <c r="AI418" s="1167">
        <f t="shared" si="425"/>
        <v>0</v>
      </c>
      <c r="AJ418" s="1239">
        <f t="shared" si="426"/>
        <v>0</v>
      </c>
      <c r="AL418" s="1182" t="s">
        <v>47</v>
      </c>
      <c r="AM418" s="1183">
        <f t="shared" si="404"/>
        <v>0</v>
      </c>
      <c r="AN418" s="1191">
        <f t="shared" si="405"/>
        <v>0</v>
      </c>
      <c r="AO418" s="1201" t="s">
        <v>127</v>
      </c>
      <c r="AP418" s="1403">
        <f t="shared" si="408"/>
        <v>0.01</v>
      </c>
      <c r="AQ418" s="1418">
        <f t="shared" si="406"/>
        <v>0.01</v>
      </c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</row>
    <row r="419" spans="1:65" ht="15.75" thickBot="1">
      <c r="A419" s="61"/>
      <c r="B419" s="2765" t="s">
        <v>880</v>
      </c>
      <c r="C419" s="71"/>
      <c r="D419" s="1482" t="s">
        <v>89</v>
      </c>
      <c r="E419" s="1484">
        <v>2</v>
      </c>
      <c r="F419" s="1062">
        <v>2</v>
      </c>
      <c r="G419" s="1989" t="s">
        <v>679</v>
      </c>
      <c r="H419" s="1988"/>
      <c r="I419" s="1575"/>
      <c r="J419" s="243" t="s">
        <v>88</v>
      </c>
      <c r="K419" s="242">
        <v>0.68</v>
      </c>
      <c r="L419" s="1056">
        <v>0.68</v>
      </c>
      <c r="M419" s="94"/>
      <c r="N419" s="1182" t="s">
        <v>60</v>
      </c>
      <c r="O419" s="1143">
        <f>E406+K405</f>
        <v>240</v>
      </c>
      <c r="P419" s="1350">
        <f>F406+L405</f>
        <v>240</v>
      </c>
      <c r="Q419" s="1143">
        <f>H423+K422</f>
        <v>83</v>
      </c>
      <c r="R419" s="1351">
        <f>I423+L422</f>
        <v>83</v>
      </c>
      <c r="S419" s="1143">
        <f>E438+K435</f>
        <v>37</v>
      </c>
      <c r="T419" s="1349">
        <f>F438+L435</f>
        <v>37</v>
      </c>
      <c r="U419" s="1143">
        <f t="shared" si="419"/>
        <v>323</v>
      </c>
      <c r="V419" s="1330">
        <f t="shared" si="420"/>
        <v>323</v>
      </c>
      <c r="W419" s="1143">
        <f t="shared" si="421"/>
        <v>120</v>
      </c>
      <c r="X419" s="1239">
        <f t="shared" si="422"/>
        <v>120</v>
      </c>
      <c r="Z419" s="1201" t="s">
        <v>130</v>
      </c>
      <c r="AA419" s="936"/>
      <c r="AB419" s="1689"/>
      <c r="AC419" s="1167">
        <f>K426</f>
        <v>0.01</v>
      </c>
      <c r="AD419" s="1329">
        <f>L426</f>
        <v>0.01</v>
      </c>
      <c r="AE419" s="1167"/>
      <c r="AF419" s="1347"/>
      <c r="AG419" s="1167">
        <f t="shared" si="423"/>
        <v>0.01</v>
      </c>
      <c r="AH419" s="1330">
        <f t="shared" si="424"/>
        <v>0.01</v>
      </c>
      <c r="AI419" s="1167">
        <f t="shared" si="425"/>
        <v>0.01</v>
      </c>
      <c r="AJ419" s="1239">
        <f t="shared" si="426"/>
        <v>0.01</v>
      </c>
      <c r="AL419" s="1182" t="s">
        <v>67</v>
      </c>
      <c r="AM419" s="1183">
        <f t="shared" si="404"/>
        <v>0</v>
      </c>
      <c r="AN419" s="1191">
        <f t="shared" si="405"/>
        <v>0</v>
      </c>
      <c r="AO419" s="1404" t="s">
        <v>161</v>
      </c>
      <c r="AP419" s="2576">
        <f t="shared" si="408"/>
        <v>0</v>
      </c>
      <c r="AQ419" s="2557">
        <f t="shared" si="406"/>
        <v>0</v>
      </c>
    </row>
    <row r="420" spans="1:65" ht="15.75" thickBot="1">
      <c r="A420" s="706" t="s">
        <v>9</v>
      </c>
      <c r="B420" s="248" t="s">
        <v>10</v>
      </c>
      <c r="C420" s="257">
        <v>50</v>
      </c>
      <c r="D420" s="1482" t="s">
        <v>165</v>
      </c>
      <c r="E420" s="242">
        <v>0.04</v>
      </c>
      <c r="F420" s="1450">
        <v>0.04</v>
      </c>
      <c r="G420" s="1457" t="s">
        <v>89</v>
      </c>
      <c r="H420" s="1455">
        <v>2.1</v>
      </c>
      <c r="I420" s="1938">
        <v>2.1</v>
      </c>
      <c r="J420" s="234" t="s">
        <v>595</v>
      </c>
      <c r="K420" s="1061">
        <v>0.12</v>
      </c>
      <c r="L420" s="1056">
        <v>0.12</v>
      </c>
      <c r="M420" s="94"/>
      <c r="N420" s="1182" t="s">
        <v>139</v>
      </c>
      <c r="O420" s="1143"/>
      <c r="P420" s="1138"/>
      <c r="Q420" s="1143"/>
      <c r="R420" s="1239"/>
      <c r="S420" s="1143"/>
      <c r="T420" s="1344"/>
      <c r="U420" s="1143">
        <f t="shared" si="419"/>
        <v>0</v>
      </c>
      <c r="V420" s="1330">
        <f t="shared" si="420"/>
        <v>0</v>
      </c>
      <c r="W420" s="1143">
        <f t="shared" si="421"/>
        <v>0</v>
      </c>
      <c r="X420" s="1239">
        <f t="shared" si="422"/>
        <v>0</v>
      </c>
      <c r="Z420" s="1200" t="s">
        <v>96</v>
      </c>
      <c r="AA420" s="1165"/>
      <c r="AB420" s="1690"/>
      <c r="AC420" s="1168"/>
      <c r="AD420" s="1331"/>
      <c r="AE420" s="1168"/>
      <c r="AF420" s="1692"/>
      <c r="AG420" s="1168">
        <f t="shared" si="423"/>
        <v>0</v>
      </c>
      <c r="AH420" s="1332">
        <f t="shared" si="424"/>
        <v>0</v>
      </c>
      <c r="AI420" s="1168">
        <f t="shared" si="425"/>
        <v>0</v>
      </c>
      <c r="AJ420" s="1134">
        <f t="shared" si="426"/>
        <v>0</v>
      </c>
      <c r="AL420" s="1182" t="s">
        <v>82</v>
      </c>
      <c r="AM420" s="1183">
        <f t="shared" si="404"/>
        <v>26.439999999999998</v>
      </c>
      <c r="AN420" s="1191">
        <f t="shared" si="405"/>
        <v>26.439999999999998</v>
      </c>
      <c r="AO420" s="2537" t="s">
        <v>942</v>
      </c>
      <c r="AP420" s="2573">
        <f t="shared" si="408"/>
        <v>234.79</v>
      </c>
      <c r="AQ420" s="1419">
        <f t="shared" si="406"/>
        <v>170.38</v>
      </c>
    </row>
    <row r="421" spans="1:65" ht="15.75" thickBot="1">
      <c r="A421" s="706" t="s">
        <v>9</v>
      </c>
      <c r="B421" s="248" t="s">
        <v>427</v>
      </c>
      <c r="C421" s="343">
        <v>30</v>
      </c>
      <c r="D421" s="246" t="s">
        <v>595</v>
      </c>
      <c r="E421" s="1058">
        <v>0.3</v>
      </c>
      <c r="F421" s="1502">
        <v>0.3</v>
      </c>
      <c r="G421" s="1936" t="s">
        <v>595</v>
      </c>
      <c r="H421" s="1455">
        <v>0.1</v>
      </c>
      <c r="I421" s="1938">
        <v>0.1</v>
      </c>
      <c r="J421" s="1994" t="s">
        <v>991</v>
      </c>
      <c r="K421" s="1455"/>
      <c r="L421" s="1059"/>
      <c r="M421" s="94"/>
      <c r="N421" s="1182" t="s">
        <v>64</v>
      </c>
      <c r="O421" s="1143"/>
      <c r="P421" s="1138"/>
      <c r="Q421" s="1143">
        <f>H414</f>
        <v>39.200000000000003</v>
      </c>
      <c r="R421" s="1239">
        <f>I414</f>
        <v>38.5</v>
      </c>
      <c r="S421" s="1143"/>
      <c r="T421" s="1344"/>
      <c r="U421" s="1143">
        <f t="shared" si="419"/>
        <v>39.200000000000003</v>
      </c>
      <c r="V421" s="1330">
        <f t="shared" si="420"/>
        <v>38.5</v>
      </c>
      <c r="W421" s="1143">
        <f t="shared" si="421"/>
        <v>39.200000000000003</v>
      </c>
      <c r="X421" s="1239">
        <f t="shared" si="422"/>
        <v>38.5</v>
      </c>
      <c r="Z421" s="2537" t="s">
        <v>942</v>
      </c>
      <c r="AA421" s="2580">
        <f t="shared" ref="AA421:AF421" si="429">SUM(AA408:AA420)</f>
        <v>0</v>
      </c>
      <c r="AB421" s="2581">
        <f t="shared" si="429"/>
        <v>0</v>
      </c>
      <c r="AC421" s="2582">
        <f t="shared" si="429"/>
        <v>234.79</v>
      </c>
      <c r="AD421" s="2583">
        <f t="shared" si="429"/>
        <v>170.38</v>
      </c>
      <c r="AE421" s="2584">
        <f t="shared" si="429"/>
        <v>0</v>
      </c>
      <c r="AF421" s="2543">
        <f t="shared" si="429"/>
        <v>0</v>
      </c>
      <c r="AG421" s="2545">
        <f t="shared" si="423"/>
        <v>234.79</v>
      </c>
      <c r="AH421" s="2546">
        <f t="shared" si="424"/>
        <v>170.38</v>
      </c>
      <c r="AI421" s="2545">
        <f t="shared" si="425"/>
        <v>234.79</v>
      </c>
      <c r="AJ421" s="2547">
        <f t="shared" si="426"/>
        <v>170.38</v>
      </c>
      <c r="AL421" s="1182" t="s">
        <v>89</v>
      </c>
      <c r="AM421" s="1183">
        <f t="shared" si="404"/>
        <v>10.3</v>
      </c>
      <c r="AN421" s="1191">
        <f t="shared" si="405"/>
        <v>10.3</v>
      </c>
      <c r="AO421" s="2502" t="s">
        <v>941</v>
      </c>
    </row>
    <row r="422" spans="1:65">
      <c r="A422" s="61"/>
      <c r="B422" s="1549"/>
      <c r="C422" s="71"/>
      <c r="D422" s="246" t="s">
        <v>584</v>
      </c>
      <c r="E422" s="242">
        <v>130</v>
      </c>
      <c r="F422" s="1450">
        <v>130</v>
      </c>
      <c r="G422" s="243" t="s">
        <v>596</v>
      </c>
      <c r="H422" s="1455"/>
      <c r="I422" s="1938"/>
      <c r="J422" s="234" t="s">
        <v>80</v>
      </c>
      <c r="K422" s="1061">
        <v>48</v>
      </c>
      <c r="L422" s="1450">
        <v>48</v>
      </c>
      <c r="M422" s="94"/>
      <c r="N422" s="1182" t="s">
        <v>446</v>
      </c>
      <c r="O422" s="1143"/>
      <c r="P422" s="1138"/>
      <c r="Q422" s="1143"/>
      <c r="R422" s="1239"/>
      <c r="S422" s="1143"/>
      <c r="T422" s="1344"/>
      <c r="U422" s="1143">
        <f t="shared" si="419"/>
        <v>0</v>
      </c>
      <c r="V422" s="1330">
        <f t="shared" si="420"/>
        <v>0</v>
      </c>
      <c r="W422" s="1143">
        <f t="shared" si="421"/>
        <v>0</v>
      </c>
      <c r="X422" s="1239">
        <f t="shared" si="422"/>
        <v>0</v>
      </c>
      <c r="Z422" s="2502" t="s">
        <v>1022</v>
      </c>
      <c r="AA422" s="1164"/>
      <c r="AB422" s="2577"/>
      <c r="AC422" s="1166"/>
      <c r="AD422" s="1326"/>
      <c r="AE422" s="1166"/>
      <c r="AF422" s="2578"/>
      <c r="AG422" s="1166">
        <f t="shared" si="423"/>
        <v>0</v>
      </c>
      <c r="AH422" s="2579">
        <f t="shared" si="424"/>
        <v>0</v>
      </c>
      <c r="AI422" s="1166">
        <f t="shared" si="425"/>
        <v>0</v>
      </c>
      <c r="AJ422" s="1306">
        <f t="shared" si="426"/>
        <v>0</v>
      </c>
      <c r="AL422" s="1182" t="s">
        <v>131</v>
      </c>
      <c r="AM422" s="1183">
        <f t="shared" si="404"/>
        <v>0.185</v>
      </c>
      <c r="AN422" s="1191">
        <f t="shared" si="405"/>
        <v>7.4</v>
      </c>
      <c r="AO422" s="1201" t="s">
        <v>130</v>
      </c>
      <c r="AP422" s="1403">
        <f t="shared" ref="AP422:AQ428" si="430">AA422+AC422+AE422</f>
        <v>0</v>
      </c>
      <c r="AQ422" s="1418">
        <f t="shared" si="430"/>
        <v>0</v>
      </c>
    </row>
    <row r="423" spans="1:65" ht="15.75" thickBot="1">
      <c r="A423" s="61"/>
      <c r="B423" s="1549"/>
      <c r="C423" s="71"/>
      <c r="D423" s="2253" t="s">
        <v>447</v>
      </c>
      <c r="E423" s="1058"/>
      <c r="F423" s="1938">
        <v>1</v>
      </c>
      <c r="G423" s="243" t="s">
        <v>678</v>
      </c>
      <c r="H423" s="1061">
        <v>35</v>
      </c>
      <c r="I423" s="1450">
        <v>35</v>
      </c>
      <c r="J423" s="234" t="s">
        <v>82</v>
      </c>
      <c r="K423" s="242">
        <v>3.84</v>
      </c>
      <c r="L423" s="1056">
        <v>3.84</v>
      </c>
      <c r="M423" s="94"/>
      <c r="N423" s="1182" t="s">
        <v>67</v>
      </c>
      <c r="O423" s="1143"/>
      <c r="P423" s="1138"/>
      <c r="Q423" s="1143"/>
      <c r="R423" s="1239"/>
      <c r="S423" s="1143"/>
      <c r="T423" s="1344"/>
      <c r="U423" s="1143">
        <f t="shared" si="419"/>
        <v>0</v>
      </c>
      <c r="V423" s="1330">
        <f t="shared" si="420"/>
        <v>0</v>
      </c>
      <c r="W423" s="1143">
        <f t="shared" si="421"/>
        <v>0</v>
      </c>
      <c r="X423" s="1239">
        <f t="shared" si="422"/>
        <v>0</v>
      </c>
      <c r="Z423" s="1201" t="s">
        <v>128</v>
      </c>
      <c r="AA423" s="936"/>
      <c r="AB423" s="1684"/>
      <c r="AC423" s="1167"/>
      <c r="AD423" s="1329"/>
      <c r="AE423" s="1167"/>
      <c r="AF423" s="1347"/>
      <c r="AG423" s="1167">
        <f t="shared" si="423"/>
        <v>0</v>
      </c>
      <c r="AH423" s="1330">
        <f t="shared" si="424"/>
        <v>0</v>
      </c>
      <c r="AI423" s="1167">
        <f t="shared" si="425"/>
        <v>0</v>
      </c>
      <c r="AJ423" s="1239">
        <f t="shared" si="426"/>
        <v>0</v>
      </c>
      <c r="AL423" s="1182" t="s">
        <v>50</v>
      </c>
      <c r="AM423" s="1183">
        <f t="shared" si="404"/>
        <v>31.98</v>
      </c>
      <c r="AN423" s="1191">
        <f t="shared" si="405"/>
        <v>31.98</v>
      </c>
      <c r="AO423" s="1201" t="s">
        <v>128</v>
      </c>
      <c r="AP423" s="1403">
        <f t="shared" si="430"/>
        <v>0</v>
      </c>
      <c r="AQ423" s="1418">
        <f t="shared" si="430"/>
        <v>0</v>
      </c>
    </row>
    <row r="424" spans="1:65">
      <c r="A424" s="61"/>
      <c r="B424" s="1549"/>
      <c r="C424" s="71"/>
      <c r="D424" s="1612" t="s">
        <v>879</v>
      </c>
      <c r="E424" s="1586"/>
      <c r="F424" s="1587"/>
      <c r="G424" s="243" t="s">
        <v>82</v>
      </c>
      <c r="H424" s="242">
        <v>2.8</v>
      </c>
      <c r="I424" s="1056">
        <v>2.8</v>
      </c>
      <c r="J424" s="234" t="s">
        <v>492</v>
      </c>
      <c r="K424" s="242">
        <v>3.84</v>
      </c>
      <c r="L424" s="1056">
        <v>3.84</v>
      </c>
      <c r="M424" s="94"/>
      <c r="N424" s="1182" t="s">
        <v>82</v>
      </c>
      <c r="O424" s="1777">
        <f>E410+H404</f>
        <v>15</v>
      </c>
      <c r="P424" s="1348">
        <f>F410+I404</f>
        <v>15</v>
      </c>
      <c r="Q424" s="1143">
        <f>H424+K418+K423</f>
        <v>11.44</v>
      </c>
      <c r="R424" s="1330">
        <f>I424+L418+L423</f>
        <v>11.44</v>
      </c>
      <c r="S424" s="1143"/>
      <c r="T424" s="1349"/>
      <c r="U424" s="1143">
        <f t="shared" si="419"/>
        <v>26.439999999999998</v>
      </c>
      <c r="V424" s="1330">
        <f t="shared" si="420"/>
        <v>26.439999999999998</v>
      </c>
      <c r="W424" s="1143">
        <f t="shared" si="421"/>
        <v>11.44</v>
      </c>
      <c r="X424" s="1239">
        <f t="shared" si="422"/>
        <v>11.44</v>
      </c>
      <c r="Z424" s="1201" t="s">
        <v>126</v>
      </c>
      <c r="AA424" s="936"/>
      <c r="AB424" s="1688"/>
      <c r="AC424" s="1167"/>
      <c r="AD424" s="1329"/>
      <c r="AE424" s="1167"/>
      <c r="AF424" s="1347"/>
      <c r="AG424" s="1167">
        <f t="shared" si="423"/>
        <v>0</v>
      </c>
      <c r="AH424" s="1330">
        <f t="shared" si="424"/>
        <v>0</v>
      </c>
      <c r="AI424" s="1167">
        <f t="shared" si="425"/>
        <v>0</v>
      </c>
      <c r="AJ424" s="1239">
        <f t="shared" si="426"/>
        <v>0</v>
      </c>
      <c r="AL424" s="1182" t="s">
        <v>140</v>
      </c>
      <c r="AM424" s="1183">
        <f t="shared" si="404"/>
        <v>0</v>
      </c>
      <c r="AN424" s="1191">
        <f t="shared" si="405"/>
        <v>0</v>
      </c>
      <c r="AO424" s="1201" t="s">
        <v>126</v>
      </c>
      <c r="AP424" s="1403">
        <f t="shared" si="430"/>
        <v>0</v>
      </c>
      <c r="AQ424" s="1418">
        <f t="shared" si="430"/>
        <v>0</v>
      </c>
    </row>
    <row r="425" spans="1:65" ht="15.75" thickBot="1">
      <c r="A425" s="61"/>
      <c r="B425" s="1549"/>
      <c r="C425" s="71"/>
      <c r="D425" s="1678" t="s">
        <v>880</v>
      </c>
      <c r="E425" s="31"/>
      <c r="F425" s="73"/>
      <c r="G425" s="243" t="s">
        <v>492</v>
      </c>
      <c r="H425" s="242">
        <v>2.8</v>
      </c>
      <c r="I425" s="1056">
        <v>2.8</v>
      </c>
      <c r="J425" s="234" t="s">
        <v>595</v>
      </c>
      <c r="K425" s="242">
        <v>0.22</v>
      </c>
      <c r="L425" s="1056">
        <v>0.22</v>
      </c>
      <c r="M425" s="94"/>
      <c r="N425" s="1182" t="s">
        <v>89</v>
      </c>
      <c r="O425" s="1143"/>
      <c r="P425" s="1138"/>
      <c r="Q425" s="1143">
        <f>E419+H420+K430</f>
        <v>7.1</v>
      </c>
      <c r="R425" s="1330">
        <f>F419+I420+L430</f>
        <v>7.1</v>
      </c>
      <c r="S425" s="1143">
        <f>H437</f>
        <v>3.2</v>
      </c>
      <c r="T425" s="1344">
        <f>I437</f>
        <v>3.2</v>
      </c>
      <c r="U425" s="1143">
        <f t="shared" si="419"/>
        <v>7.1</v>
      </c>
      <c r="V425" s="1330">
        <f t="shared" si="420"/>
        <v>7.1</v>
      </c>
      <c r="W425" s="1143">
        <f t="shared" si="421"/>
        <v>10.3</v>
      </c>
      <c r="X425" s="1239">
        <f t="shared" si="422"/>
        <v>10.3</v>
      </c>
      <c r="Z425" s="1201" t="s">
        <v>433</v>
      </c>
      <c r="AA425" s="936"/>
      <c r="AB425" s="1689"/>
      <c r="AC425" s="1167"/>
      <c r="AD425" s="1329"/>
      <c r="AE425" s="1167"/>
      <c r="AF425" s="1347"/>
      <c r="AG425" s="1167">
        <f t="shared" si="423"/>
        <v>0</v>
      </c>
      <c r="AH425" s="1330">
        <f t="shared" si="424"/>
        <v>0</v>
      </c>
      <c r="AI425" s="1167">
        <f t="shared" si="425"/>
        <v>0</v>
      </c>
      <c r="AJ425" s="1239">
        <f t="shared" si="426"/>
        <v>0</v>
      </c>
      <c r="AL425" s="1182" t="s">
        <v>52</v>
      </c>
      <c r="AM425" s="1183">
        <f t="shared" si="404"/>
        <v>0</v>
      </c>
      <c r="AN425" s="1191">
        <f t="shared" si="405"/>
        <v>0</v>
      </c>
      <c r="AO425" s="1201" t="s">
        <v>433</v>
      </c>
      <c r="AP425" s="1403">
        <f t="shared" si="430"/>
        <v>0</v>
      </c>
      <c r="AQ425" s="1418">
        <f t="shared" si="430"/>
        <v>0</v>
      </c>
    </row>
    <row r="426" spans="1:65" ht="15.75" thickBot="1">
      <c r="A426" s="61"/>
      <c r="B426" s="1549"/>
      <c r="C426" s="71"/>
      <c r="D426" s="1489" t="s">
        <v>100</v>
      </c>
      <c r="E426" s="1445" t="s">
        <v>101</v>
      </c>
      <c r="F426" s="1446" t="s">
        <v>102</v>
      </c>
      <c r="G426" s="1624" t="s">
        <v>595</v>
      </c>
      <c r="H426" s="1468">
        <v>0.21</v>
      </c>
      <c r="I426" s="1469">
        <v>0.21</v>
      </c>
      <c r="J426" s="48" t="s">
        <v>130</v>
      </c>
      <c r="K426" s="1058">
        <v>0.01</v>
      </c>
      <c r="L426" s="1059">
        <v>0.01</v>
      </c>
      <c r="M426" s="94"/>
      <c r="N426" s="668" t="s">
        <v>145</v>
      </c>
      <c r="O426" s="1146"/>
      <c r="P426" s="1348"/>
      <c r="Q426" s="2064">
        <f>R426/1000/0.04</f>
        <v>0.185</v>
      </c>
      <c r="R426" s="2063">
        <f>I418</f>
        <v>7.4</v>
      </c>
      <c r="S426" s="1143"/>
      <c r="T426" s="1349"/>
      <c r="U426" s="1143">
        <f t="shared" si="419"/>
        <v>0.185</v>
      </c>
      <c r="V426" s="1330">
        <f t="shared" si="420"/>
        <v>7.4</v>
      </c>
      <c r="W426" s="1143">
        <f t="shared" si="421"/>
        <v>0.185</v>
      </c>
      <c r="X426" s="1239">
        <f t="shared" si="422"/>
        <v>7.4</v>
      </c>
      <c r="Z426" s="1200"/>
      <c r="AA426" s="936"/>
      <c r="AB426" s="1685"/>
      <c r="AC426" s="1167"/>
      <c r="AD426" s="1329"/>
      <c r="AE426" s="1167"/>
      <c r="AF426" s="1347"/>
      <c r="AG426" s="1167">
        <f t="shared" si="423"/>
        <v>0</v>
      </c>
      <c r="AH426" s="1330">
        <f t="shared" si="424"/>
        <v>0</v>
      </c>
      <c r="AI426" s="1167">
        <f t="shared" si="425"/>
        <v>0</v>
      </c>
      <c r="AJ426" s="1239">
        <f t="shared" si="426"/>
        <v>0</v>
      </c>
      <c r="AL426" s="1182" t="s">
        <v>138</v>
      </c>
      <c r="AM426" s="1183">
        <f t="shared" si="404"/>
        <v>3</v>
      </c>
      <c r="AN426" s="1191">
        <f t="shared" si="405"/>
        <v>3</v>
      </c>
      <c r="AO426" s="2555" t="s">
        <v>96</v>
      </c>
      <c r="AP426" s="2576">
        <f t="shared" si="430"/>
        <v>0</v>
      </c>
      <c r="AQ426" s="2557">
        <f t="shared" si="430"/>
        <v>0</v>
      </c>
    </row>
    <row r="427" spans="1:65" ht="15.75" thickBot="1">
      <c r="A427" s="61"/>
      <c r="B427" s="1549"/>
      <c r="C427" s="71"/>
      <c r="D427" s="1638" t="s">
        <v>746</v>
      </c>
      <c r="E427" s="1054">
        <v>100</v>
      </c>
      <c r="F427" s="1055">
        <v>100</v>
      </c>
      <c r="G427" s="9"/>
      <c r="H427" s="9"/>
      <c r="I427" s="9"/>
      <c r="J427" s="1570" t="s">
        <v>683</v>
      </c>
      <c r="K427" s="39"/>
      <c r="L427" s="50"/>
      <c r="M427" s="94"/>
      <c r="N427" s="1182" t="s">
        <v>50</v>
      </c>
      <c r="O427" s="1143">
        <f>E407+K406</f>
        <v>11.3</v>
      </c>
      <c r="P427" s="1350">
        <f>F407+L406</f>
        <v>11.3</v>
      </c>
      <c r="Q427" s="1143">
        <f>E428+K419</f>
        <v>20.68</v>
      </c>
      <c r="R427" s="1330">
        <f>F428+L419</f>
        <v>20.68</v>
      </c>
      <c r="S427" s="1143"/>
      <c r="T427" s="1341"/>
      <c r="U427" s="1143">
        <f t="shared" si="419"/>
        <v>31.98</v>
      </c>
      <c r="V427" s="1330">
        <f t="shared" si="420"/>
        <v>31.98</v>
      </c>
      <c r="W427" s="1143">
        <f t="shared" si="421"/>
        <v>20.68</v>
      </c>
      <c r="X427" s="1239">
        <f t="shared" si="422"/>
        <v>20.68</v>
      </c>
      <c r="Z427" s="2537" t="s">
        <v>943</v>
      </c>
      <c r="AA427" s="2542">
        <f t="shared" ref="AA427:AF427" si="431">SUM(AA422:AA426)</f>
        <v>0</v>
      </c>
      <c r="AB427" s="2543">
        <f t="shared" si="431"/>
        <v>0</v>
      </c>
      <c r="AC427" s="2544">
        <f t="shared" si="431"/>
        <v>0</v>
      </c>
      <c r="AD427" s="2543">
        <f t="shared" si="431"/>
        <v>0</v>
      </c>
      <c r="AE427" s="2544">
        <f t="shared" si="431"/>
        <v>0</v>
      </c>
      <c r="AF427" s="2543">
        <f t="shared" si="431"/>
        <v>0</v>
      </c>
      <c r="AG427" s="2545">
        <f t="shared" si="423"/>
        <v>0</v>
      </c>
      <c r="AH427" s="2546">
        <f t="shared" si="424"/>
        <v>0</v>
      </c>
      <c r="AI427" s="2545">
        <f t="shared" si="425"/>
        <v>0</v>
      </c>
      <c r="AJ427" s="2547">
        <f t="shared" si="426"/>
        <v>0</v>
      </c>
      <c r="AL427" s="1182" t="s">
        <v>137</v>
      </c>
      <c r="AM427" s="1183">
        <f t="shared" si="404"/>
        <v>0</v>
      </c>
      <c r="AN427" s="1191">
        <f t="shared" si="405"/>
        <v>0</v>
      </c>
      <c r="AO427" s="2537" t="s">
        <v>943</v>
      </c>
      <c r="AP427" s="2590">
        <f t="shared" si="430"/>
        <v>0</v>
      </c>
      <c r="AQ427" s="1419">
        <f t="shared" si="430"/>
        <v>0</v>
      </c>
    </row>
    <row r="428" spans="1:65" ht="15.75" thickBot="1">
      <c r="A428" s="61"/>
      <c r="B428" s="1549"/>
      <c r="C428" s="71"/>
      <c r="D428" s="2247" t="s">
        <v>50</v>
      </c>
      <c r="E428" s="245">
        <v>20</v>
      </c>
      <c r="F428" s="1825">
        <v>20</v>
      </c>
      <c r="G428" s="9"/>
      <c r="H428" s="9"/>
      <c r="I428" s="9"/>
      <c r="J428" s="1464" t="s">
        <v>100</v>
      </c>
      <c r="K428" s="1445" t="s">
        <v>101</v>
      </c>
      <c r="L428" s="1446" t="s">
        <v>102</v>
      </c>
      <c r="M428" s="94"/>
      <c r="N428" s="1182" t="s">
        <v>140</v>
      </c>
      <c r="O428" s="1143"/>
      <c r="P428" s="1138"/>
      <c r="Q428" s="1143"/>
      <c r="R428" s="1239"/>
      <c r="S428" s="1143"/>
      <c r="T428" s="1344"/>
      <c r="U428" s="1143">
        <f t="shared" si="419"/>
        <v>0</v>
      </c>
      <c r="V428" s="1330">
        <f t="shared" si="420"/>
        <v>0</v>
      </c>
      <c r="W428" s="1143">
        <f t="shared" si="421"/>
        <v>0</v>
      </c>
      <c r="X428" s="1239">
        <f t="shared" si="422"/>
        <v>0</v>
      </c>
      <c r="Z428" s="2532" t="s">
        <v>944</v>
      </c>
      <c r="AA428" s="2533">
        <f t="shared" ref="AA428:AF428" si="432">AA427+AA421</f>
        <v>0</v>
      </c>
      <c r="AB428" s="2533">
        <f t="shared" si="432"/>
        <v>0</v>
      </c>
      <c r="AC428" s="2568">
        <f t="shared" si="432"/>
        <v>234.79</v>
      </c>
      <c r="AD428" s="2575">
        <f t="shared" si="432"/>
        <v>170.38</v>
      </c>
      <c r="AE428" s="2533">
        <f t="shared" si="432"/>
        <v>0</v>
      </c>
      <c r="AF428" s="2533">
        <f t="shared" si="432"/>
        <v>0</v>
      </c>
      <c r="AG428" s="2574">
        <f t="shared" si="423"/>
        <v>234.79</v>
      </c>
      <c r="AH428" s="2535">
        <f t="shared" si="424"/>
        <v>170.38</v>
      </c>
      <c r="AI428" s="2574">
        <f t="shared" si="425"/>
        <v>234.79</v>
      </c>
      <c r="AJ428" s="2585">
        <f t="shared" si="426"/>
        <v>170.38</v>
      </c>
      <c r="AL428" s="1182" t="s">
        <v>77</v>
      </c>
      <c r="AM428" s="1183">
        <f t="shared" si="404"/>
        <v>0</v>
      </c>
      <c r="AN428" s="1191">
        <f t="shared" si="405"/>
        <v>0</v>
      </c>
      <c r="AO428" s="2592" t="s">
        <v>135</v>
      </c>
      <c r="AP428" s="2593">
        <f t="shared" si="430"/>
        <v>234.79</v>
      </c>
      <c r="AQ428" s="1419">
        <f t="shared" si="430"/>
        <v>170.38</v>
      </c>
    </row>
    <row r="429" spans="1:65">
      <c r="A429" s="61"/>
      <c r="B429" s="1549"/>
      <c r="C429" s="71"/>
      <c r="D429" s="246" t="s">
        <v>809</v>
      </c>
      <c r="E429" s="242">
        <v>2.84</v>
      </c>
      <c r="F429" s="1056">
        <v>2.5</v>
      </c>
      <c r="G429" s="9"/>
      <c r="H429" s="9"/>
      <c r="I429" s="9"/>
      <c r="J429" s="1578" t="s">
        <v>74</v>
      </c>
      <c r="K429" s="1054">
        <v>71.180000000000007</v>
      </c>
      <c r="L429" s="1055">
        <v>57</v>
      </c>
      <c r="M429" s="94"/>
      <c r="N429" s="1182" t="s">
        <v>443</v>
      </c>
      <c r="O429" s="1143"/>
      <c r="P429" s="1138"/>
      <c r="Q429" s="1143"/>
      <c r="R429" s="1239"/>
      <c r="S429" s="1143"/>
      <c r="T429" s="1344"/>
      <c r="U429" s="1143">
        <f t="shared" si="419"/>
        <v>0</v>
      </c>
      <c r="V429" s="1330">
        <f t="shared" si="420"/>
        <v>0</v>
      </c>
      <c r="W429" s="1143">
        <f t="shared" si="421"/>
        <v>0</v>
      </c>
      <c r="X429" s="1239">
        <f t="shared" si="422"/>
        <v>0</v>
      </c>
      <c r="Z429" s="1233" t="s">
        <v>414</v>
      </c>
      <c r="AA429" s="1234"/>
      <c r="AB429" s="1235"/>
      <c r="AC429" s="936"/>
      <c r="AD429" s="1236"/>
      <c r="AE429" s="936"/>
      <c r="AF429" s="1237"/>
      <c r="AG429" s="1167"/>
      <c r="AH429" s="1238"/>
      <c r="AI429" s="1167"/>
      <c r="AJ429" s="1239"/>
      <c r="AL429" s="1182" t="s">
        <v>54</v>
      </c>
      <c r="AM429" s="1183">
        <f t="shared" si="404"/>
        <v>1.85</v>
      </c>
      <c r="AN429" s="1191">
        <f t="shared" si="405"/>
        <v>1.8499999999999999</v>
      </c>
      <c r="AO429" s="2591" t="s">
        <v>414</v>
      </c>
      <c r="AP429" s="1204"/>
      <c r="AQ429" s="71"/>
    </row>
    <row r="430" spans="1:65">
      <c r="A430" s="61"/>
      <c r="B430" s="1549"/>
      <c r="C430" s="71"/>
      <c r="D430" s="246" t="s">
        <v>86</v>
      </c>
      <c r="E430" s="242">
        <v>2.6</v>
      </c>
      <c r="F430" s="1056">
        <v>2.5</v>
      </c>
      <c r="G430" s="9"/>
      <c r="H430" s="9"/>
      <c r="I430" s="9"/>
      <c r="J430" s="1499" t="s">
        <v>89</v>
      </c>
      <c r="K430" s="242">
        <v>3</v>
      </c>
      <c r="L430" s="1056">
        <v>3</v>
      </c>
      <c r="M430" s="94"/>
      <c r="N430" s="1182" t="s">
        <v>138</v>
      </c>
      <c r="O430" s="1143">
        <f>K404</f>
        <v>3</v>
      </c>
      <c r="P430" s="1138">
        <f>L404</f>
        <v>3</v>
      </c>
      <c r="Q430" s="1143"/>
      <c r="R430" s="1239"/>
      <c r="S430" s="1143"/>
      <c r="T430" s="1344"/>
      <c r="U430" s="1143">
        <f t="shared" si="419"/>
        <v>3</v>
      </c>
      <c r="V430" s="1330">
        <f t="shared" si="420"/>
        <v>3</v>
      </c>
      <c r="W430" s="1143">
        <f t="shared" si="421"/>
        <v>0</v>
      </c>
      <c r="X430" s="1239">
        <f t="shared" si="422"/>
        <v>0</v>
      </c>
      <c r="Z430" s="1944" t="s">
        <v>547</v>
      </c>
      <c r="AA430" s="2531"/>
      <c r="AB430" s="2520"/>
      <c r="AC430" s="936"/>
      <c r="AD430" s="1208"/>
      <c r="AE430" s="936"/>
      <c r="AF430" s="2521"/>
      <c r="AG430" s="1167">
        <f t="shared" ref="AG430" si="433">AA430+AC430</f>
        <v>0</v>
      </c>
      <c r="AH430" s="1245">
        <f t="shared" ref="AH430" si="434">AB430+AD430</f>
        <v>0</v>
      </c>
      <c r="AI430" s="1167">
        <f t="shared" ref="AI430" si="435">AC430+AE430</f>
        <v>0</v>
      </c>
      <c r="AJ430" s="1246">
        <f t="shared" ref="AJ430" si="436">AD430+AF430</f>
        <v>0</v>
      </c>
      <c r="AL430" s="1182" t="s">
        <v>116</v>
      </c>
      <c r="AM430" s="1183">
        <f t="shared" si="404"/>
        <v>10</v>
      </c>
      <c r="AN430" s="1191">
        <f t="shared" si="405"/>
        <v>10</v>
      </c>
      <c r="AO430" s="1944" t="s">
        <v>547</v>
      </c>
      <c r="AP430" s="1207">
        <f t="shared" ref="AP430:AP446" si="437">AA430+AC430+AE430</f>
        <v>0</v>
      </c>
      <c r="AQ430" s="1208">
        <f t="shared" ref="AQ430:AQ446" si="438">AB430+AD430+AF430</f>
        <v>0</v>
      </c>
    </row>
    <row r="431" spans="1:65">
      <c r="A431" s="365"/>
      <c r="B431" s="2056"/>
      <c r="C431" s="750"/>
      <c r="D431" s="1060" t="s">
        <v>146</v>
      </c>
      <c r="E431" s="1453">
        <v>10</v>
      </c>
      <c r="F431" s="1531">
        <v>10</v>
      </c>
      <c r="G431" s="9"/>
      <c r="H431" s="9"/>
      <c r="I431" s="9"/>
      <c r="J431" s="1496" t="s">
        <v>54</v>
      </c>
      <c r="K431" s="242">
        <v>0.1</v>
      </c>
      <c r="L431" s="1056">
        <v>0.1</v>
      </c>
      <c r="M431" s="94"/>
      <c r="N431" s="1182" t="s">
        <v>137</v>
      </c>
      <c r="O431" s="1143"/>
      <c r="P431" s="1138"/>
      <c r="Q431" s="1143"/>
      <c r="R431" s="1239"/>
      <c r="S431" s="1143"/>
      <c r="T431" s="1344"/>
      <c r="U431" s="1143">
        <f t="shared" si="419"/>
        <v>0</v>
      </c>
      <c r="V431" s="1330">
        <f t="shared" si="420"/>
        <v>0</v>
      </c>
      <c r="W431" s="1143">
        <f t="shared" si="421"/>
        <v>0</v>
      </c>
      <c r="X431" s="1239">
        <f t="shared" si="422"/>
        <v>0</v>
      </c>
      <c r="Z431" s="1240" t="s">
        <v>415</v>
      </c>
      <c r="AA431" s="1241"/>
      <c r="AB431" s="1242"/>
      <c r="AC431" s="936">
        <f>E429</f>
        <v>2.84</v>
      </c>
      <c r="AD431" s="1243">
        <f>F429</f>
        <v>2.5</v>
      </c>
      <c r="AE431" s="1167"/>
      <c r="AF431" s="1244"/>
      <c r="AG431" s="1167">
        <f t="shared" ref="AG431:AJ433" si="439">AA431+AC431</f>
        <v>2.84</v>
      </c>
      <c r="AH431" s="1245">
        <f t="shared" si="439"/>
        <v>2.5</v>
      </c>
      <c r="AI431" s="1167">
        <f t="shared" si="439"/>
        <v>2.84</v>
      </c>
      <c r="AJ431" s="1246">
        <f t="shared" si="439"/>
        <v>2.5</v>
      </c>
      <c r="AL431" s="1152" t="s">
        <v>169</v>
      </c>
      <c r="AM431" s="1183">
        <f t="shared" si="404"/>
        <v>1.044</v>
      </c>
      <c r="AN431" s="1191">
        <f t="shared" si="405"/>
        <v>1.044</v>
      </c>
      <c r="AO431" s="1206" t="s">
        <v>415</v>
      </c>
      <c r="AP431" s="1207">
        <f t="shared" si="437"/>
        <v>2.84</v>
      </c>
      <c r="AQ431" s="1208">
        <f t="shared" si="438"/>
        <v>2.5</v>
      </c>
    </row>
    <row r="432" spans="1:65" ht="15.75" thickBot="1">
      <c r="A432" s="1376" t="s">
        <v>399</v>
      </c>
      <c r="B432" s="1552"/>
      <c r="C432" s="2221">
        <f>SUM(C413:C430)</f>
        <v>795</v>
      </c>
      <c r="D432" s="1060" t="s">
        <v>81</v>
      </c>
      <c r="E432" s="242">
        <v>104</v>
      </c>
      <c r="F432" s="1056"/>
      <c r="J432" s="57"/>
      <c r="K432" s="31"/>
      <c r="L432" s="73"/>
      <c r="M432" s="94"/>
      <c r="N432" s="1182" t="s">
        <v>77</v>
      </c>
      <c r="O432" s="1143"/>
      <c r="P432" s="1138"/>
      <c r="Q432" s="1143"/>
      <c r="R432" s="1239"/>
      <c r="S432" s="1143"/>
      <c r="T432" s="1344"/>
      <c r="U432" s="1143">
        <f t="shared" si="419"/>
        <v>0</v>
      </c>
      <c r="V432" s="1330">
        <f t="shared" si="420"/>
        <v>0</v>
      </c>
      <c r="W432" s="1143">
        <f t="shared" si="421"/>
        <v>0</v>
      </c>
      <c r="X432" s="1239">
        <f t="shared" si="422"/>
        <v>0</v>
      </c>
      <c r="Z432" s="1247" t="s">
        <v>416</v>
      </c>
      <c r="AA432" s="1248"/>
      <c r="AB432" s="1249"/>
      <c r="AC432" s="936"/>
      <c r="AD432" s="1250"/>
      <c r="AE432" s="1251"/>
      <c r="AF432" s="1252"/>
      <c r="AG432" s="1167">
        <f t="shared" si="439"/>
        <v>0</v>
      </c>
      <c r="AH432" s="1245">
        <f t="shared" si="439"/>
        <v>0</v>
      </c>
      <c r="AI432" s="1167">
        <f t="shared" si="439"/>
        <v>0</v>
      </c>
      <c r="AJ432" s="1246">
        <f t="shared" si="439"/>
        <v>0</v>
      </c>
      <c r="AL432" s="1153" t="s">
        <v>165</v>
      </c>
      <c r="AM432" s="1183">
        <f t="shared" si="404"/>
        <v>4.3999999999999997E-2</v>
      </c>
      <c r="AN432" s="1191">
        <f t="shared" si="405"/>
        <v>4.3999999999999997E-2</v>
      </c>
      <c r="AO432" s="1209" t="s">
        <v>416</v>
      </c>
      <c r="AP432" s="1183">
        <f t="shared" si="437"/>
        <v>0</v>
      </c>
      <c r="AQ432" s="1208">
        <f t="shared" si="438"/>
        <v>0</v>
      </c>
    </row>
    <row r="433" spans="1:46" ht="15.75" thickBot="1">
      <c r="A433" s="654"/>
      <c r="B433" s="363" t="s">
        <v>246</v>
      </c>
      <c r="C433" s="765"/>
      <c r="D433" s="2049"/>
      <c r="E433" s="2049"/>
      <c r="F433" s="2110" t="s">
        <v>796</v>
      </c>
      <c r="G433" s="2111"/>
      <c r="H433" s="2111"/>
      <c r="I433" s="2049"/>
      <c r="J433" s="2112" t="s">
        <v>874</v>
      </c>
      <c r="K433" s="2113"/>
      <c r="L433" s="2050"/>
      <c r="M433" s="94"/>
      <c r="N433" s="455" t="s">
        <v>444</v>
      </c>
      <c r="O433" s="1143">
        <f>E409</f>
        <v>0.3</v>
      </c>
      <c r="P433" s="1138">
        <f>F409</f>
        <v>0.3</v>
      </c>
      <c r="Q433" s="1143">
        <f>E421+H426+H421+K420+K425+K431</f>
        <v>1.05</v>
      </c>
      <c r="R433" s="1330">
        <f>F421+I421+I426+L431+L425+L420</f>
        <v>1.0499999999999998</v>
      </c>
      <c r="S433" s="1143">
        <f>H435+K438</f>
        <v>0.5</v>
      </c>
      <c r="T433" s="1344">
        <f>I435+L438</f>
        <v>0.5</v>
      </c>
      <c r="U433" s="1143">
        <f t="shared" si="419"/>
        <v>1.35</v>
      </c>
      <c r="V433" s="1330">
        <f t="shared" si="420"/>
        <v>1.3499999999999999</v>
      </c>
      <c r="W433" s="1143">
        <f t="shared" si="421"/>
        <v>1.55</v>
      </c>
      <c r="X433" s="1239">
        <f t="shared" si="422"/>
        <v>1.5499999999999998</v>
      </c>
      <c r="Z433" s="1253" t="s">
        <v>417</v>
      </c>
      <c r="AA433" s="1901">
        <f>H408</f>
        <v>150</v>
      </c>
      <c r="AB433" s="1249">
        <f>C410</f>
        <v>100</v>
      </c>
      <c r="AC433" s="936"/>
      <c r="AD433" s="1250"/>
      <c r="AE433" s="1167"/>
      <c r="AF433" s="1252"/>
      <c r="AG433" s="1167">
        <f t="shared" si="439"/>
        <v>150</v>
      </c>
      <c r="AH433" s="1245">
        <f t="shared" si="439"/>
        <v>100</v>
      </c>
      <c r="AI433" s="1167">
        <f t="shared" si="439"/>
        <v>0</v>
      </c>
      <c r="AJ433" s="1246">
        <f t="shared" si="439"/>
        <v>0</v>
      </c>
      <c r="AL433" s="1154" t="s">
        <v>408</v>
      </c>
      <c r="AM433" s="1183">
        <f t="shared" si="404"/>
        <v>1</v>
      </c>
      <c r="AN433" s="1191">
        <f t="shared" si="405"/>
        <v>1</v>
      </c>
      <c r="AO433" s="1210" t="s">
        <v>417</v>
      </c>
      <c r="AP433" s="1183">
        <f t="shared" si="437"/>
        <v>150</v>
      </c>
      <c r="AQ433" s="1208">
        <f t="shared" si="438"/>
        <v>100</v>
      </c>
    </row>
    <row r="434" spans="1:46" ht="15.75" thickBot="1">
      <c r="A434" s="193" t="s">
        <v>574</v>
      </c>
      <c r="B434" s="248" t="s">
        <v>122</v>
      </c>
      <c r="C434" s="233">
        <v>200</v>
      </c>
      <c r="D434" s="1816" t="s">
        <v>100</v>
      </c>
      <c r="E434" s="2114" t="s">
        <v>101</v>
      </c>
      <c r="F434" s="2115" t="s">
        <v>102</v>
      </c>
      <c r="G434" s="2116" t="s">
        <v>100</v>
      </c>
      <c r="H434" s="2114" t="s">
        <v>101</v>
      </c>
      <c r="I434" s="2117" t="s">
        <v>102</v>
      </c>
      <c r="J434" s="2116" t="s">
        <v>100</v>
      </c>
      <c r="K434" s="2114" t="s">
        <v>101</v>
      </c>
      <c r="L434" s="2117" t="s">
        <v>102</v>
      </c>
      <c r="M434" s="94"/>
      <c r="N434" s="1182" t="s">
        <v>445</v>
      </c>
      <c r="O434" s="1143"/>
      <c r="P434" s="1138"/>
      <c r="Q434" s="1143">
        <f>E431</f>
        <v>10</v>
      </c>
      <c r="R434" s="1239">
        <f>F431</f>
        <v>10</v>
      </c>
      <c r="S434" s="1143"/>
      <c r="T434" s="1344"/>
      <c r="U434" s="1143">
        <f t="shared" si="419"/>
        <v>10</v>
      </c>
      <c r="V434" s="1330">
        <f t="shared" si="420"/>
        <v>10</v>
      </c>
      <c r="W434" s="1143">
        <f t="shared" si="421"/>
        <v>10</v>
      </c>
      <c r="X434" s="1239">
        <f t="shared" si="422"/>
        <v>10</v>
      </c>
      <c r="Z434" s="1254" t="s">
        <v>418</v>
      </c>
      <c r="AA434" s="1255"/>
      <c r="AB434" s="1256"/>
      <c r="AC434" s="1165"/>
      <c r="AD434" s="1257"/>
      <c r="AE434" s="1168"/>
      <c r="AF434" s="1258"/>
      <c r="AG434" s="1168">
        <f>AA434+AC434</f>
        <v>0</v>
      </c>
      <c r="AH434" s="1259"/>
      <c r="AI434" s="1168">
        <f t="shared" ref="AI434:AI446" si="440">AC434+AE434</f>
        <v>0</v>
      </c>
      <c r="AJ434" s="1260"/>
      <c r="AL434" s="1155" t="s">
        <v>136</v>
      </c>
      <c r="AM434" s="1192">
        <f t="shared" si="404"/>
        <v>0</v>
      </c>
      <c r="AN434" s="1193">
        <f t="shared" si="405"/>
        <v>0</v>
      </c>
      <c r="AO434" s="1211" t="s">
        <v>418</v>
      </c>
      <c r="AP434" s="1192">
        <f t="shared" si="437"/>
        <v>0</v>
      </c>
      <c r="AQ434" s="1212">
        <f t="shared" si="438"/>
        <v>0</v>
      </c>
    </row>
    <row r="435" spans="1:46" ht="15.75" thickBot="1">
      <c r="A435" s="166" t="s">
        <v>455</v>
      </c>
      <c r="B435" s="2118" t="s">
        <v>790</v>
      </c>
      <c r="C435" s="763" t="s">
        <v>271</v>
      </c>
      <c r="D435" s="2229" t="s">
        <v>85</v>
      </c>
      <c r="E435" s="130">
        <v>32</v>
      </c>
      <c r="F435" s="2119">
        <v>27.2</v>
      </c>
      <c r="G435" s="248" t="s">
        <v>54</v>
      </c>
      <c r="H435" s="228">
        <v>0.3</v>
      </c>
      <c r="I435" s="2120">
        <v>0.3</v>
      </c>
      <c r="J435" s="2121" t="s">
        <v>80</v>
      </c>
      <c r="K435" s="130">
        <v>21</v>
      </c>
      <c r="L435" s="2122">
        <v>21</v>
      </c>
      <c r="M435" s="94"/>
      <c r="N435" s="1152" t="s">
        <v>169</v>
      </c>
      <c r="O435" s="1900">
        <f t="shared" ref="O435:T435" si="441">O436+O437+O438+O439</f>
        <v>0</v>
      </c>
      <c r="P435" s="1778">
        <f t="shared" si="441"/>
        <v>0</v>
      </c>
      <c r="Q435" s="1147">
        <f t="shared" si="441"/>
        <v>1.04</v>
      </c>
      <c r="R435" s="1355">
        <f t="shared" si="441"/>
        <v>1.04</v>
      </c>
      <c r="S435" s="1157">
        <f t="shared" si="441"/>
        <v>4.0000000000000001E-3</v>
      </c>
      <c r="T435" s="1356">
        <f t="shared" si="441"/>
        <v>4.0000000000000001E-3</v>
      </c>
      <c r="U435" s="1143">
        <f t="shared" si="419"/>
        <v>1.04</v>
      </c>
      <c r="V435" s="1330">
        <f t="shared" si="420"/>
        <v>1.04</v>
      </c>
      <c r="W435" s="1143">
        <f t="shared" si="421"/>
        <v>1.044</v>
      </c>
      <c r="X435" s="1239">
        <f t="shared" si="422"/>
        <v>1.044</v>
      </c>
      <c r="Z435" s="1261" t="s">
        <v>419</v>
      </c>
      <c r="AA435" s="1262">
        <f t="shared" ref="AA435:AF435" si="442">SUM(AA430:AA434)</f>
        <v>150</v>
      </c>
      <c r="AB435" s="1263">
        <f t="shared" si="442"/>
        <v>100</v>
      </c>
      <c r="AC435" s="1264">
        <f t="shared" si="442"/>
        <v>2.84</v>
      </c>
      <c r="AD435" s="1265">
        <f t="shared" si="442"/>
        <v>2.5</v>
      </c>
      <c r="AE435" s="1266">
        <f t="shared" si="442"/>
        <v>0</v>
      </c>
      <c r="AF435" s="1267">
        <f t="shared" si="442"/>
        <v>0</v>
      </c>
      <c r="AG435" s="1266">
        <f>AA435+AC435</f>
        <v>152.84</v>
      </c>
      <c r="AH435" s="1268">
        <f>AB435+AD435</f>
        <v>102.5</v>
      </c>
      <c r="AI435" s="1266">
        <f t="shared" si="440"/>
        <v>2.84</v>
      </c>
      <c r="AJ435" s="1269">
        <f>AD435+AF435</f>
        <v>2.5</v>
      </c>
      <c r="AL435" s="462" t="s">
        <v>98</v>
      </c>
      <c r="AM435" s="1194">
        <f>O440+Q440+S440</f>
        <v>8</v>
      </c>
      <c r="AN435" s="1195">
        <f>P440+R440+T440</f>
        <v>8</v>
      </c>
      <c r="AO435" s="1213" t="s">
        <v>419</v>
      </c>
      <c r="AP435" s="1214">
        <f t="shared" si="437"/>
        <v>152.84</v>
      </c>
      <c r="AQ435" s="1215">
        <f t="shared" si="438"/>
        <v>102.5</v>
      </c>
    </row>
    <row r="436" spans="1:46">
      <c r="A436" s="61"/>
      <c r="B436" s="2765" t="s">
        <v>877</v>
      </c>
      <c r="C436" s="71"/>
      <c r="D436" s="2246" t="s">
        <v>787</v>
      </c>
      <c r="E436" s="228">
        <v>39.340000000000003</v>
      </c>
      <c r="F436" s="2120">
        <v>35</v>
      </c>
      <c r="G436" s="248" t="s">
        <v>765</v>
      </c>
      <c r="H436" s="228">
        <v>8</v>
      </c>
      <c r="I436" s="2123">
        <v>8</v>
      </c>
      <c r="J436" s="174" t="s">
        <v>79</v>
      </c>
      <c r="K436" s="228">
        <v>2.2000000000000002</v>
      </c>
      <c r="L436" s="230">
        <v>2.2000000000000002</v>
      </c>
      <c r="M436" s="94"/>
      <c r="N436" s="1153" t="s">
        <v>165</v>
      </c>
      <c r="O436" s="1148"/>
      <c r="P436" s="1357"/>
      <c r="Q436" s="1148">
        <f>E420</f>
        <v>0.04</v>
      </c>
      <c r="R436" s="1358">
        <f>F420</f>
        <v>0.04</v>
      </c>
      <c r="S436" s="1158">
        <f>K437</f>
        <v>4.0000000000000001E-3</v>
      </c>
      <c r="T436" s="1357">
        <f>L437</f>
        <v>4.0000000000000001E-3</v>
      </c>
      <c r="U436" s="1162">
        <f>O436+Q436</f>
        <v>0.04</v>
      </c>
      <c r="V436" s="1358">
        <f t="shared" si="420"/>
        <v>0.04</v>
      </c>
      <c r="W436" s="1144">
        <f t="shared" si="421"/>
        <v>4.3999999999999997E-2</v>
      </c>
      <c r="X436" s="1358">
        <f t="shared" si="422"/>
        <v>4.3999999999999997E-2</v>
      </c>
      <c r="Z436" s="1393" t="s">
        <v>428</v>
      </c>
      <c r="AA436" s="1284"/>
      <c r="AB436" s="1382"/>
      <c r="AC436" s="1286">
        <f>E430</f>
        <v>2.6</v>
      </c>
      <c r="AD436" s="1385">
        <f>F430</f>
        <v>2.5</v>
      </c>
      <c r="AE436" s="1284"/>
      <c r="AF436" s="1382"/>
      <c r="AG436" s="1166"/>
      <c r="AH436" s="1388"/>
      <c r="AI436" s="1166">
        <f t="shared" si="440"/>
        <v>2.6</v>
      </c>
      <c r="AJ436" s="1391"/>
      <c r="AO436" s="1393" t="s">
        <v>428</v>
      </c>
      <c r="AP436" s="1204">
        <f t="shared" si="437"/>
        <v>2.6</v>
      </c>
      <c r="AQ436" s="1217">
        <f t="shared" si="438"/>
        <v>2.5</v>
      </c>
      <c r="AS436" s="9"/>
      <c r="AT436" s="9"/>
    </row>
    <row r="437" spans="1:46">
      <c r="A437" s="193" t="s">
        <v>9</v>
      </c>
      <c r="B437" s="248" t="s">
        <v>427</v>
      </c>
      <c r="C437" s="2244">
        <v>20</v>
      </c>
      <c r="D437" s="2247" t="s">
        <v>78</v>
      </c>
      <c r="E437" s="228">
        <v>13.9</v>
      </c>
      <c r="F437" s="2120">
        <v>13.9</v>
      </c>
      <c r="G437" s="248" t="s">
        <v>89</v>
      </c>
      <c r="H437" s="228">
        <v>3.2</v>
      </c>
      <c r="I437" s="2123">
        <v>3.2</v>
      </c>
      <c r="J437" s="2124" t="s">
        <v>84</v>
      </c>
      <c r="K437" s="228">
        <v>4.0000000000000001E-3</v>
      </c>
      <c r="L437" s="2125">
        <v>4.0000000000000001E-3</v>
      </c>
      <c r="M437" s="94"/>
      <c r="N437" s="1154" t="s">
        <v>408</v>
      </c>
      <c r="O437" s="1149"/>
      <c r="P437" s="1359"/>
      <c r="Q437" s="1149">
        <f>F423</f>
        <v>1</v>
      </c>
      <c r="R437" s="1360">
        <f>F423</f>
        <v>1</v>
      </c>
      <c r="S437" s="1159"/>
      <c r="T437" s="1359"/>
      <c r="U437" s="1162">
        <f>O437+Q437</f>
        <v>1</v>
      </c>
      <c r="V437" s="1358">
        <f t="shared" si="420"/>
        <v>1</v>
      </c>
      <c r="W437" s="1144">
        <f t="shared" si="421"/>
        <v>1</v>
      </c>
      <c r="X437" s="1358">
        <f t="shared" si="422"/>
        <v>1</v>
      </c>
      <c r="Z437" s="1378" t="s">
        <v>429</v>
      </c>
      <c r="AA437" s="1290"/>
      <c r="AB437" s="1383"/>
      <c r="AC437" s="1292"/>
      <c r="AD437" s="1386"/>
      <c r="AE437" s="1290"/>
      <c r="AF437" s="1383"/>
      <c r="AG437" s="1167">
        <f t="shared" ref="AG437:AH439" si="443">AA437+AC437</f>
        <v>0</v>
      </c>
      <c r="AH437" s="1389">
        <f t="shared" si="443"/>
        <v>0</v>
      </c>
      <c r="AI437" s="1167">
        <f t="shared" si="440"/>
        <v>0</v>
      </c>
      <c r="AJ437" s="1342">
        <f t="shared" ref="AJ437:AJ442" si="444">AD437+AF437</f>
        <v>0</v>
      </c>
      <c r="AO437" s="1378" t="s">
        <v>429</v>
      </c>
      <c r="AP437" s="1183">
        <f t="shared" si="437"/>
        <v>0</v>
      </c>
      <c r="AQ437" s="1208">
        <f t="shared" si="438"/>
        <v>0</v>
      </c>
      <c r="AS437" s="9"/>
      <c r="AT437" s="9"/>
    </row>
    <row r="438" spans="1:46" ht="15.75" thickBot="1">
      <c r="A438" s="105"/>
      <c r="B438" s="2126"/>
      <c r="C438" s="104"/>
      <c r="D438" s="2248" t="s">
        <v>60</v>
      </c>
      <c r="E438" s="228">
        <v>16</v>
      </c>
      <c r="F438" s="2127">
        <v>16</v>
      </c>
      <c r="G438" s="108"/>
      <c r="H438" s="108"/>
      <c r="I438" s="108"/>
      <c r="J438" s="273" t="s">
        <v>83</v>
      </c>
      <c r="K438" s="245">
        <v>0.2</v>
      </c>
      <c r="L438" s="1825">
        <v>0.2</v>
      </c>
      <c r="M438" s="94"/>
      <c r="N438" s="1155" t="s">
        <v>136</v>
      </c>
      <c r="O438" s="1150"/>
      <c r="P438" s="1361"/>
      <c r="Q438" s="1150"/>
      <c r="R438" s="1362"/>
      <c r="S438" s="1160"/>
      <c r="T438" s="1361"/>
      <c r="U438" s="1162">
        <f>O438+Q438</f>
        <v>0</v>
      </c>
      <c r="V438" s="1358">
        <f t="shared" si="420"/>
        <v>0</v>
      </c>
      <c r="W438" s="1144">
        <f t="shared" si="421"/>
        <v>0</v>
      </c>
      <c r="X438" s="1358">
        <f t="shared" si="422"/>
        <v>0</v>
      </c>
      <c r="Z438" s="1379" t="s">
        <v>499</v>
      </c>
      <c r="AA438" s="1296"/>
      <c r="AB438" s="1384"/>
      <c r="AC438" s="1298"/>
      <c r="AD438" s="1387"/>
      <c r="AE438" s="1296"/>
      <c r="AF438" s="1384"/>
      <c r="AG438" s="1168">
        <f t="shared" si="443"/>
        <v>0</v>
      </c>
      <c r="AH438" s="1390">
        <f t="shared" si="443"/>
        <v>0</v>
      </c>
      <c r="AI438" s="1168">
        <f t="shared" si="440"/>
        <v>0</v>
      </c>
      <c r="AJ438" s="1392">
        <f t="shared" si="444"/>
        <v>0</v>
      </c>
      <c r="AO438" s="1379" t="s">
        <v>430</v>
      </c>
      <c r="AP438" s="1192">
        <f t="shared" si="437"/>
        <v>0</v>
      </c>
      <c r="AQ438" s="1212">
        <f t="shared" si="438"/>
        <v>0</v>
      </c>
      <c r="AS438" s="9"/>
      <c r="AT438" s="9"/>
    </row>
    <row r="439" spans="1:46" ht="15.75" thickBot="1">
      <c r="A439" s="1376" t="s">
        <v>400</v>
      </c>
      <c r="B439" s="2129"/>
      <c r="C439" s="2252">
        <f>C434+C437+80+20</f>
        <v>320</v>
      </c>
      <c r="D439" s="2131"/>
      <c r="E439" s="2131"/>
      <c r="F439" s="2131"/>
      <c r="G439" s="2131"/>
      <c r="H439" s="2131"/>
      <c r="I439" s="2131"/>
      <c r="J439" s="2132" t="s">
        <v>81</v>
      </c>
      <c r="K439" s="2133">
        <v>1.2</v>
      </c>
      <c r="L439" s="2134">
        <v>1.2</v>
      </c>
      <c r="M439" s="94"/>
      <c r="N439" s="1155" t="s">
        <v>461</v>
      </c>
      <c r="O439" s="1150"/>
      <c r="P439" s="1361"/>
      <c r="Q439" s="1150"/>
      <c r="R439" s="1362"/>
      <c r="S439" s="1160"/>
      <c r="T439" s="1361"/>
      <c r="U439" s="1162">
        <f>O439+Q439</f>
        <v>0</v>
      </c>
      <c r="V439" s="1358">
        <f t="shared" si="420"/>
        <v>0</v>
      </c>
      <c r="W439" s="1144">
        <f>Q439+S439</f>
        <v>0</v>
      </c>
      <c r="X439" s="1358">
        <f t="shared" si="422"/>
        <v>0</v>
      </c>
      <c r="Z439" s="1380" t="s">
        <v>431</v>
      </c>
      <c r="AA439" s="1400">
        <f t="shared" ref="AA439:AF439" si="445">AA436+AA437+AA438</f>
        <v>0</v>
      </c>
      <c r="AB439" s="1325">
        <f t="shared" si="445"/>
        <v>0</v>
      </c>
      <c r="AC439" s="1381">
        <f t="shared" si="445"/>
        <v>2.6</v>
      </c>
      <c r="AD439" s="1323">
        <f t="shared" si="445"/>
        <v>2.5</v>
      </c>
      <c r="AE439" s="1400">
        <f t="shared" si="445"/>
        <v>0</v>
      </c>
      <c r="AF439" s="1325">
        <f t="shared" si="445"/>
        <v>0</v>
      </c>
      <c r="AG439" s="1231">
        <f t="shared" si="443"/>
        <v>2.6</v>
      </c>
      <c r="AH439" s="1324">
        <f t="shared" si="443"/>
        <v>2.5</v>
      </c>
      <c r="AI439" s="1231">
        <f t="shared" si="440"/>
        <v>2.6</v>
      </c>
      <c r="AJ439" s="1325">
        <f t="shared" si="444"/>
        <v>2.5</v>
      </c>
      <c r="AO439" s="1380" t="s">
        <v>431</v>
      </c>
      <c r="AP439" s="1231">
        <f t="shared" si="437"/>
        <v>2.6</v>
      </c>
      <c r="AQ439" s="1232">
        <f t="shared" si="438"/>
        <v>2.5</v>
      </c>
      <c r="AR439" s="664"/>
      <c r="AS439" s="9"/>
      <c r="AT439" s="9"/>
    </row>
    <row r="440" spans="1:46" ht="15.75" thickBot="1">
      <c r="G440" s="9"/>
      <c r="H440" s="9"/>
      <c r="I440" s="9"/>
      <c r="J440" s="9"/>
      <c r="K440" s="9"/>
      <c r="L440" s="9"/>
      <c r="M440" s="94"/>
      <c r="N440" s="462" t="s">
        <v>98</v>
      </c>
      <c r="O440" s="1151"/>
      <c r="P440" s="1969"/>
      <c r="Q440" s="1151"/>
      <c r="R440" s="1364"/>
      <c r="S440" s="1161">
        <f>H436</f>
        <v>8</v>
      </c>
      <c r="T440" s="1365">
        <f>I436</f>
        <v>8</v>
      </c>
      <c r="U440" s="1163">
        <f>O440+Q440</f>
        <v>0</v>
      </c>
      <c r="V440" s="1366">
        <f t="shared" si="420"/>
        <v>0</v>
      </c>
      <c r="W440" s="1163">
        <f>Q440+S440</f>
        <v>8</v>
      </c>
      <c r="X440" s="1366">
        <f t="shared" si="422"/>
        <v>8</v>
      </c>
      <c r="Z440" s="1216" t="s">
        <v>423</v>
      </c>
      <c r="AA440" s="1270"/>
      <c r="AB440" s="1271"/>
      <c r="AC440" s="1166"/>
      <c r="AD440" s="1272"/>
      <c r="AE440" s="1270">
        <f>E435</f>
        <v>32</v>
      </c>
      <c r="AF440" s="1271">
        <f>F435</f>
        <v>27.2</v>
      </c>
      <c r="AG440" s="1166"/>
      <c r="AH440" s="1273">
        <f>AB440+AD440</f>
        <v>0</v>
      </c>
      <c r="AI440" s="1166">
        <f t="shared" si="440"/>
        <v>32</v>
      </c>
      <c r="AJ440" s="1274">
        <f t="shared" si="444"/>
        <v>27.2</v>
      </c>
      <c r="AO440" s="1216" t="s">
        <v>275</v>
      </c>
      <c r="AP440" s="1204">
        <f t="shared" si="437"/>
        <v>32</v>
      </c>
      <c r="AQ440" s="1217">
        <f t="shared" si="438"/>
        <v>27.2</v>
      </c>
      <c r="AR440" s="664"/>
      <c r="AS440" s="9"/>
      <c r="AT440" s="9"/>
    </row>
    <row r="441" spans="1:46" ht="15.75" thickBot="1">
      <c r="J441" s="9"/>
      <c r="K441" s="9"/>
      <c r="L441" s="9"/>
      <c r="M441" s="94"/>
      <c r="Z441" s="1218" t="s">
        <v>424</v>
      </c>
      <c r="AA441" s="1255"/>
      <c r="AB441" s="1275"/>
      <c r="AC441" s="1168"/>
      <c r="AD441" s="1276"/>
      <c r="AE441" s="1255"/>
      <c r="AF441" s="1275"/>
      <c r="AG441" s="1168">
        <f>AA441+AC441</f>
        <v>0</v>
      </c>
      <c r="AH441" s="1277">
        <f>AB441+AD441</f>
        <v>0</v>
      </c>
      <c r="AI441" s="1168">
        <f t="shared" si="440"/>
        <v>0</v>
      </c>
      <c r="AJ441" s="1278">
        <f t="shared" si="444"/>
        <v>0</v>
      </c>
      <c r="AO441" s="1218" t="s">
        <v>153</v>
      </c>
      <c r="AP441" s="1192">
        <f t="shared" si="437"/>
        <v>0</v>
      </c>
      <c r="AQ441" s="1212">
        <f t="shared" si="438"/>
        <v>0</v>
      </c>
      <c r="AR441" s="664"/>
      <c r="AS441" s="9"/>
      <c r="AT441" s="9"/>
    </row>
    <row r="442" spans="1:46" ht="15.75" thickBot="1">
      <c r="B442" s="103"/>
      <c r="C442" s="108"/>
      <c r="D442" s="108"/>
      <c r="M442" s="94"/>
      <c r="Z442" s="1219" t="s">
        <v>420</v>
      </c>
      <c r="AA442" s="1279">
        <f t="shared" ref="AA442:AF442" si="446">SUM(AA440:AA441)</f>
        <v>0</v>
      </c>
      <c r="AB442" s="1280">
        <f t="shared" si="446"/>
        <v>0</v>
      </c>
      <c r="AC442" s="1281">
        <f t="shared" si="446"/>
        <v>0</v>
      </c>
      <c r="AD442" s="1221">
        <f t="shared" si="446"/>
        <v>0</v>
      </c>
      <c r="AE442" s="1279">
        <f t="shared" si="446"/>
        <v>32</v>
      </c>
      <c r="AF442" s="1280">
        <f t="shared" si="446"/>
        <v>27.2</v>
      </c>
      <c r="AG442" s="1220">
        <f>AA442+AC442</f>
        <v>0</v>
      </c>
      <c r="AH442" s="1282">
        <f>AB442+AD442</f>
        <v>0</v>
      </c>
      <c r="AI442" s="1220">
        <f t="shared" si="440"/>
        <v>32</v>
      </c>
      <c r="AJ442" s="1283">
        <f t="shared" si="444"/>
        <v>27.2</v>
      </c>
      <c r="AO442" s="1219" t="s">
        <v>420</v>
      </c>
      <c r="AP442" s="1220">
        <f t="shared" si="437"/>
        <v>32</v>
      </c>
      <c r="AQ442" s="1221">
        <f t="shared" si="438"/>
        <v>27.2</v>
      </c>
      <c r="AR442" s="108"/>
      <c r="AS442" s="9"/>
      <c r="AT442" s="9"/>
    </row>
    <row r="443" spans="1:46">
      <c r="B443" s="119"/>
      <c r="C443" s="108"/>
      <c r="D443" s="108"/>
      <c r="M443" s="94"/>
      <c r="P443" s="1131"/>
      <c r="R443" s="1131"/>
      <c r="T443" s="1131"/>
      <c r="V443" s="1135"/>
      <c r="X443" s="1135"/>
      <c r="Z443" s="1222" t="s">
        <v>273</v>
      </c>
      <c r="AA443" s="1284"/>
      <c r="AB443" s="1285"/>
      <c r="AC443" s="1286"/>
      <c r="AD443" s="1287"/>
      <c r="AE443" s="1284"/>
      <c r="AF443" s="1285"/>
      <c r="AG443" s="1166"/>
      <c r="AH443" s="1288"/>
      <c r="AI443" s="1166">
        <f t="shared" si="440"/>
        <v>0</v>
      </c>
      <c r="AJ443" s="1289"/>
      <c r="AO443" s="1222" t="s">
        <v>273</v>
      </c>
      <c r="AP443" s="1204">
        <f t="shared" si="437"/>
        <v>0</v>
      </c>
      <c r="AQ443" s="1217">
        <f t="shared" si="438"/>
        <v>0</v>
      </c>
      <c r="AR443" s="108"/>
      <c r="AS443" s="9"/>
      <c r="AT443" s="9"/>
    </row>
    <row r="444" spans="1:46">
      <c r="B444"/>
      <c r="M444" s="94"/>
      <c r="P444" s="1131"/>
      <c r="R444" s="1131"/>
      <c r="T444" s="1131"/>
      <c r="V444" s="1135"/>
      <c r="X444" s="1135"/>
      <c r="Z444" s="1223" t="s">
        <v>103</v>
      </c>
      <c r="AA444" s="1290"/>
      <c r="AB444" s="1291"/>
      <c r="AC444" s="1292"/>
      <c r="AD444" s="1293"/>
      <c r="AE444" s="1290">
        <f>E436</f>
        <v>39.340000000000003</v>
      </c>
      <c r="AF444" s="1291">
        <f>F436</f>
        <v>35</v>
      </c>
      <c r="AG444" s="1167">
        <f t="shared" ref="AG444:AH446" si="447">AA444+AC444</f>
        <v>0</v>
      </c>
      <c r="AH444" s="1294">
        <f t="shared" si="447"/>
        <v>0</v>
      </c>
      <c r="AI444" s="1167">
        <f t="shared" si="440"/>
        <v>39.340000000000003</v>
      </c>
      <c r="AJ444" s="1295">
        <f>AD444+AF444</f>
        <v>35</v>
      </c>
      <c r="AM444" s="1196"/>
      <c r="AN444" s="300"/>
      <c r="AO444" s="1223" t="s">
        <v>103</v>
      </c>
      <c r="AP444" s="1183">
        <f t="shared" si="437"/>
        <v>39.340000000000003</v>
      </c>
      <c r="AQ444" s="1208">
        <f t="shared" si="438"/>
        <v>35</v>
      </c>
      <c r="AR444" s="108"/>
      <c r="AS444" s="9"/>
      <c r="AT444" s="9"/>
    </row>
    <row r="445" spans="1:46" ht="15.75" thickBot="1">
      <c r="M445" s="94"/>
      <c r="N445" s="108"/>
      <c r="P445" s="1130"/>
      <c r="R445" s="1130"/>
      <c r="T445" s="1130"/>
      <c r="V445" s="287"/>
      <c r="X445" s="287"/>
      <c r="Z445" s="1224" t="s">
        <v>274</v>
      </c>
      <c r="AA445" s="1296"/>
      <c r="AB445" s="1297"/>
      <c r="AC445" s="1298"/>
      <c r="AD445" s="1299"/>
      <c r="AE445" s="1296"/>
      <c r="AF445" s="1297"/>
      <c r="AG445" s="1168">
        <f t="shared" si="447"/>
        <v>0</v>
      </c>
      <c r="AH445" s="1300">
        <f t="shared" si="447"/>
        <v>0</v>
      </c>
      <c r="AI445" s="1168">
        <f t="shared" si="440"/>
        <v>0</v>
      </c>
      <c r="AJ445" s="1301">
        <f>AD445+AF445</f>
        <v>0</v>
      </c>
      <c r="AM445" s="1196"/>
      <c r="AN445" s="1333"/>
      <c r="AO445" s="1224" t="s">
        <v>274</v>
      </c>
      <c r="AP445" s="1192">
        <f t="shared" si="437"/>
        <v>0</v>
      </c>
      <c r="AQ445" s="1212">
        <f t="shared" si="438"/>
        <v>0</v>
      </c>
      <c r="AR445" s="108"/>
      <c r="AS445" s="9"/>
      <c r="AT445" s="9"/>
    </row>
    <row r="446" spans="1:46" ht="15.75" thickBot="1">
      <c r="G446" s="366"/>
      <c r="H446" s="84"/>
      <c r="I446" s="138"/>
      <c r="M446" s="94"/>
      <c r="N446" s="108"/>
      <c r="P446" s="579"/>
      <c r="R446" s="579"/>
      <c r="T446" s="579"/>
      <c r="V446" s="1130"/>
      <c r="X446" s="1130"/>
      <c r="Z446" s="1394" t="s">
        <v>421</v>
      </c>
      <c r="AA446" s="1395">
        <f t="shared" ref="AA446:AF446" si="448">AA443+AA444+AA445</f>
        <v>0</v>
      </c>
      <c r="AB446" s="1267">
        <f t="shared" si="448"/>
        <v>0</v>
      </c>
      <c r="AC446" s="1395">
        <f t="shared" si="448"/>
        <v>0</v>
      </c>
      <c r="AD446" s="1267">
        <f t="shared" si="448"/>
        <v>0</v>
      </c>
      <c r="AE446" s="1395">
        <f t="shared" si="448"/>
        <v>39.340000000000003</v>
      </c>
      <c r="AF446" s="1267">
        <f t="shared" si="448"/>
        <v>35</v>
      </c>
      <c r="AG446" s="1266">
        <f t="shared" si="447"/>
        <v>0</v>
      </c>
      <c r="AH446" s="1268">
        <f t="shared" si="447"/>
        <v>0</v>
      </c>
      <c r="AI446" s="1266">
        <f t="shared" si="440"/>
        <v>39.340000000000003</v>
      </c>
      <c r="AJ446" s="1269">
        <f>AD446+AF446</f>
        <v>35</v>
      </c>
      <c r="AM446" s="1334"/>
      <c r="AN446" s="79"/>
      <c r="AO446" s="1225" t="s">
        <v>421</v>
      </c>
      <c r="AP446" s="1226">
        <f t="shared" si="437"/>
        <v>39.340000000000003</v>
      </c>
      <c r="AQ446" s="1227">
        <f t="shared" si="438"/>
        <v>35</v>
      </c>
      <c r="AR446" s="108"/>
      <c r="AS446" s="9"/>
      <c r="AT446" s="9"/>
    </row>
    <row r="447" spans="1:46">
      <c r="G447" s="48"/>
      <c r="H447" s="12"/>
      <c r="I447" s="146"/>
      <c r="M447" s="94"/>
      <c r="AO447" s="139"/>
      <c r="AP447" s="108"/>
      <c r="AQ447" s="9"/>
    </row>
    <row r="448" spans="1:46">
      <c r="F448" s="9"/>
      <c r="G448" s="9"/>
      <c r="H448" s="9"/>
      <c r="I448" s="9"/>
      <c r="M448" s="94"/>
      <c r="Z448" t="s">
        <v>401</v>
      </c>
      <c r="AS448" s="47"/>
      <c r="AT448" s="643"/>
    </row>
    <row r="449" spans="1:46" ht="15.75" thickBot="1">
      <c r="M449" s="94"/>
      <c r="N449" t="s">
        <v>401</v>
      </c>
      <c r="Z449" s="101" t="str">
        <f>N450</f>
        <v xml:space="preserve"> 9 - й день</v>
      </c>
      <c r="AA449" s="308" t="s">
        <v>449</v>
      </c>
      <c r="AF449" s="134" t="s">
        <v>143</v>
      </c>
      <c r="AH449" s="311" t="s">
        <v>402</v>
      </c>
      <c r="AI449" s="64"/>
      <c r="AS449" s="345"/>
      <c r="AT449" s="345"/>
    </row>
    <row r="450" spans="1:46" ht="15.75" thickBot="1">
      <c r="B450" s="177" t="s">
        <v>242</v>
      </c>
      <c r="F450" s="2"/>
      <c r="G450" s="2"/>
      <c r="H450" s="2"/>
      <c r="K450" s="2"/>
      <c r="M450" s="94"/>
      <c r="N450" s="101" t="str">
        <f>A455</f>
        <v xml:space="preserve"> 9 - й день</v>
      </c>
      <c r="O450" s="308" t="s">
        <v>449</v>
      </c>
      <c r="T450" s="134" t="str">
        <f>E452</f>
        <v>2 - я   неделя</v>
      </c>
      <c r="V450" s="311" t="s">
        <v>402</v>
      </c>
      <c r="W450" s="64"/>
      <c r="X450" s="1335"/>
      <c r="Z450" s="1124" t="s">
        <v>322</v>
      </c>
      <c r="AA450" s="1125" t="s">
        <v>403</v>
      </c>
      <c r="AB450" s="1126"/>
      <c r="AC450" s="1125" t="s">
        <v>404</v>
      </c>
      <c r="AD450" s="1126"/>
      <c r="AE450" s="1125" t="s">
        <v>405</v>
      </c>
      <c r="AF450" s="1126"/>
      <c r="AG450" s="1125" t="s">
        <v>409</v>
      </c>
      <c r="AH450" s="1126"/>
      <c r="AI450" s="1170" t="s">
        <v>410</v>
      </c>
      <c r="AJ450" s="1126"/>
      <c r="AL450" s="88" t="s">
        <v>411</v>
      </c>
      <c r="AN450" s="9"/>
      <c r="AO450" s="1124" t="s">
        <v>322</v>
      </c>
      <c r="AP450" s="1197" t="s">
        <v>412</v>
      </c>
      <c r="AQ450" s="1198"/>
      <c r="AS450" s="345"/>
      <c r="AT450" s="345"/>
    </row>
    <row r="451" spans="1:46" ht="16.5" thickBot="1">
      <c r="C451" s="1604" t="s">
        <v>580</v>
      </c>
      <c r="K451" s="1916" t="s">
        <v>118</v>
      </c>
      <c r="M451" s="94"/>
      <c r="Z451" s="1401" t="s">
        <v>436</v>
      </c>
      <c r="AA451" s="1127" t="s">
        <v>101</v>
      </c>
      <c r="AB451" s="1129" t="s">
        <v>102</v>
      </c>
      <c r="AC451" s="1171" t="s">
        <v>101</v>
      </c>
      <c r="AD451" s="1172" t="s">
        <v>102</v>
      </c>
      <c r="AE451" s="1171" t="s">
        <v>101</v>
      </c>
      <c r="AF451" s="1172" t="s">
        <v>102</v>
      </c>
      <c r="AG451" s="1127" t="s">
        <v>101</v>
      </c>
      <c r="AH451" s="1128" t="s">
        <v>102</v>
      </c>
      <c r="AI451" s="1173" t="s">
        <v>101</v>
      </c>
      <c r="AJ451" s="1128" t="s">
        <v>102</v>
      </c>
      <c r="AL451" s="57"/>
      <c r="AN451" s="31"/>
      <c r="AO451" s="31"/>
      <c r="AP451" s="1405" t="s">
        <v>101</v>
      </c>
      <c r="AQ451" s="1406" t="s">
        <v>102</v>
      </c>
      <c r="AS451" s="12"/>
      <c r="AT451" s="12"/>
    </row>
    <row r="452" spans="1:46" ht="15.75" thickBot="1">
      <c r="A452" s="2" t="s">
        <v>237</v>
      </c>
      <c r="B452" s="2"/>
      <c r="C452" s="80"/>
      <c r="E452" s="134" t="s">
        <v>143</v>
      </c>
      <c r="H452" s="81"/>
      <c r="I452" t="s">
        <v>579</v>
      </c>
      <c r="J452" s="588"/>
      <c r="M452" s="94"/>
      <c r="N452" s="1420" t="s">
        <v>440</v>
      </c>
      <c r="O452" s="189"/>
      <c r="P452" s="189"/>
      <c r="Q452" s="189"/>
      <c r="R452" s="189"/>
      <c r="S452" s="189"/>
      <c r="T452" s="189"/>
      <c r="U452" s="189"/>
      <c r="V452" s="189"/>
      <c r="W452" s="189"/>
      <c r="X452" s="1122"/>
      <c r="Z452" s="1228" t="s">
        <v>69</v>
      </c>
      <c r="AA452" s="1270"/>
      <c r="AB452" s="1302"/>
      <c r="AC452" s="1270"/>
      <c r="AD452" s="1303"/>
      <c r="AE452" s="1270"/>
      <c r="AF452" s="1304"/>
      <c r="AG452" s="1166">
        <f t="shared" ref="AG452:AG461" si="449">AA452+AC452</f>
        <v>0</v>
      </c>
      <c r="AH452" s="1305">
        <f t="shared" ref="AH452:AH461" si="450">AB452+AD452</f>
        <v>0</v>
      </c>
      <c r="AI452" s="1166">
        <f t="shared" ref="AI452:AI461" si="451">AC452+AE452</f>
        <v>0</v>
      </c>
      <c r="AJ452" s="1306">
        <f t="shared" ref="AJ452:AJ461" si="452">AD452+AF452</f>
        <v>0</v>
      </c>
      <c r="AL452" s="1124" t="s">
        <v>322</v>
      </c>
      <c r="AM452" s="1175" t="s">
        <v>412</v>
      </c>
      <c r="AN452" s="1176"/>
      <c r="AO452" s="1228" t="s">
        <v>69</v>
      </c>
      <c r="AP452" s="1204">
        <f t="shared" ref="AP452:AP475" si="453">AA452+AC452+AE452</f>
        <v>0</v>
      </c>
      <c r="AQ452" s="1217">
        <f t="shared" ref="AQ452:AQ475" si="454">AB452+AD452+AF452</f>
        <v>0</v>
      </c>
      <c r="AS452" s="12"/>
      <c r="AT452" s="12"/>
    </row>
    <row r="453" spans="1:46" ht="15.75" thickBot="1">
      <c r="A453" s="27" t="s">
        <v>2</v>
      </c>
      <c r="B453" s="82" t="s">
        <v>3</v>
      </c>
      <c r="C453" s="250" t="s">
        <v>4</v>
      </c>
      <c r="D453" s="85" t="s">
        <v>61</v>
      </c>
      <c r="E453" s="68"/>
      <c r="F453" s="68"/>
      <c r="G453" s="68"/>
      <c r="H453" s="68"/>
      <c r="I453" s="68"/>
      <c r="J453" s="68"/>
      <c r="K453" s="68"/>
      <c r="L453" s="54"/>
      <c r="M453" s="94"/>
      <c r="N453" s="771"/>
      <c r="O453" s="14" t="s">
        <v>441</v>
      </c>
      <c r="P453" s="14"/>
      <c r="Q453" s="14"/>
      <c r="R453" s="14"/>
      <c r="S453" s="14"/>
      <c r="T453" s="14"/>
      <c r="U453" s="14"/>
      <c r="V453" s="14"/>
      <c r="W453" s="14"/>
      <c r="X453" s="1123"/>
      <c r="Z453" s="1228" t="s">
        <v>71</v>
      </c>
      <c r="AA453" s="1832"/>
      <c r="AB453" s="1367"/>
      <c r="AC453" s="1248"/>
      <c r="AD453" s="1308"/>
      <c r="AE453" s="1248"/>
      <c r="AF453" s="1309"/>
      <c r="AG453" s="1167">
        <f t="shared" si="449"/>
        <v>0</v>
      </c>
      <c r="AH453" s="1310">
        <f t="shared" si="450"/>
        <v>0</v>
      </c>
      <c r="AI453" s="1167">
        <f t="shared" si="451"/>
        <v>0</v>
      </c>
      <c r="AJ453" s="1239">
        <f t="shared" si="452"/>
        <v>0</v>
      </c>
      <c r="AL453" s="789"/>
      <c r="AM453" s="1177" t="s">
        <v>101</v>
      </c>
      <c r="AN453" s="1178" t="s">
        <v>102</v>
      </c>
      <c r="AO453" s="1228" t="s">
        <v>71</v>
      </c>
      <c r="AP453" s="1183">
        <f t="shared" si="453"/>
        <v>0</v>
      </c>
      <c r="AQ453" s="1208">
        <f t="shared" si="454"/>
        <v>0</v>
      </c>
      <c r="AS453" s="9"/>
      <c r="AT453" s="9"/>
    </row>
    <row r="454" spans="1:46" ht="15.75" thickBot="1">
      <c r="A454" s="263" t="s">
        <v>5</v>
      </c>
      <c r="B454" s="20"/>
      <c r="C454" s="277" t="s">
        <v>62</v>
      </c>
      <c r="D454" s="61"/>
      <c r="J454" s="31"/>
      <c r="K454" s="31"/>
      <c r="L454" s="73"/>
      <c r="M454" s="94"/>
      <c r="Z454" s="1228" t="s">
        <v>72</v>
      </c>
      <c r="AA454" s="1311"/>
      <c r="AB454" s="1367"/>
      <c r="AC454" s="1311"/>
      <c r="AD454" s="1313"/>
      <c r="AE454" s="1311"/>
      <c r="AF454" s="1314"/>
      <c r="AG454" s="1167">
        <f t="shared" si="449"/>
        <v>0</v>
      </c>
      <c r="AH454" s="1310">
        <f t="shared" si="450"/>
        <v>0</v>
      </c>
      <c r="AI454" s="1167">
        <f t="shared" si="451"/>
        <v>0</v>
      </c>
      <c r="AJ454" s="1239">
        <f t="shared" si="452"/>
        <v>0</v>
      </c>
      <c r="AL454" s="1179" t="s">
        <v>134</v>
      </c>
      <c r="AM454" s="1180">
        <f t="shared" ref="AM454:AM459" si="455">O458+Q458+S458</f>
        <v>50</v>
      </c>
      <c r="AN454" s="1181">
        <f t="shared" ref="AN454:AN459" si="456">P458+R458+T458</f>
        <v>50</v>
      </c>
      <c r="AO454" s="1228" t="s">
        <v>72</v>
      </c>
      <c r="AP454" s="1183">
        <f t="shared" si="453"/>
        <v>0</v>
      </c>
      <c r="AQ454" s="1208">
        <f t="shared" si="454"/>
        <v>0</v>
      </c>
      <c r="AS454" s="9"/>
      <c r="AT454" s="9"/>
    </row>
    <row r="455" spans="1:46" ht="16.5" thickBot="1">
      <c r="A455" s="662" t="s">
        <v>681</v>
      </c>
      <c r="B455" s="1611"/>
      <c r="C455" s="410"/>
      <c r="D455" s="1992" t="s">
        <v>478</v>
      </c>
      <c r="E455" s="39"/>
      <c r="F455" s="50"/>
      <c r="G455" s="1702" t="s">
        <v>515</v>
      </c>
      <c r="H455" s="68"/>
      <c r="I455" s="54"/>
      <c r="J455" s="602" t="s">
        <v>646</v>
      </c>
      <c r="K455" s="1429"/>
      <c r="L455" s="1430"/>
      <c r="M455" s="94"/>
      <c r="Z455" s="1228" t="s">
        <v>73</v>
      </c>
      <c r="AA455" s="1248"/>
      <c r="AB455" s="1312"/>
      <c r="AC455" s="1248"/>
      <c r="AD455" s="1313"/>
      <c r="AE455" s="1248"/>
      <c r="AF455" s="1314"/>
      <c r="AG455" s="1167">
        <f t="shared" si="449"/>
        <v>0</v>
      </c>
      <c r="AH455" s="1310">
        <f t="shared" si="450"/>
        <v>0</v>
      </c>
      <c r="AI455" s="1167">
        <f t="shared" si="451"/>
        <v>0</v>
      </c>
      <c r="AJ455" s="1239">
        <f t="shared" si="452"/>
        <v>0</v>
      </c>
      <c r="AL455" s="1182" t="s">
        <v>133</v>
      </c>
      <c r="AM455" s="1183">
        <f t="shared" si="455"/>
        <v>121.5</v>
      </c>
      <c r="AN455" s="1184">
        <f t="shared" si="456"/>
        <v>121.5</v>
      </c>
      <c r="AO455" s="1228" t="s">
        <v>73</v>
      </c>
      <c r="AP455" s="1183">
        <f t="shared" si="453"/>
        <v>0</v>
      </c>
      <c r="AQ455" s="1208">
        <f t="shared" si="454"/>
        <v>0</v>
      </c>
      <c r="AS455" s="9"/>
      <c r="AT455" s="9"/>
    </row>
    <row r="456" spans="1:46" ht="15.75" thickBot="1">
      <c r="A456" s="85"/>
      <c r="B456" s="170" t="s">
        <v>159</v>
      </c>
      <c r="C456" s="54"/>
      <c r="D456" s="1431" t="s">
        <v>100</v>
      </c>
      <c r="E456" s="1432" t="s">
        <v>101</v>
      </c>
      <c r="F456" s="1433" t="s">
        <v>102</v>
      </c>
      <c r="G456" s="1631" t="s">
        <v>517</v>
      </c>
      <c r="H456" s="1554"/>
      <c r="I456" s="1636"/>
      <c r="J456" s="1444" t="s">
        <v>100</v>
      </c>
      <c r="K456" s="1445" t="s">
        <v>101</v>
      </c>
      <c r="L456" s="1446" t="s">
        <v>102</v>
      </c>
      <c r="M456" s="94"/>
      <c r="N456" s="1124" t="s">
        <v>322</v>
      </c>
      <c r="O456" s="1125" t="s">
        <v>403</v>
      </c>
      <c r="P456" s="1126"/>
      <c r="Q456" s="1125" t="s">
        <v>404</v>
      </c>
      <c r="R456" s="1126"/>
      <c r="S456" s="1125" t="s">
        <v>405</v>
      </c>
      <c r="T456" s="1126"/>
      <c r="U456" s="1125" t="s">
        <v>406</v>
      </c>
      <c r="V456" s="1126"/>
      <c r="W456" s="1125" t="s">
        <v>407</v>
      </c>
      <c r="X456" s="1126"/>
      <c r="Z456" s="1228" t="s">
        <v>75</v>
      </c>
      <c r="AA456" s="1248"/>
      <c r="AB456" s="1307"/>
      <c r="AC456" s="1248"/>
      <c r="AD456" s="1308"/>
      <c r="AE456" s="1248"/>
      <c r="AF456" s="1309"/>
      <c r="AG456" s="1167">
        <f t="shared" si="449"/>
        <v>0</v>
      </c>
      <c r="AH456" s="1310">
        <f t="shared" si="450"/>
        <v>0</v>
      </c>
      <c r="AI456" s="1167">
        <f t="shared" si="451"/>
        <v>0</v>
      </c>
      <c r="AJ456" s="1239">
        <f t="shared" si="452"/>
        <v>0</v>
      </c>
      <c r="AL456" s="1182" t="s">
        <v>79</v>
      </c>
      <c r="AM456" s="1183">
        <f t="shared" si="455"/>
        <v>4.3500000000000005</v>
      </c>
      <c r="AN456" s="1184">
        <f t="shared" si="456"/>
        <v>4.3500000000000005</v>
      </c>
      <c r="AO456" s="1228" t="s">
        <v>75</v>
      </c>
      <c r="AP456" s="1183">
        <f t="shared" si="453"/>
        <v>0</v>
      </c>
      <c r="AQ456" s="1208">
        <f t="shared" si="454"/>
        <v>0</v>
      </c>
      <c r="AS456" s="9"/>
      <c r="AT456" s="9"/>
    </row>
    <row r="457" spans="1:46" ht="15.75" thickBot="1">
      <c r="A457" s="341" t="s">
        <v>514</v>
      </c>
      <c r="B457" s="273" t="s">
        <v>515</v>
      </c>
      <c r="C457" s="259">
        <v>60</v>
      </c>
      <c r="D457" s="1053" t="s">
        <v>65</v>
      </c>
      <c r="E457" s="1440">
        <v>90.87</v>
      </c>
      <c r="F457" s="1490">
        <v>75</v>
      </c>
      <c r="G457" s="1489" t="s">
        <v>100</v>
      </c>
      <c r="H457" s="1445" t="s">
        <v>101</v>
      </c>
      <c r="I457" s="1551" t="s">
        <v>102</v>
      </c>
      <c r="J457" s="1053" t="s">
        <v>66</v>
      </c>
      <c r="K457" s="1054">
        <v>37.5</v>
      </c>
      <c r="L457" s="1055">
        <v>37.5</v>
      </c>
      <c r="M457" s="94"/>
      <c r="N457" s="789"/>
      <c r="O457" s="1127" t="s">
        <v>101</v>
      </c>
      <c r="P457" s="1128" t="s">
        <v>102</v>
      </c>
      <c r="Q457" s="1127" t="s">
        <v>101</v>
      </c>
      <c r="R457" s="1128" t="s">
        <v>102</v>
      </c>
      <c r="S457" s="1127" t="s">
        <v>101</v>
      </c>
      <c r="T457" s="1128" t="s">
        <v>102</v>
      </c>
      <c r="U457" s="1127" t="s">
        <v>101</v>
      </c>
      <c r="V457" s="1128" t="s">
        <v>102</v>
      </c>
      <c r="W457" s="1127" t="s">
        <v>101</v>
      </c>
      <c r="X457" s="1129" t="s">
        <v>102</v>
      </c>
      <c r="Z457" s="1228" t="s">
        <v>76</v>
      </c>
      <c r="AA457" s="1248"/>
      <c r="AB457" s="1315"/>
      <c r="AC457" s="1248"/>
      <c r="AD457" s="1308"/>
      <c r="AE457" s="1248"/>
      <c r="AF457" s="1309"/>
      <c r="AG457" s="1167">
        <f t="shared" si="449"/>
        <v>0</v>
      </c>
      <c r="AH457" s="1310">
        <f t="shared" si="450"/>
        <v>0</v>
      </c>
      <c r="AI457" s="1167">
        <f t="shared" si="451"/>
        <v>0</v>
      </c>
      <c r="AJ457" s="1239">
        <f t="shared" si="452"/>
        <v>0</v>
      </c>
      <c r="AL457" s="1185" t="s">
        <v>413</v>
      </c>
      <c r="AM457" s="1186">
        <f t="shared" si="455"/>
        <v>23</v>
      </c>
      <c r="AN457" s="1187">
        <f t="shared" si="456"/>
        <v>23</v>
      </c>
      <c r="AO457" s="1228" t="s">
        <v>76</v>
      </c>
      <c r="AP457" s="1183">
        <f t="shared" si="453"/>
        <v>0</v>
      </c>
      <c r="AQ457" s="1208">
        <f t="shared" si="454"/>
        <v>0</v>
      </c>
    </row>
    <row r="458" spans="1:46" ht="15.75" thickBot="1">
      <c r="A458" s="599"/>
      <c r="B458" s="174" t="s">
        <v>516</v>
      </c>
      <c r="C458" s="1767"/>
      <c r="D458" s="243" t="s">
        <v>89</v>
      </c>
      <c r="E458" s="1453">
        <v>6</v>
      </c>
      <c r="F458" s="1458">
        <v>6</v>
      </c>
      <c r="G458" s="661" t="s">
        <v>515</v>
      </c>
      <c r="H458" s="1514">
        <v>60</v>
      </c>
      <c r="I458" s="1515">
        <v>60</v>
      </c>
      <c r="J458" s="243" t="s">
        <v>81</v>
      </c>
      <c r="K458" s="247">
        <v>225</v>
      </c>
      <c r="L458" s="1495">
        <v>225</v>
      </c>
      <c r="M458" s="94"/>
      <c r="N458" s="1421" t="s">
        <v>134</v>
      </c>
      <c r="O458" s="1142">
        <f>C464</f>
        <v>20</v>
      </c>
      <c r="P458" s="1336">
        <f>C464</f>
        <v>20</v>
      </c>
      <c r="Q458" s="1156">
        <f>C477</f>
        <v>30</v>
      </c>
      <c r="R458" s="1328">
        <f>C477</f>
        <v>30</v>
      </c>
      <c r="S458" s="1156"/>
      <c r="T458" s="1337"/>
      <c r="U458" s="1156">
        <f>O458+Q458</f>
        <v>50</v>
      </c>
      <c r="V458" s="1327">
        <f>P458+R458</f>
        <v>50</v>
      </c>
      <c r="W458" s="1156">
        <f>Q458+S458</f>
        <v>30</v>
      </c>
      <c r="X458" s="1328">
        <f>R458+T458</f>
        <v>30</v>
      </c>
      <c r="Z458" s="1229" t="s">
        <v>438</v>
      </c>
      <c r="AA458" s="1832"/>
      <c r="AB458" s="1367"/>
      <c r="AC458" s="1248"/>
      <c r="AD458" s="1308"/>
      <c r="AE458" s="1248">
        <f>H486</f>
        <v>23</v>
      </c>
      <c r="AF458" s="1309">
        <f>I486</f>
        <v>23</v>
      </c>
      <c r="AG458" s="1167">
        <f t="shared" si="449"/>
        <v>0</v>
      </c>
      <c r="AH458" s="1310">
        <f t="shared" si="450"/>
        <v>0</v>
      </c>
      <c r="AI458" s="1167">
        <f t="shared" si="451"/>
        <v>23</v>
      </c>
      <c r="AJ458" s="1239">
        <f t="shared" si="452"/>
        <v>23</v>
      </c>
      <c r="AL458" s="1182" t="s">
        <v>105</v>
      </c>
      <c r="AM458" s="1183">
        <f t="shared" si="455"/>
        <v>37.5</v>
      </c>
      <c r="AN458" s="1184">
        <f t="shared" si="456"/>
        <v>37.5</v>
      </c>
      <c r="AO458" s="1229" t="s">
        <v>438</v>
      </c>
      <c r="AP458" s="1183">
        <f t="shared" si="453"/>
        <v>23</v>
      </c>
      <c r="AQ458" s="1208">
        <f t="shared" si="454"/>
        <v>23</v>
      </c>
    </row>
    <row r="459" spans="1:46" ht="15.75" thickBot="1">
      <c r="A459" s="1793" t="s">
        <v>956</v>
      </c>
      <c r="B459" s="985" t="s">
        <v>44</v>
      </c>
      <c r="C459" s="276" t="s">
        <v>465</v>
      </c>
      <c r="D459" s="61" t="s">
        <v>95</v>
      </c>
      <c r="E459" s="9"/>
      <c r="F459" s="71"/>
      <c r="G459" s="1943" t="s">
        <v>525</v>
      </c>
      <c r="H459" s="39"/>
      <c r="I459" s="39"/>
      <c r="J459" s="1454" t="s">
        <v>82</v>
      </c>
      <c r="K459" s="1533">
        <v>5</v>
      </c>
      <c r="L459" s="1502">
        <v>5</v>
      </c>
      <c r="M459" s="94"/>
      <c r="N459" s="1182" t="s">
        <v>133</v>
      </c>
      <c r="O459" s="1143">
        <f>C463</f>
        <v>37</v>
      </c>
      <c r="P459" s="1338">
        <f>C463</f>
        <v>37</v>
      </c>
      <c r="Q459" s="1143">
        <f>H475+C476</f>
        <v>67.5</v>
      </c>
      <c r="R459" s="1339">
        <f>C476+I475</f>
        <v>67.5</v>
      </c>
      <c r="S459" s="1143">
        <f>C489</f>
        <v>17</v>
      </c>
      <c r="T459" s="1338">
        <f>C489</f>
        <v>17</v>
      </c>
      <c r="U459" s="1143">
        <f t="shared" ref="U459:U463" si="457">O459+Q459</f>
        <v>104.5</v>
      </c>
      <c r="V459" s="1330">
        <f t="shared" ref="V459:V463" si="458">P459+R459</f>
        <v>104.5</v>
      </c>
      <c r="W459" s="1143">
        <f t="shared" ref="W459:W463" si="459">Q459+S459</f>
        <v>84.5</v>
      </c>
      <c r="X459" s="1239">
        <f t="shared" ref="X459:X463" si="460">R459+T459</f>
        <v>84.5</v>
      </c>
      <c r="Z459" s="1402" t="s">
        <v>437</v>
      </c>
      <c r="AA459" s="1255"/>
      <c r="AB459" s="1316"/>
      <c r="AC459" s="1255"/>
      <c r="AD459" s="1317"/>
      <c r="AE459" s="1255"/>
      <c r="AF459" s="1318"/>
      <c r="AG459" s="1168">
        <f t="shared" si="449"/>
        <v>0</v>
      </c>
      <c r="AH459" s="1319">
        <f t="shared" si="450"/>
        <v>0</v>
      </c>
      <c r="AI459" s="1168">
        <f t="shared" si="451"/>
        <v>0</v>
      </c>
      <c r="AJ459" s="1134">
        <f t="shared" si="452"/>
        <v>0</v>
      </c>
      <c r="AL459" s="455" t="s">
        <v>45</v>
      </c>
      <c r="AM459" s="1183">
        <f t="shared" si="455"/>
        <v>167.09</v>
      </c>
      <c r="AN459" s="1184">
        <f t="shared" si="456"/>
        <v>121.48</v>
      </c>
      <c r="AO459" s="1402" t="s">
        <v>437</v>
      </c>
      <c r="AP459" s="1192">
        <f t="shared" si="453"/>
        <v>0</v>
      </c>
      <c r="AQ459" s="1212">
        <f t="shared" si="454"/>
        <v>0</v>
      </c>
    </row>
    <row r="460" spans="1:46" ht="15.75" thickBot="1">
      <c r="A460" s="1369" t="s">
        <v>466</v>
      </c>
      <c r="B460" s="174" t="s">
        <v>955</v>
      </c>
      <c r="C460" s="71"/>
      <c r="D460" s="243" t="s">
        <v>93</v>
      </c>
      <c r="E460" s="242">
        <v>11.5</v>
      </c>
      <c r="F460" s="1056">
        <v>11.5</v>
      </c>
      <c r="G460" s="1475" t="s">
        <v>100</v>
      </c>
      <c r="H460" s="1434" t="s">
        <v>101</v>
      </c>
      <c r="I460" s="1435" t="s">
        <v>102</v>
      </c>
      <c r="J460" s="1454" t="s">
        <v>54</v>
      </c>
      <c r="K460" s="1058">
        <v>0.37</v>
      </c>
      <c r="L460" s="1456">
        <v>0.37</v>
      </c>
      <c r="M460" s="94"/>
      <c r="N460" s="1182" t="s">
        <v>79</v>
      </c>
      <c r="O460" s="1143">
        <f>E461</f>
        <v>3.45</v>
      </c>
      <c r="P460" s="1700">
        <f>F461</f>
        <v>3.45</v>
      </c>
      <c r="Q460" s="1143"/>
      <c r="R460" s="1330"/>
      <c r="S460" s="1143">
        <f>K488</f>
        <v>0.9</v>
      </c>
      <c r="T460" s="1341">
        <f>L488</f>
        <v>0.9</v>
      </c>
      <c r="U460" s="1143">
        <f t="shared" si="457"/>
        <v>3.45</v>
      </c>
      <c r="V460" s="1330">
        <f t="shared" si="458"/>
        <v>3.45</v>
      </c>
      <c r="W460" s="1143">
        <f t="shared" si="459"/>
        <v>0.9</v>
      </c>
      <c r="X460" s="1239">
        <f t="shared" si="460"/>
        <v>0.9</v>
      </c>
      <c r="Z460" s="1230" t="s">
        <v>422</v>
      </c>
      <c r="AA460" s="1320">
        <f t="shared" ref="AA460:AF460" si="461">SUM(AA452:AA459)</f>
        <v>0</v>
      </c>
      <c r="AB460" s="1321">
        <f t="shared" si="461"/>
        <v>0</v>
      </c>
      <c r="AC460" s="1322">
        <f t="shared" si="461"/>
        <v>0</v>
      </c>
      <c r="AD460" s="1232">
        <f t="shared" si="461"/>
        <v>0</v>
      </c>
      <c r="AE460" s="1320">
        <f t="shared" si="461"/>
        <v>23</v>
      </c>
      <c r="AF460" s="1323">
        <f t="shared" si="461"/>
        <v>23</v>
      </c>
      <c r="AG460" s="1231">
        <f t="shared" si="449"/>
        <v>0</v>
      </c>
      <c r="AH460" s="1324">
        <f t="shared" si="450"/>
        <v>0</v>
      </c>
      <c r="AI460" s="1231">
        <f t="shared" si="451"/>
        <v>23</v>
      </c>
      <c r="AJ460" s="1325">
        <f t="shared" si="452"/>
        <v>23</v>
      </c>
      <c r="AL460" s="2622" t="s">
        <v>959</v>
      </c>
      <c r="AM460" s="2626">
        <f t="shared" ref="AM460:AM488" si="462">O464+Q464+S464</f>
        <v>276.13</v>
      </c>
      <c r="AN460" s="1189">
        <f t="shared" ref="AN460:AN488" si="463">P464+R464+T464</f>
        <v>221</v>
      </c>
      <c r="AO460" s="1230" t="s">
        <v>422</v>
      </c>
      <c r="AP460" s="1231">
        <f t="shared" si="453"/>
        <v>23</v>
      </c>
      <c r="AQ460" s="1232">
        <f t="shared" si="454"/>
        <v>23</v>
      </c>
    </row>
    <row r="461" spans="1:46">
      <c r="A461" s="252" t="s">
        <v>629</v>
      </c>
      <c r="B461" s="2764" t="s">
        <v>478</v>
      </c>
      <c r="C461" s="390">
        <v>100</v>
      </c>
      <c r="D461" s="1465" t="s">
        <v>79</v>
      </c>
      <c r="E461" s="1466">
        <v>3.45</v>
      </c>
      <c r="F461" s="1449">
        <v>3.45</v>
      </c>
      <c r="G461" s="1553" t="s">
        <v>92</v>
      </c>
      <c r="H461" s="1514">
        <v>1</v>
      </c>
      <c r="I461" s="1508">
        <v>1</v>
      </c>
      <c r="J461" s="2878" t="s">
        <v>562</v>
      </c>
      <c r="K461" s="1875"/>
      <c r="L461" s="1876"/>
      <c r="M461" s="94"/>
      <c r="N461" s="1185" t="s">
        <v>413</v>
      </c>
      <c r="O461" s="1144">
        <f t="shared" ref="O461:T461" si="464">AA460</f>
        <v>0</v>
      </c>
      <c r="P461" s="1368">
        <f t="shared" si="464"/>
        <v>0</v>
      </c>
      <c r="Q461" s="1144">
        <f t="shared" si="464"/>
        <v>0</v>
      </c>
      <c r="R461" s="1342">
        <f t="shared" si="464"/>
        <v>0</v>
      </c>
      <c r="S461" s="1144">
        <f t="shared" si="464"/>
        <v>23</v>
      </c>
      <c r="T461" s="1343">
        <f t="shared" si="464"/>
        <v>23</v>
      </c>
      <c r="U461" s="1144">
        <f t="shared" si="457"/>
        <v>0</v>
      </c>
      <c r="V461" s="1187">
        <f t="shared" si="458"/>
        <v>0</v>
      </c>
      <c r="W461" s="1144">
        <f t="shared" si="459"/>
        <v>23</v>
      </c>
      <c r="X461" s="1342">
        <f t="shared" si="460"/>
        <v>23</v>
      </c>
      <c r="Z461" s="2502" t="s">
        <v>940</v>
      </c>
      <c r="AA461" s="1164"/>
      <c r="AB461" s="1410"/>
      <c r="AC461" s="1166"/>
      <c r="AD461" s="1326"/>
      <c r="AE461" s="1169"/>
      <c r="AF461" s="1407"/>
      <c r="AG461" s="1169">
        <f t="shared" si="449"/>
        <v>0</v>
      </c>
      <c r="AH461" s="1327">
        <f t="shared" si="450"/>
        <v>0</v>
      </c>
      <c r="AI461" s="1169">
        <f t="shared" si="451"/>
        <v>0</v>
      </c>
      <c r="AJ461" s="1328">
        <f t="shared" si="452"/>
        <v>0</v>
      </c>
      <c r="AL461" s="2623" t="s">
        <v>960</v>
      </c>
      <c r="AM461" s="2626">
        <f t="shared" si="462"/>
        <v>0</v>
      </c>
      <c r="AN461" s="1189">
        <f t="shared" si="463"/>
        <v>0</v>
      </c>
      <c r="AO461" s="2502" t="s">
        <v>940</v>
      </c>
      <c r="AP461" s="1403">
        <f t="shared" si="453"/>
        <v>0</v>
      </c>
      <c r="AQ461" s="1418">
        <f t="shared" si="454"/>
        <v>0</v>
      </c>
    </row>
    <row r="462" spans="1:46">
      <c r="A462" s="1675" t="s">
        <v>524</v>
      </c>
      <c r="B462" s="248" t="s">
        <v>525</v>
      </c>
      <c r="C462" s="260">
        <v>200</v>
      </c>
      <c r="D462" s="1465" t="s">
        <v>81</v>
      </c>
      <c r="E462" s="242">
        <v>26.62</v>
      </c>
      <c r="F462" s="1486">
        <v>26.62</v>
      </c>
      <c r="G462" s="1496" t="s">
        <v>81</v>
      </c>
      <c r="H462" s="1510">
        <v>66</v>
      </c>
      <c r="I462" s="1450"/>
      <c r="J462" s="421" t="s">
        <v>68</v>
      </c>
      <c r="K462" s="1650">
        <v>54.4</v>
      </c>
      <c r="L462" s="1800">
        <v>43.6</v>
      </c>
      <c r="M462" s="94"/>
      <c r="N462" s="1182" t="s">
        <v>105</v>
      </c>
      <c r="O462" s="1143">
        <f>K457</f>
        <v>37.5</v>
      </c>
      <c r="P462" s="1138">
        <f>L457</f>
        <v>37.5</v>
      </c>
      <c r="Q462" s="1143"/>
      <c r="R462" s="1239"/>
      <c r="S462" s="1143"/>
      <c r="T462" s="1344"/>
      <c r="U462" s="1143">
        <f t="shared" si="457"/>
        <v>37.5</v>
      </c>
      <c r="V462" s="1330">
        <f t="shared" si="458"/>
        <v>37.5</v>
      </c>
      <c r="W462" s="1143">
        <f t="shared" si="459"/>
        <v>0</v>
      </c>
      <c r="X462" s="1239">
        <f t="shared" si="460"/>
        <v>0</v>
      </c>
      <c r="Z462" s="1200" t="s">
        <v>435</v>
      </c>
      <c r="AA462" s="936"/>
      <c r="AB462" s="1411"/>
      <c r="AC462" s="1167">
        <f>E474</f>
        <v>9.1999999999999993</v>
      </c>
      <c r="AD462" s="1329">
        <f>F474</f>
        <v>6</v>
      </c>
      <c r="AE462" s="1167"/>
      <c r="AF462" s="1408"/>
      <c r="AG462" s="1167">
        <f t="shared" ref="AG462:AJ465" si="465">AA462+AC462</f>
        <v>9.1999999999999993</v>
      </c>
      <c r="AH462" s="1330">
        <f t="shared" si="465"/>
        <v>6</v>
      </c>
      <c r="AI462" s="1167">
        <f t="shared" si="465"/>
        <v>9.1999999999999993</v>
      </c>
      <c r="AJ462" s="1239">
        <f t="shared" si="465"/>
        <v>6</v>
      </c>
      <c r="AL462" s="1182" t="s">
        <v>70</v>
      </c>
      <c r="AM462" s="1207">
        <f t="shared" si="462"/>
        <v>127.5</v>
      </c>
      <c r="AN462" s="1184">
        <f t="shared" si="463"/>
        <v>127</v>
      </c>
      <c r="AO462" s="1200" t="s">
        <v>435</v>
      </c>
      <c r="AP462" s="1403">
        <f t="shared" si="453"/>
        <v>9.1999999999999993</v>
      </c>
      <c r="AQ462" s="1418">
        <f t="shared" si="454"/>
        <v>6</v>
      </c>
    </row>
    <row r="463" spans="1:46">
      <c r="A463" s="271" t="s">
        <v>9</v>
      </c>
      <c r="B463" s="174" t="s">
        <v>10</v>
      </c>
      <c r="C463" s="380">
        <v>37</v>
      </c>
      <c r="D463" s="243" t="s">
        <v>80</v>
      </c>
      <c r="E463" s="102">
        <v>7.88</v>
      </c>
      <c r="F463" s="1486">
        <v>7.88</v>
      </c>
      <c r="G463" s="243" t="s">
        <v>50</v>
      </c>
      <c r="H463" s="242">
        <v>7</v>
      </c>
      <c r="I463" s="1056">
        <v>7</v>
      </c>
      <c r="J463" s="246" t="s">
        <v>82</v>
      </c>
      <c r="K463" s="1453">
        <v>1.6</v>
      </c>
      <c r="L463" s="1458">
        <v>1.6</v>
      </c>
      <c r="M463" s="94"/>
      <c r="N463" s="455" t="s">
        <v>45</v>
      </c>
      <c r="O463" s="1143"/>
      <c r="P463" s="1138"/>
      <c r="Q463" s="1143">
        <f>E471+K479</f>
        <v>167.09</v>
      </c>
      <c r="R463" s="1239">
        <f>L479+F471</f>
        <v>121.48</v>
      </c>
      <c r="S463" s="1143"/>
      <c r="T463" s="1344"/>
      <c r="U463" s="1143">
        <f t="shared" si="457"/>
        <v>167.09</v>
      </c>
      <c r="V463" s="1330">
        <f t="shared" si="458"/>
        <v>121.48</v>
      </c>
      <c r="W463" s="1143">
        <f t="shared" si="459"/>
        <v>167.09</v>
      </c>
      <c r="X463" s="1239">
        <f t="shared" si="460"/>
        <v>121.48</v>
      </c>
      <c r="Z463" s="1199" t="s">
        <v>300</v>
      </c>
      <c r="AA463" s="936"/>
      <c r="AB463" s="1412"/>
      <c r="AC463" s="1167"/>
      <c r="AD463" s="1329"/>
      <c r="AE463" s="1167"/>
      <c r="AF463" s="1408"/>
      <c r="AG463" s="1167">
        <f t="shared" si="465"/>
        <v>0</v>
      </c>
      <c r="AH463" s="1330">
        <f t="shared" si="465"/>
        <v>0</v>
      </c>
      <c r="AI463" s="1167">
        <f t="shared" si="465"/>
        <v>0</v>
      </c>
      <c r="AJ463" s="1239">
        <f t="shared" si="465"/>
        <v>0</v>
      </c>
      <c r="AL463" s="1190" t="s">
        <v>104</v>
      </c>
      <c r="AM463" s="1183">
        <f t="shared" si="462"/>
        <v>26.8</v>
      </c>
      <c r="AN463" s="1184">
        <f t="shared" si="463"/>
        <v>25</v>
      </c>
      <c r="AO463" s="1199" t="s">
        <v>300</v>
      </c>
      <c r="AP463" s="1403">
        <f t="shared" si="453"/>
        <v>0</v>
      </c>
      <c r="AQ463" s="1418">
        <f t="shared" si="454"/>
        <v>0</v>
      </c>
    </row>
    <row r="464" spans="1:46">
      <c r="A464" s="241" t="s">
        <v>9</v>
      </c>
      <c r="B464" s="248" t="s">
        <v>427</v>
      </c>
      <c r="C464" s="257">
        <v>20</v>
      </c>
      <c r="D464" s="1057" t="s">
        <v>84</v>
      </c>
      <c r="E464" s="242">
        <v>1E-3</v>
      </c>
      <c r="F464" s="1460">
        <v>1E-3</v>
      </c>
      <c r="G464" s="1496" t="s">
        <v>81</v>
      </c>
      <c r="H464" s="1649">
        <v>145</v>
      </c>
      <c r="I464" s="1450"/>
      <c r="J464" s="9"/>
      <c r="K464" s="9"/>
      <c r="L464" s="71"/>
      <c r="M464" s="94"/>
      <c r="N464" s="2622" t="s">
        <v>959</v>
      </c>
      <c r="O464" s="1145">
        <f t="shared" ref="O464:T464" si="466">AA475</f>
        <v>126.30000000000001</v>
      </c>
      <c r="P464" s="1345">
        <f t="shared" si="466"/>
        <v>113.6</v>
      </c>
      <c r="Q464" s="2624">
        <f t="shared" si="466"/>
        <v>125.83</v>
      </c>
      <c r="R464" s="2625">
        <f t="shared" si="466"/>
        <v>88.4</v>
      </c>
      <c r="S464" s="1145">
        <f t="shared" si="466"/>
        <v>24</v>
      </c>
      <c r="T464" s="1347">
        <f t="shared" si="466"/>
        <v>19</v>
      </c>
      <c r="U464" s="2624">
        <f t="shared" ref="U464:X466" si="467">O464+Q464</f>
        <v>252.13</v>
      </c>
      <c r="V464" s="1189">
        <f t="shared" si="467"/>
        <v>202</v>
      </c>
      <c r="W464" s="2624">
        <f t="shared" si="467"/>
        <v>149.82999999999998</v>
      </c>
      <c r="X464" s="2625">
        <f t="shared" si="467"/>
        <v>107.4</v>
      </c>
      <c r="Z464" s="1201" t="s">
        <v>495</v>
      </c>
      <c r="AA464" s="936">
        <f>H458</f>
        <v>60</v>
      </c>
      <c r="AB464" s="1413">
        <f>I458</f>
        <v>60</v>
      </c>
      <c r="AC464" s="1167"/>
      <c r="AD464" s="1329"/>
      <c r="AE464" s="1168"/>
      <c r="AF464" s="1409"/>
      <c r="AG464" s="1168">
        <f t="shared" si="465"/>
        <v>60</v>
      </c>
      <c r="AH464" s="1332">
        <f t="shared" si="465"/>
        <v>60</v>
      </c>
      <c r="AI464" s="1168">
        <f t="shared" si="465"/>
        <v>0</v>
      </c>
      <c r="AJ464" s="1134">
        <f t="shared" si="465"/>
        <v>0</v>
      </c>
      <c r="AL464" s="1182" t="s">
        <v>132</v>
      </c>
      <c r="AM464" s="1183">
        <f t="shared" si="462"/>
        <v>0</v>
      </c>
      <c r="AN464" s="1184">
        <f t="shared" si="463"/>
        <v>0</v>
      </c>
      <c r="AO464" s="1201" t="s">
        <v>495</v>
      </c>
      <c r="AP464" s="1403">
        <f t="shared" si="453"/>
        <v>60</v>
      </c>
      <c r="AQ464" s="1418">
        <f t="shared" si="454"/>
        <v>60</v>
      </c>
    </row>
    <row r="465" spans="1:43">
      <c r="A465" s="61"/>
      <c r="B465" s="41"/>
      <c r="C465" s="71"/>
      <c r="D465" s="243" t="s">
        <v>54</v>
      </c>
      <c r="E465" s="242">
        <v>0.5</v>
      </c>
      <c r="F465" s="1451">
        <v>0.5</v>
      </c>
      <c r="G465" s="1457" t="s">
        <v>327</v>
      </c>
      <c r="H465" s="1058">
        <v>7.5</v>
      </c>
      <c r="I465" s="1502">
        <v>7</v>
      </c>
      <c r="J465" s="9"/>
      <c r="K465" s="9"/>
      <c r="L465" s="71"/>
      <c r="M465" s="94"/>
      <c r="N465" s="2623" t="s">
        <v>960</v>
      </c>
      <c r="O465" s="1145">
        <f t="shared" ref="O465:T465" si="468">AA481</f>
        <v>0</v>
      </c>
      <c r="P465" s="1345">
        <f t="shared" si="468"/>
        <v>0</v>
      </c>
      <c r="Q465" s="1145">
        <f t="shared" si="468"/>
        <v>0</v>
      </c>
      <c r="R465" s="1346">
        <f t="shared" si="468"/>
        <v>0</v>
      </c>
      <c r="S465" s="1145">
        <f t="shared" si="468"/>
        <v>0</v>
      </c>
      <c r="T465" s="1347">
        <f t="shared" si="468"/>
        <v>0</v>
      </c>
      <c r="U465" s="1145">
        <f t="shared" si="467"/>
        <v>0</v>
      </c>
      <c r="V465" s="1189">
        <f t="shared" si="467"/>
        <v>0</v>
      </c>
      <c r="W465" s="1145">
        <f t="shared" si="467"/>
        <v>0</v>
      </c>
      <c r="X465" s="1346">
        <f t="shared" si="467"/>
        <v>0</v>
      </c>
      <c r="Z465" s="1201" t="s">
        <v>63</v>
      </c>
      <c r="AA465" s="1164"/>
      <c r="AB465" s="1410"/>
      <c r="AC465" s="1166"/>
      <c r="AD465" s="1326"/>
      <c r="AE465" s="1167"/>
      <c r="AF465" s="1408"/>
      <c r="AG465" s="1167">
        <f t="shared" si="465"/>
        <v>0</v>
      </c>
      <c r="AH465" s="1330">
        <f t="shared" si="465"/>
        <v>0</v>
      </c>
      <c r="AI465" s="1167">
        <f t="shared" si="465"/>
        <v>0</v>
      </c>
      <c r="AJ465" s="1239">
        <f t="shared" si="465"/>
        <v>0</v>
      </c>
      <c r="AL465" s="455" t="s">
        <v>85</v>
      </c>
      <c r="AM465" s="1183">
        <f t="shared" si="462"/>
        <v>75.47999999999999</v>
      </c>
      <c r="AN465" s="1184">
        <f t="shared" si="463"/>
        <v>63.66</v>
      </c>
      <c r="AO465" s="1201" t="s">
        <v>63</v>
      </c>
      <c r="AP465" s="1403">
        <f t="shared" si="453"/>
        <v>0</v>
      </c>
      <c r="AQ465" s="1418">
        <f t="shared" si="454"/>
        <v>0</v>
      </c>
    </row>
    <row r="466" spans="1:43" ht="15.75" thickBot="1">
      <c r="A466" s="1376" t="s">
        <v>398</v>
      </c>
      <c r="B466" s="1377"/>
      <c r="C466" s="1698">
        <f>C457+C461+C462+C463+C464+110+40</f>
        <v>567</v>
      </c>
      <c r="D466" s="243" t="s">
        <v>164</v>
      </c>
      <c r="E466" s="242">
        <v>11.9</v>
      </c>
      <c r="F466" s="1451">
        <v>10</v>
      </c>
      <c r="G466" s="422"/>
      <c r="H466" s="189"/>
      <c r="I466" s="172"/>
      <c r="J466" s="9"/>
      <c r="K466" s="9"/>
      <c r="L466" s="71"/>
      <c r="M466" s="94"/>
      <c r="N466" s="1182" t="s">
        <v>70</v>
      </c>
      <c r="O466" s="1777">
        <f t="shared" ref="O466:T466" si="469">AA488</f>
        <v>7.5</v>
      </c>
      <c r="P466" s="1899">
        <f t="shared" si="469"/>
        <v>7</v>
      </c>
      <c r="Q466" s="1146">
        <f t="shared" si="469"/>
        <v>120</v>
      </c>
      <c r="R466" s="1239">
        <f t="shared" si="469"/>
        <v>120</v>
      </c>
      <c r="S466" s="1146">
        <f t="shared" si="469"/>
        <v>0</v>
      </c>
      <c r="T466" s="1344">
        <f t="shared" si="469"/>
        <v>0</v>
      </c>
      <c r="U466" s="1146">
        <f t="shared" si="467"/>
        <v>127.5</v>
      </c>
      <c r="V466" s="1330">
        <f t="shared" si="467"/>
        <v>127</v>
      </c>
      <c r="W466" s="1146">
        <f t="shared" si="467"/>
        <v>120</v>
      </c>
      <c r="X466" s="1239">
        <f t="shared" si="467"/>
        <v>120</v>
      </c>
      <c r="Z466" s="1930" t="s">
        <v>598</v>
      </c>
      <c r="AA466" s="936"/>
      <c r="AB466" s="1411"/>
      <c r="AC466" s="1167"/>
      <c r="AD466" s="1329"/>
      <c r="AE466" s="1167"/>
      <c r="AF466" s="1408"/>
      <c r="AG466" s="1167">
        <f t="shared" ref="AG466:AG467" si="470">AA466+AC466</f>
        <v>0</v>
      </c>
      <c r="AH466" s="1330">
        <f t="shared" ref="AH466:AH467" si="471">AB466+AD466</f>
        <v>0</v>
      </c>
      <c r="AI466" s="1167">
        <f t="shared" ref="AI466:AI467" si="472">AC466+AE466</f>
        <v>0</v>
      </c>
      <c r="AJ466" s="1239">
        <f t="shared" ref="AJ466:AJ467" si="473">AD466+AF466</f>
        <v>0</v>
      </c>
      <c r="AL466" s="455" t="s">
        <v>439</v>
      </c>
      <c r="AM466" s="1183">
        <f t="shared" si="462"/>
        <v>0</v>
      </c>
      <c r="AN466" s="1184">
        <f t="shared" si="463"/>
        <v>0</v>
      </c>
      <c r="AO466" s="1930" t="s">
        <v>598</v>
      </c>
      <c r="AP466" s="1403">
        <f t="shared" si="453"/>
        <v>0</v>
      </c>
      <c r="AQ466" s="1418">
        <f t="shared" si="454"/>
        <v>0</v>
      </c>
    </row>
    <row r="467" spans="1:43" ht="15.75" thickBot="1">
      <c r="D467" s="1454" t="s">
        <v>82</v>
      </c>
      <c r="E467" s="1533">
        <v>1</v>
      </c>
      <c r="F467" s="1486">
        <v>1</v>
      </c>
      <c r="G467" s="57"/>
      <c r="H467" s="31"/>
      <c r="I467" s="73"/>
      <c r="J467" s="31"/>
      <c r="K467" s="31"/>
      <c r="L467" s="73"/>
      <c r="M467" s="94"/>
      <c r="N467" s="1190" t="s">
        <v>104</v>
      </c>
      <c r="O467" s="1146">
        <f t="shared" ref="O467:T467" si="474">AA492</f>
        <v>0</v>
      </c>
      <c r="P467" s="1138">
        <f t="shared" si="474"/>
        <v>0</v>
      </c>
      <c r="Q467" s="1146">
        <f t="shared" si="474"/>
        <v>26.8</v>
      </c>
      <c r="R467" s="1330">
        <f t="shared" si="474"/>
        <v>25</v>
      </c>
      <c r="S467" s="1146">
        <f t="shared" si="474"/>
        <v>0</v>
      </c>
      <c r="T467" s="1344">
        <f t="shared" si="474"/>
        <v>0</v>
      </c>
      <c r="U467" s="1143">
        <f t="shared" ref="U467:U489" si="475">O467+Q467</f>
        <v>26.8</v>
      </c>
      <c r="V467" s="1330">
        <f t="shared" ref="V467:V494" si="476">P467+R467</f>
        <v>25</v>
      </c>
      <c r="W467" s="1143">
        <f t="shared" ref="W467:W492" si="477">Q467+S467</f>
        <v>26.8</v>
      </c>
      <c r="X467" s="1239">
        <f t="shared" ref="X467:X494" si="478">R467+T467</f>
        <v>25</v>
      </c>
      <c r="Z467" s="1200" t="s">
        <v>434</v>
      </c>
      <c r="AA467" s="936"/>
      <c r="AB467" s="1412"/>
      <c r="AC467" s="1167"/>
      <c r="AD467" s="1329"/>
      <c r="AE467" s="1167"/>
      <c r="AF467" s="1408"/>
      <c r="AG467" s="1167">
        <f t="shared" si="470"/>
        <v>0</v>
      </c>
      <c r="AH467" s="1330">
        <f t="shared" si="471"/>
        <v>0</v>
      </c>
      <c r="AI467" s="1167">
        <f t="shared" si="472"/>
        <v>0</v>
      </c>
      <c r="AJ467" s="1239">
        <f t="shared" si="473"/>
        <v>0</v>
      </c>
      <c r="AL467" s="1182" t="s">
        <v>121</v>
      </c>
      <c r="AM467" s="1183">
        <f t="shared" si="462"/>
        <v>0</v>
      </c>
      <c r="AN467" s="1184">
        <f t="shared" si="463"/>
        <v>0</v>
      </c>
      <c r="AO467" s="1200" t="s">
        <v>434</v>
      </c>
      <c r="AP467" s="1403">
        <f t="shared" si="453"/>
        <v>0</v>
      </c>
      <c r="AQ467" s="1418">
        <f t="shared" si="454"/>
        <v>0</v>
      </c>
    </row>
    <row r="468" spans="1:43" ht="15.75" thickBot="1">
      <c r="A468" s="364"/>
      <c r="B468" s="170" t="s">
        <v>123</v>
      </c>
      <c r="C468" s="54"/>
      <c r="D468" s="1537" t="s">
        <v>154</v>
      </c>
      <c r="E468" s="1538"/>
      <c r="F468" s="1459"/>
      <c r="G468" s="2875" t="s">
        <v>719</v>
      </c>
      <c r="H468" s="2876"/>
      <c r="I468" s="2877"/>
      <c r="J468" s="1693" t="s">
        <v>370</v>
      </c>
      <c r="K468" s="1694"/>
      <c r="L468" s="73"/>
      <c r="M468" s="94"/>
      <c r="N468" s="1182" t="s">
        <v>132</v>
      </c>
      <c r="O468" s="1143"/>
      <c r="P468" s="1138"/>
      <c r="Q468" s="1143"/>
      <c r="R468" s="1239"/>
      <c r="S468" s="1143"/>
      <c r="T468" s="1344"/>
      <c r="U468" s="1143">
        <f t="shared" si="475"/>
        <v>0</v>
      </c>
      <c r="V468" s="1330">
        <f t="shared" si="476"/>
        <v>0</v>
      </c>
      <c r="W468" s="1143">
        <f t="shared" si="477"/>
        <v>0</v>
      </c>
      <c r="X468" s="1239">
        <f t="shared" si="478"/>
        <v>0</v>
      </c>
      <c r="Z468" s="1201" t="s">
        <v>125</v>
      </c>
      <c r="AA468" s="936"/>
      <c r="AB468" s="1412"/>
      <c r="AC468" s="1167">
        <f>E470</f>
        <v>20</v>
      </c>
      <c r="AD468" s="1329">
        <f>F470</f>
        <v>16</v>
      </c>
      <c r="AE468" s="1167"/>
      <c r="AF468" s="1408"/>
      <c r="AG468" s="1167">
        <f t="shared" ref="AG468:AG482" si="479">AA468+AC468</f>
        <v>20</v>
      </c>
      <c r="AH468" s="1330">
        <f t="shared" ref="AH468:AH482" si="480">AB468+AD468</f>
        <v>16</v>
      </c>
      <c r="AI468" s="1167">
        <f t="shared" ref="AI468:AI482" si="481">AC468+AE468</f>
        <v>20</v>
      </c>
      <c r="AJ468" s="1239">
        <f t="shared" ref="AJ468:AJ482" si="482">AD468+AF468</f>
        <v>16</v>
      </c>
      <c r="AL468" s="1182" t="s">
        <v>65</v>
      </c>
      <c r="AM468" s="1183">
        <f t="shared" si="462"/>
        <v>90.87</v>
      </c>
      <c r="AN468" s="1184">
        <f t="shared" si="463"/>
        <v>75</v>
      </c>
      <c r="AO468" s="1201" t="s">
        <v>125</v>
      </c>
      <c r="AP468" s="1403">
        <f t="shared" si="453"/>
        <v>20</v>
      </c>
      <c r="AQ468" s="1418">
        <f t="shared" si="454"/>
        <v>16</v>
      </c>
    </row>
    <row r="469" spans="1:43" ht="15.75" thickBot="1">
      <c r="A469" s="1891" t="s">
        <v>726</v>
      </c>
      <c r="B469" s="273" t="s">
        <v>370</v>
      </c>
      <c r="C469" s="259">
        <v>60</v>
      </c>
      <c r="D469" s="1464" t="s">
        <v>100</v>
      </c>
      <c r="E469" s="1445" t="s">
        <v>101</v>
      </c>
      <c r="F469" s="1446" t="s">
        <v>102</v>
      </c>
      <c r="G469" s="1489" t="s">
        <v>100</v>
      </c>
      <c r="H469" s="1445" t="s">
        <v>101</v>
      </c>
      <c r="I469" s="1446" t="s">
        <v>102</v>
      </c>
      <c r="J469" s="1471" t="s">
        <v>100</v>
      </c>
      <c r="K469" s="1462" t="s">
        <v>101</v>
      </c>
      <c r="L469" s="1463" t="s">
        <v>102</v>
      </c>
      <c r="M469" s="94"/>
      <c r="N469" s="455" t="s">
        <v>425</v>
      </c>
      <c r="O469" s="1143">
        <f t="shared" ref="O469:T469" si="483">AA495</f>
        <v>0</v>
      </c>
      <c r="P469" s="1138">
        <f t="shared" si="483"/>
        <v>0</v>
      </c>
      <c r="Q469" s="1143">
        <f t="shared" si="483"/>
        <v>75.47999999999999</v>
      </c>
      <c r="R469" s="1239">
        <f t="shared" si="483"/>
        <v>63.66</v>
      </c>
      <c r="S469" s="1143">
        <f t="shared" si="483"/>
        <v>0</v>
      </c>
      <c r="T469" s="1344">
        <f t="shared" si="483"/>
        <v>0</v>
      </c>
      <c r="U469" s="1143">
        <f t="shared" si="475"/>
        <v>75.47999999999999</v>
      </c>
      <c r="V469" s="1330">
        <f t="shared" si="476"/>
        <v>63.66</v>
      </c>
      <c r="W469" s="1143">
        <f t="shared" si="477"/>
        <v>75.47999999999999</v>
      </c>
      <c r="X469" s="1239">
        <f t="shared" si="478"/>
        <v>63.66</v>
      </c>
      <c r="Z469" s="1201" t="s">
        <v>87</v>
      </c>
      <c r="AA469" s="936">
        <f>E466</f>
        <v>11.9</v>
      </c>
      <c r="AB469" s="1414">
        <f>F466</f>
        <v>10</v>
      </c>
      <c r="AC469" s="1167">
        <f>E473+H472+K472</f>
        <v>24.83</v>
      </c>
      <c r="AD469" s="1329">
        <f>F473+I472+L472</f>
        <v>13</v>
      </c>
      <c r="AE469" s="1167"/>
      <c r="AF469" s="1408"/>
      <c r="AG469" s="1167">
        <f t="shared" si="479"/>
        <v>36.729999999999997</v>
      </c>
      <c r="AH469" s="1330">
        <f t="shared" si="480"/>
        <v>23</v>
      </c>
      <c r="AI469" s="1167">
        <f t="shared" si="481"/>
        <v>24.83</v>
      </c>
      <c r="AJ469" s="1239">
        <f t="shared" si="482"/>
        <v>13</v>
      </c>
      <c r="AL469" s="1182" t="s">
        <v>60</v>
      </c>
      <c r="AM469" s="1183">
        <f t="shared" si="462"/>
        <v>95.3</v>
      </c>
      <c r="AN469" s="1184">
        <f t="shared" si="463"/>
        <v>95.3</v>
      </c>
      <c r="AO469" s="1201" t="s">
        <v>87</v>
      </c>
      <c r="AP469" s="1403">
        <f t="shared" si="453"/>
        <v>36.729999999999997</v>
      </c>
      <c r="AQ469" s="1418">
        <f t="shared" si="454"/>
        <v>23</v>
      </c>
    </row>
    <row r="470" spans="1:43">
      <c r="A470" s="415" t="s">
        <v>989</v>
      </c>
      <c r="B470" s="2727" t="s">
        <v>155</v>
      </c>
      <c r="C470" s="257">
        <v>200</v>
      </c>
      <c r="D470" s="1553" t="s">
        <v>141</v>
      </c>
      <c r="E470" s="1514">
        <v>20</v>
      </c>
      <c r="F470" s="1644">
        <v>16</v>
      </c>
      <c r="G470" s="1053" t="s">
        <v>85</v>
      </c>
      <c r="H470" s="1054">
        <v>46.48</v>
      </c>
      <c r="I470" s="1494">
        <v>39.51</v>
      </c>
      <c r="J470" s="1856" t="s">
        <v>68</v>
      </c>
      <c r="K470" s="1493">
        <v>48</v>
      </c>
      <c r="L470" s="1494">
        <v>37.200000000000003</v>
      </c>
      <c r="M470" s="94"/>
      <c r="N470" s="1182" t="s">
        <v>426</v>
      </c>
      <c r="O470" s="1143">
        <f t="shared" ref="O470:T470" si="484">AA499</f>
        <v>0</v>
      </c>
      <c r="P470" s="1348">
        <f t="shared" si="484"/>
        <v>0</v>
      </c>
      <c r="Q470" s="1143">
        <f t="shared" si="484"/>
        <v>0</v>
      </c>
      <c r="R470" s="1330">
        <f t="shared" si="484"/>
        <v>0</v>
      </c>
      <c r="S470" s="1143">
        <f t="shared" si="484"/>
        <v>0</v>
      </c>
      <c r="T470" s="1349">
        <f t="shared" si="484"/>
        <v>0</v>
      </c>
      <c r="U470" s="1143">
        <f t="shared" si="475"/>
        <v>0</v>
      </c>
      <c r="V470" s="1330">
        <f t="shared" si="476"/>
        <v>0</v>
      </c>
      <c r="W470" s="1143">
        <f t="shared" si="477"/>
        <v>0</v>
      </c>
      <c r="X470" s="1239">
        <f t="shared" si="478"/>
        <v>0</v>
      </c>
      <c r="Z470" s="1201" t="s">
        <v>68</v>
      </c>
      <c r="AA470" s="936">
        <f>K462</f>
        <v>54.4</v>
      </c>
      <c r="AB470" s="1414">
        <f>L462</f>
        <v>43.6</v>
      </c>
      <c r="AC470" s="1167">
        <f>E472+K470</f>
        <v>58</v>
      </c>
      <c r="AD470" s="1329">
        <f>F472+L470</f>
        <v>44.400000000000006</v>
      </c>
      <c r="AE470" s="1167">
        <f>H488</f>
        <v>24</v>
      </c>
      <c r="AF470" s="1408">
        <f>I488</f>
        <v>19</v>
      </c>
      <c r="AG470" s="1167">
        <f t="shared" si="479"/>
        <v>112.4</v>
      </c>
      <c r="AH470" s="1330">
        <f t="shared" si="480"/>
        <v>88</v>
      </c>
      <c r="AI470" s="1167">
        <f t="shared" si="481"/>
        <v>82</v>
      </c>
      <c r="AJ470" s="1239">
        <f t="shared" si="482"/>
        <v>63.400000000000006</v>
      </c>
      <c r="AL470" s="1182" t="s">
        <v>139</v>
      </c>
      <c r="AM470" s="1183">
        <f t="shared" si="462"/>
        <v>208</v>
      </c>
      <c r="AN470" s="1191">
        <f t="shared" si="463"/>
        <v>200</v>
      </c>
      <c r="AO470" s="1201" t="s">
        <v>68</v>
      </c>
      <c r="AP470" s="1403">
        <f t="shared" si="453"/>
        <v>136.4</v>
      </c>
      <c r="AQ470" s="1418">
        <f t="shared" si="454"/>
        <v>107</v>
      </c>
    </row>
    <row r="471" spans="1:43">
      <c r="A471" s="2085" t="s">
        <v>996</v>
      </c>
      <c r="B471" s="174" t="s">
        <v>719</v>
      </c>
      <c r="C471" s="2014">
        <v>90</v>
      </c>
      <c r="D471" s="243" t="s">
        <v>45</v>
      </c>
      <c r="E471" s="242">
        <v>53.4</v>
      </c>
      <c r="F471" s="1495">
        <v>40</v>
      </c>
      <c r="G471" s="1499" t="s">
        <v>153</v>
      </c>
      <c r="H471" s="242">
        <v>29</v>
      </c>
      <c r="I471" s="1458">
        <v>24.15</v>
      </c>
      <c r="J471" s="1060" t="s">
        <v>96</v>
      </c>
      <c r="K471" s="1497">
        <v>13.8</v>
      </c>
      <c r="L471" s="1450">
        <v>9</v>
      </c>
      <c r="M471" s="94"/>
      <c r="N471" s="1182" t="s">
        <v>121</v>
      </c>
      <c r="O471" s="1143"/>
      <c r="P471" s="1138"/>
      <c r="Q471" s="1143"/>
      <c r="R471" s="1239"/>
      <c r="S471" s="1143"/>
      <c r="T471" s="1344"/>
      <c r="U471" s="1143">
        <f t="shared" si="475"/>
        <v>0</v>
      </c>
      <c r="V471" s="1330">
        <f t="shared" si="476"/>
        <v>0</v>
      </c>
      <c r="W471" s="1143">
        <f t="shared" si="477"/>
        <v>0</v>
      </c>
      <c r="X471" s="1239">
        <f t="shared" si="478"/>
        <v>0</v>
      </c>
      <c r="Z471" s="1201" t="s">
        <v>74</v>
      </c>
      <c r="AA471" s="936"/>
      <c r="AB471" s="1412"/>
      <c r="AC471" s="1167"/>
      <c r="AD471" s="1329"/>
      <c r="AE471" s="1167"/>
      <c r="AF471" s="1408"/>
      <c r="AG471" s="1167">
        <f t="shared" si="479"/>
        <v>0</v>
      </c>
      <c r="AH471" s="1330">
        <f t="shared" si="480"/>
        <v>0</v>
      </c>
      <c r="AI471" s="1167">
        <f t="shared" si="481"/>
        <v>0</v>
      </c>
      <c r="AJ471" s="1239">
        <f t="shared" si="482"/>
        <v>0</v>
      </c>
      <c r="AL471" s="1182" t="s">
        <v>64</v>
      </c>
      <c r="AM471" s="1183">
        <f t="shared" si="462"/>
        <v>0</v>
      </c>
      <c r="AN471" s="1191">
        <f t="shared" si="463"/>
        <v>0</v>
      </c>
      <c r="AO471" s="1201" t="s">
        <v>74</v>
      </c>
      <c r="AP471" s="1403">
        <f t="shared" si="453"/>
        <v>0</v>
      </c>
      <c r="AQ471" s="1418">
        <f t="shared" si="454"/>
        <v>0</v>
      </c>
    </row>
    <row r="472" spans="1:43">
      <c r="A472" s="239" t="s">
        <v>708</v>
      </c>
      <c r="B472" s="2718" t="s">
        <v>710</v>
      </c>
      <c r="C472" s="382">
        <v>180</v>
      </c>
      <c r="D472" s="243" t="s">
        <v>68</v>
      </c>
      <c r="E472" s="242">
        <v>10</v>
      </c>
      <c r="F472" s="1495">
        <v>7.2</v>
      </c>
      <c r="G472" s="1499" t="s">
        <v>164</v>
      </c>
      <c r="H472" s="242">
        <v>2.63</v>
      </c>
      <c r="I472" s="1458">
        <v>2.2000000000000002</v>
      </c>
      <c r="J472" s="246" t="s">
        <v>164</v>
      </c>
      <c r="K472" s="1061">
        <v>12.6</v>
      </c>
      <c r="L472" s="1450">
        <v>4.8</v>
      </c>
      <c r="M472" s="94"/>
      <c r="N472" s="1182" t="s">
        <v>65</v>
      </c>
      <c r="O472" s="1143">
        <f>E457</f>
        <v>90.87</v>
      </c>
      <c r="P472" s="1138">
        <f>F457</f>
        <v>75</v>
      </c>
      <c r="Q472" s="1143"/>
      <c r="R472" s="1239"/>
      <c r="S472" s="1143"/>
      <c r="T472" s="1344"/>
      <c r="U472" s="1143">
        <f t="shared" si="475"/>
        <v>90.87</v>
      </c>
      <c r="V472" s="1330">
        <f t="shared" si="476"/>
        <v>75</v>
      </c>
      <c r="W472" s="1143">
        <f t="shared" si="477"/>
        <v>0</v>
      </c>
      <c r="X472" s="1239">
        <f t="shared" si="478"/>
        <v>0</v>
      </c>
      <c r="Z472" s="1201" t="s">
        <v>129</v>
      </c>
      <c r="AA472" s="936"/>
      <c r="AB472" s="1415"/>
      <c r="AC472" s="1167"/>
      <c r="AD472" s="1329"/>
      <c r="AE472" s="1167"/>
      <c r="AF472" s="1408"/>
      <c r="AG472" s="1167">
        <f t="shared" si="479"/>
        <v>0</v>
      </c>
      <c r="AH472" s="1330">
        <f t="shared" si="480"/>
        <v>0</v>
      </c>
      <c r="AI472" s="1167">
        <f t="shared" si="481"/>
        <v>0</v>
      </c>
      <c r="AJ472" s="1239">
        <f t="shared" si="482"/>
        <v>0</v>
      </c>
      <c r="AL472" s="1182" t="s">
        <v>47</v>
      </c>
      <c r="AM472" s="1183">
        <f t="shared" si="462"/>
        <v>0</v>
      </c>
      <c r="AN472" s="1191">
        <f t="shared" si="463"/>
        <v>0</v>
      </c>
      <c r="AO472" s="1201" t="s">
        <v>129</v>
      </c>
      <c r="AP472" s="1403">
        <f t="shared" si="453"/>
        <v>0</v>
      </c>
      <c r="AQ472" s="1418">
        <f t="shared" si="454"/>
        <v>0</v>
      </c>
    </row>
    <row r="473" spans="1:43">
      <c r="A473" s="61"/>
      <c r="B473" s="2765" t="s">
        <v>695</v>
      </c>
      <c r="C473" s="71"/>
      <c r="D473" s="1454" t="s">
        <v>164</v>
      </c>
      <c r="E473" s="1058">
        <v>9.6</v>
      </c>
      <c r="F473" s="1543">
        <v>6</v>
      </c>
      <c r="G473" s="243" t="s">
        <v>635</v>
      </c>
      <c r="H473" s="1532">
        <v>4.4000000000000004</v>
      </c>
      <c r="I473" s="2002">
        <v>4.4000000000000004</v>
      </c>
      <c r="J473" s="1482" t="s">
        <v>89</v>
      </c>
      <c r="K473" s="1484">
        <v>3</v>
      </c>
      <c r="L473" s="1062">
        <v>3</v>
      </c>
      <c r="M473" s="94"/>
      <c r="N473" s="1182" t="s">
        <v>60</v>
      </c>
      <c r="O473" s="1143">
        <f>E463</f>
        <v>7.88</v>
      </c>
      <c r="P473" s="1348">
        <f>F463</f>
        <v>7.88</v>
      </c>
      <c r="Q473" s="1696">
        <f>H476+K481</f>
        <v>67.42</v>
      </c>
      <c r="R473" s="2063">
        <f>L481+I476</f>
        <v>67.42</v>
      </c>
      <c r="S473" s="1143">
        <f>K486</f>
        <v>20</v>
      </c>
      <c r="T473" s="1352">
        <f>L486</f>
        <v>20</v>
      </c>
      <c r="U473" s="1143">
        <f t="shared" si="475"/>
        <v>75.3</v>
      </c>
      <c r="V473" s="1330">
        <f t="shared" si="476"/>
        <v>75.3</v>
      </c>
      <c r="W473" s="1143">
        <f t="shared" si="477"/>
        <v>87.42</v>
      </c>
      <c r="X473" s="1239">
        <f t="shared" si="478"/>
        <v>87.42</v>
      </c>
      <c r="Z473" s="1201" t="s">
        <v>130</v>
      </c>
      <c r="AA473" s="936"/>
      <c r="AB473" s="1416"/>
      <c r="AC473" s="1167"/>
      <c r="AD473" s="1329"/>
      <c r="AE473" s="1167"/>
      <c r="AF473" s="1408"/>
      <c r="AG473" s="1167">
        <f t="shared" si="479"/>
        <v>0</v>
      </c>
      <c r="AH473" s="1330">
        <f t="shared" si="480"/>
        <v>0</v>
      </c>
      <c r="AI473" s="1167">
        <f t="shared" si="481"/>
        <v>0</v>
      </c>
      <c r="AJ473" s="1239">
        <f t="shared" si="482"/>
        <v>0</v>
      </c>
      <c r="AL473" s="1182" t="s">
        <v>67</v>
      </c>
      <c r="AM473" s="1183">
        <f t="shared" si="462"/>
        <v>11.5</v>
      </c>
      <c r="AN473" s="1191">
        <f t="shared" si="463"/>
        <v>11.5</v>
      </c>
      <c r="AO473" s="1201" t="s">
        <v>127</v>
      </c>
      <c r="AP473" s="1403">
        <f t="shared" si="453"/>
        <v>0</v>
      </c>
      <c r="AQ473" s="1418">
        <f t="shared" si="454"/>
        <v>0</v>
      </c>
    </row>
    <row r="474" spans="1:43" ht="15.75" thickBot="1">
      <c r="A474" s="1940" t="s">
        <v>390</v>
      </c>
      <c r="B474" s="2247" t="s">
        <v>170</v>
      </c>
      <c r="C474" s="382">
        <v>200</v>
      </c>
      <c r="D474" s="243" t="s">
        <v>628</v>
      </c>
      <c r="E474" s="242">
        <v>9.1999999999999993</v>
      </c>
      <c r="F474" s="1495">
        <v>6</v>
      </c>
      <c r="G474" s="243" t="s">
        <v>166</v>
      </c>
      <c r="H474" s="1532" t="s">
        <v>367</v>
      </c>
      <c r="I474" s="2002">
        <v>1</v>
      </c>
      <c r="J474" s="87" t="s">
        <v>371</v>
      </c>
      <c r="K474" s="12">
        <v>0.72</v>
      </c>
      <c r="L474" s="1501">
        <v>0.72</v>
      </c>
      <c r="M474" s="94"/>
      <c r="N474" s="1182" t="s">
        <v>139</v>
      </c>
      <c r="O474" s="1143"/>
      <c r="P474" s="1138"/>
      <c r="Q474" s="1143"/>
      <c r="R474" s="1239"/>
      <c r="S474" s="1143">
        <f>E486</f>
        <v>208</v>
      </c>
      <c r="T474" s="1344">
        <f>F486</f>
        <v>200</v>
      </c>
      <c r="U474" s="1143">
        <f t="shared" si="475"/>
        <v>0</v>
      </c>
      <c r="V474" s="1330">
        <f t="shared" si="476"/>
        <v>0</v>
      </c>
      <c r="W474" s="1143">
        <f t="shared" si="477"/>
        <v>208</v>
      </c>
      <c r="X474" s="1239">
        <f t="shared" si="478"/>
        <v>200</v>
      </c>
      <c r="Z474" s="1200" t="s">
        <v>96</v>
      </c>
      <c r="AA474" s="1165"/>
      <c r="AB474" s="1417"/>
      <c r="AC474" s="2541">
        <f>K471</f>
        <v>13.8</v>
      </c>
      <c r="AD474" s="1331">
        <f>L471</f>
        <v>9</v>
      </c>
      <c r="AE474" s="1168"/>
      <c r="AF474" s="1409"/>
      <c r="AG474" s="1168">
        <f t="shared" si="479"/>
        <v>13.8</v>
      </c>
      <c r="AH474" s="1332">
        <f t="shared" si="480"/>
        <v>9</v>
      </c>
      <c r="AI474" s="1168">
        <f t="shared" si="481"/>
        <v>13.8</v>
      </c>
      <c r="AJ474" s="1134">
        <f t="shared" si="482"/>
        <v>9</v>
      </c>
      <c r="AL474" s="1182" t="s">
        <v>82</v>
      </c>
      <c r="AM474" s="1183">
        <f t="shared" si="462"/>
        <v>24.79</v>
      </c>
      <c r="AN474" s="1191">
        <f t="shared" si="463"/>
        <v>24.79</v>
      </c>
      <c r="AO474" s="2594" t="s">
        <v>161</v>
      </c>
      <c r="AP474" s="2576">
        <f t="shared" si="453"/>
        <v>13.8</v>
      </c>
      <c r="AQ474" s="2557">
        <f t="shared" si="454"/>
        <v>9</v>
      </c>
    </row>
    <row r="475" spans="1:43" ht="15.75" thickBot="1">
      <c r="A475" s="599"/>
      <c r="B475" s="2776" t="s">
        <v>241</v>
      </c>
      <c r="C475" s="2005"/>
      <c r="D475" s="244" t="s">
        <v>82</v>
      </c>
      <c r="E475" s="1061">
        <v>4</v>
      </c>
      <c r="F475" s="1495">
        <v>4</v>
      </c>
      <c r="G475" s="1506" t="s">
        <v>78</v>
      </c>
      <c r="H475" s="242">
        <v>17.5</v>
      </c>
      <c r="I475" s="1458">
        <v>17.5</v>
      </c>
      <c r="J475" s="1482" t="s">
        <v>961</v>
      </c>
      <c r="K475" s="1484">
        <v>7.2</v>
      </c>
      <c r="L475" s="1062">
        <v>0.15</v>
      </c>
      <c r="M475" s="94"/>
      <c r="N475" s="1182" t="s">
        <v>64</v>
      </c>
      <c r="O475" s="1143"/>
      <c r="P475" s="1138"/>
      <c r="Q475" s="1143"/>
      <c r="R475" s="1239"/>
      <c r="S475" s="1143"/>
      <c r="T475" s="1344"/>
      <c r="U475" s="1143">
        <f t="shared" si="475"/>
        <v>0</v>
      </c>
      <c r="V475" s="1330">
        <f t="shared" si="476"/>
        <v>0</v>
      </c>
      <c r="W475" s="1143">
        <f t="shared" si="477"/>
        <v>0</v>
      </c>
      <c r="X475" s="1239">
        <f t="shared" si="478"/>
        <v>0</v>
      </c>
      <c r="Z475" s="2537" t="s">
        <v>942</v>
      </c>
      <c r="AA475" s="2580">
        <f t="shared" ref="AA475:AF475" si="485">SUM(AA462:AA474)</f>
        <v>126.30000000000001</v>
      </c>
      <c r="AB475" s="2581">
        <f t="shared" si="485"/>
        <v>113.6</v>
      </c>
      <c r="AC475" s="2582">
        <f t="shared" si="485"/>
        <v>125.83</v>
      </c>
      <c r="AD475" s="2583">
        <f t="shared" si="485"/>
        <v>88.4</v>
      </c>
      <c r="AE475" s="2584">
        <f t="shared" si="485"/>
        <v>24</v>
      </c>
      <c r="AF475" s="2543">
        <f t="shared" si="485"/>
        <v>19</v>
      </c>
      <c r="AG475" s="2545">
        <f t="shared" si="479"/>
        <v>252.13</v>
      </c>
      <c r="AH475" s="2546">
        <f t="shared" si="480"/>
        <v>202</v>
      </c>
      <c r="AI475" s="2545">
        <f t="shared" si="481"/>
        <v>149.82999999999998</v>
      </c>
      <c r="AJ475" s="2547">
        <f t="shared" si="482"/>
        <v>107.4</v>
      </c>
      <c r="AL475" s="1182" t="s">
        <v>89</v>
      </c>
      <c r="AM475" s="1183">
        <f t="shared" si="462"/>
        <v>9</v>
      </c>
      <c r="AN475" s="1191">
        <f t="shared" si="463"/>
        <v>9</v>
      </c>
      <c r="AO475" s="2537" t="s">
        <v>942</v>
      </c>
      <c r="AP475" s="2558">
        <f t="shared" si="453"/>
        <v>276.13</v>
      </c>
      <c r="AQ475" s="1419">
        <f t="shared" si="454"/>
        <v>221</v>
      </c>
    </row>
    <row r="476" spans="1:43" ht="15.75" thickBot="1">
      <c r="A476" s="239" t="s">
        <v>9</v>
      </c>
      <c r="B476" s="273" t="s">
        <v>10</v>
      </c>
      <c r="C476" s="259">
        <v>50</v>
      </c>
      <c r="D476" s="243" t="s">
        <v>54</v>
      </c>
      <c r="E476" s="1484">
        <v>0.5</v>
      </c>
      <c r="F476" s="1062">
        <v>0.5</v>
      </c>
      <c r="G476" s="243" t="s">
        <v>80</v>
      </c>
      <c r="H476" s="2011">
        <v>20.05</v>
      </c>
      <c r="I476" s="1577">
        <v>20.05</v>
      </c>
      <c r="J476" s="1624" t="s">
        <v>595</v>
      </c>
      <c r="K476" s="1468">
        <v>0.1</v>
      </c>
      <c r="L476" s="1504">
        <v>0.1</v>
      </c>
      <c r="M476" s="94"/>
      <c r="N476" s="1182" t="s">
        <v>446</v>
      </c>
      <c r="O476" s="1696"/>
      <c r="P476" s="1138"/>
      <c r="Q476" s="1143"/>
      <c r="R476" s="1239"/>
      <c r="S476" s="1143"/>
      <c r="T476" s="1344"/>
      <c r="U476" s="1143">
        <f t="shared" si="475"/>
        <v>0</v>
      </c>
      <c r="V476" s="1330">
        <f t="shared" si="476"/>
        <v>0</v>
      </c>
      <c r="W476" s="1143">
        <f t="shared" si="477"/>
        <v>0</v>
      </c>
      <c r="X476" s="1239">
        <f t="shared" si="478"/>
        <v>0</v>
      </c>
      <c r="Z476" s="2502" t="s">
        <v>1022</v>
      </c>
      <c r="AA476" s="936"/>
      <c r="AB476" s="1412"/>
      <c r="AC476" s="1167"/>
      <c r="AD476" s="1329"/>
      <c r="AE476" s="1167"/>
      <c r="AF476" s="1408"/>
      <c r="AG476" s="1167">
        <f t="shared" si="479"/>
        <v>0</v>
      </c>
      <c r="AH476" s="1330">
        <f t="shared" si="480"/>
        <v>0</v>
      </c>
      <c r="AI476" s="1167">
        <f t="shared" si="481"/>
        <v>0</v>
      </c>
      <c r="AJ476" s="1239">
        <f t="shared" si="482"/>
        <v>0</v>
      </c>
      <c r="AL476" s="1182" t="s">
        <v>131</v>
      </c>
      <c r="AM476" s="1183">
        <f t="shared" si="462"/>
        <v>1.9699999999999998</v>
      </c>
      <c r="AN476" s="1191">
        <f t="shared" si="463"/>
        <v>78.8</v>
      </c>
      <c r="AO476" s="2502" t="s">
        <v>941</v>
      </c>
    </row>
    <row r="477" spans="1:43" ht="15.75" thickBot="1">
      <c r="A477" s="241" t="s">
        <v>9</v>
      </c>
      <c r="B477" s="248" t="s">
        <v>427</v>
      </c>
      <c r="C477" s="257">
        <v>30</v>
      </c>
      <c r="D477" s="243" t="s">
        <v>165</v>
      </c>
      <c r="E477" s="242">
        <v>8.0000000000000002E-3</v>
      </c>
      <c r="F477" s="1450">
        <v>8.0000000000000002E-3</v>
      </c>
      <c r="G477" s="243" t="s">
        <v>54</v>
      </c>
      <c r="H477" s="1484">
        <v>0.2</v>
      </c>
      <c r="I477" s="1062">
        <v>0.2</v>
      </c>
      <c r="J477" s="2012" t="s">
        <v>709</v>
      </c>
      <c r="K477" s="1174"/>
      <c r="L477" s="1993"/>
      <c r="M477" s="94"/>
      <c r="N477" s="1182" t="s">
        <v>67</v>
      </c>
      <c r="O477" s="1143">
        <f>E460</f>
        <v>11.5</v>
      </c>
      <c r="P477" s="1138">
        <f>F460</f>
        <v>11.5</v>
      </c>
      <c r="Q477" s="1143"/>
      <c r="R477" s="1239"/>
      <c r="S477" s="1143"/>
      <c r="T477" s="1344"/>
      <c r="U477" s="1143">
        <f t="shared" si="475"/>
        <v>11.5</v>
      </c>
      <c r="V477" s="1330">
        <f t="shared" si="476"/>
        <v>11.5</v>
      </c>
      <c r="W477" s="1143">
        <f t="shared" si="477"/>
        <v>0</v>
      </c>
      <c r="X477" s="1239">
        <f t="shared" si="478"/>
        <v>0</v>
      </c>
      <c r="Z477" s="1201" t="s">
        <v>128</v>
      </c>
      <c r="AA477" s="936"/>
      <c r="AB477" s="1412"/>
      <c r="AC477" s="1167"/>
      <c r="AD477" s="1329"/>
      <c r="AE477" s="1167"/>
      <c r="AF477" s="1408"/>
      <c r="AG477" s="1167">
        <f t="shared" si="479"/>
        <v>0</v>
      </c>
      <c r="AH477" s="1330">
        <f t="shared" si="480"/>
        <v>0</v>
      </c>
      <c r="AI477" s="1167">
        <f t="shared" si="481"/>
        <v>0</v>
      </c>
      <c r="AJ477" s="1239">
        <f t="shared" si="482"/>
        <v>0</v>
      </c>
      <c r="AL477" s="1182" t="s">
        <v>50</v>
      </c>
      <c r="AM477" s="1183">
        <f t="shared" si="462"/>
        <v>16.32</v>
      </c>
      <c r="AN477" s="1191">
        <f t="shared" si="463"/>
        <v>16.32</v>
      </c>
      <c r="AO477" s="1201" t="s">
        <v>130</v>
      </c>
      <c r="AP477" s="1403">
        <f t="shared" ref="AP477:AQ483" si="486">AA476+AC476+AE476</f>
        <v>0</v>
      </c>
      <c r="AQ477" s="1418">
        <f t="shared" si="486"/>
        <v>0</v>
      </c>
    </row>
    <row r="478" spans="1:43" ht="15.75" thickBot="1">
      <c r="A478" s="2046" t="s">
        <v>745</v>
      </c>
      <c r="B478" s="234" t="s">
        <v>488</v>
      </c>
      <c r="C478" s="257">
        <v>120</v>
      </c>
      <c r="D478" s="1542" t="s">
        <v>584</v>
      </c>
      <c r="E478" s="242">
        <v>150</v>
      </c>
      <c r="F478" s="1495"/>
      <c r="G478" s="244" t="s">
        <v>82</v>
      </c>
      <c r="H478" s="1453">
        <v>4.3899999999999997</v>
      </c>
      <c r="I478" s="1458">
        <v>4.3899999999999997</v>
      </c>
      <c r="J478" s="1464" t="s">
        <v>100</v>
      </c>
      <c r="K478" s="1445" t="s">
        <v>101</v>
      </c>
      <c r="L478" s="1446" t="s">
        <v>102</v>
      </c>
      <c r="M478" s="94"/>
      <c r="N478" s="1182" t="s">
        <v>82</v>
      </c>
      <c r="O478" s="1143">
        <f>E467+K459+K463</f>
        <v>7.6</v>
      </c>
      <c r="P478" s="1348">
        <f>F467+L459+L463</f>
        <v>7.6</v>
      </c>
      <c r="Q478" s="1143">
        <f>E475+H478+K482</f>
        <v>10.290000000000001</v>
      </c>
      <c r="R478" s="1330">
        <f>F475+I478+L482</f>
        <v>10.290000000000001</v>
      </c>
      <c r="S478" s="1143">
        <f>H489+H492+K487</f>
        <v>6.9</v>
      </c>
      <c r="T478" s="1349">
        <f>I489+L487+I492</f>
        <v>6.9</v>
      </c>
      <c r="U478" s="1143">
        <f t="shared" si="475"/>
        <v>17.89</v>
      </c>
      <c r="V478" s="1330">
        <f t="shared" si="476"/>
        <v>17.89</v>
      </c>
      <c r="W478" s="1143">
        <f t="shared" si="477"/>
        <v>17.190000000000001</v>
      </c>
      <c r="X478" s="1239">
        <f t="shared" si="478"/>
        <v>17.190000000000001</v>
      </c>
      <c r="Z478" s="1201" t="s">
        <v>126</v>
      </c>
      <c r="AA478" s="936"/>
      <c r="AB478" s="1415"/>
      <c r="AC478" s="1167"/>
      <c r="AD478" s="1329"/>
      <c r="AE478" s="1167"/>
      <c r="AF478" s="1408"/>
      <c r="AG478" s="1167">
        <f t="shared" si="479"/>
        <v>0</v>
      </c>
      <c r="AH478" s="1330">
        <f t="shared" si="480"/>
        <v>0</v>
      </c>
      <c r="AI478" s="1167">
        <f t="shared" si="481"/>
        <v>0</v>
      </c>
      <c r="AJ478" s="1239">
        <f t="shared" si="482"/>
        <v>0</v>
      </c>
      <c r="AL478" s="1182" t="s">
        <v>140</v>
      </c>
      <c r="AM478" s="1183">
        <f t="shared" si="462"/>
        <v>0</v>
      </c>
      <c r="AN478" s="1191">
        <f t="shared" si="463"/>
        <v>0</v>
      </c>
      <c r="AO478" s="1201" t="s">
        <v>128</v>
      </c>
      <c r="AP478" s="1403">
        <f t="shared" si="486"/>
        <v>0</v>
      </c>
      <c r="AQ478" s="1418">
        <f t="shared" si="486"/>
        <v>0</v>
      </c>
    </row>
    <row r="479" spans="1:43" ht="15.75" thickBot="1">
      <c r="A479" s="365"/>
      <c r="B479" s="653"/>
      <c r="C479" s="276"/>
      <c r="D479" s="356" t="s">
        <v>447</v>
      </c>
      <c r="E479" s="242"/>
      <c r="F479" s="1577">
        <v>1</v>
      </c>
      <c r="G479" s="1045" t="s">
        <v>287</v>
      </c>
      <c r="H479" s="39"/>
      <c r="I479" s="1459"/>
      <c r="J479" s="1053" t="s">
        <v>45</v>
      </c>
      <c r="K479" s="1054">
        <v>113.69</v>
      </c>
      <c r="L479" s="1055">
        <v>81.48</v>
      </c>
      <c r="M479" s="94"/>
      <c r="N479" s="1182" t="s">
        <v>89</v>
      </c>
      <c r="O479" s="1143">
        <f>E458</f>
        <v>6</v>
      </c>
      <c r="P479" s="1138">
        <f>F458</f>
        <v>6</v>
      </c>
      <c r="Q479" s="1143">
        <f>K473</f>
        <v>3</v>
      </c>
      <c r="R479" s="1239">
        <f>L473</f>
        <v>3</v>
      </c>
      <c r="S479" s="1143"/>
      <c r="T479" s="1344"/>
      <c r="U479" s="1143">
        <f t="shared" si="475"/>
        <v>9</v>
      </c>
      <c r="V479" s="1330">
        <f t="shared" si="476"/>
        <v>9</v>
      </c>
      <c r="W479" s="1143">
        <f t="shared" si="477"/>
        <v>3</v>
      </c>
      <c r="X479" s="1239">
        <f t="shared" si="478"/>
        <v>3</v>
      </c>
      <c r="Z479" s="1201" t="s">
        <v>433</v>
      </c>
      <c r="AA479" s="936"/>
      <c r="AB479" s="1416"/>
      <c r="AC479" s="1167"/>
      <c r="AD479" s="1329"/>
      <c r="AE479" s="1167"/>
      <c r="AF479" s="1408"/>
      <c r="AG479" s="1167">
        <f t="shared" si="479"/>
        <v>0</v>
      </c>
      <c r="AH479" s="1330">
        <f t="shared" si="480"/>
        <v>0</v>
      </c>
      <c r="AI479" s="1167">
        <f t="shared" si="481"/>
        <v>0</v>
      </c>
      <c r="AJ479" s="1239">
        <f t="shared" si="482"/>
        <v>0</v>
      </c>
      <c r="AL479" s="1182" t="s">
        <v>52</v>
      </c>
      <c r="AM479" s="1183">
        <f t="shared" si="462"/>
        <v>1</v>
      </c>
      <c r="AN479" s="1191">
        <f t="shared" si="463"/>
        <v>1</v>
      </c>
      <c r="AO479" s="1201" t="s">
        <v>126</v>
      </c>
      <c r="AP479" s="1403">
        <f t="shared" si="486"/>
        <v>0</v>
      </c>
      <c r="AQ479" s="1418">
        <f t="shared" si="486"/>
        <v>0</v>
      </c>
    </row>
    <row r="480" spans="1:43" ht="15.75" thickBot="1">
      <c r="A480" s="365"/>
      <c r="B480" s="653"/>
      <c r="C480" s="276"/>
      <c r="D480" s="61"/>
      <c r="E480" s="9"/>
      <c r="F480" s="71"/>
      <c r="G480" s="1461" t="s">
        <v>100</v>
      </c>
      <c r="H480" s="1462" t="s">
        <v>101</v>
      </c>
      <c r="I480" s="1463" t="s">
        <v>102</v>
      </c>
      <c r="J480" s="243" t="s">
        <v>711</v>
      </c>
      <c r="K480" s="1466" t="s">
        <v>738</v>
      </c>
      <c r="L480" s="1599">
        <v>75.8</v>
      </c>
      <c r="M480" s="94"/>
      <c r="N480" s="668" t="s">
        <v>145</v>
      </c>
      <c r="O480" s="1143"/>
      <c r="P480" s="1348"/>
      <c r="Q480" s="1898">
        <f>R480/1000/0.04</f>
        <v>1.9199999999999997</v>
      </c>
      <c r="R480" s="1330">
        <f>L480+I474</f>
        <v>76.8</v>
      </c>
      <c r="S480" s="1146">
        <f>T480/1000/0.04</f>
        <v>0.05</v>
      </c>
      <c r="T480" s="1349">
        <f>I490</f>
        <v>2</v>
      </c>
      <c r="U480" s="1143">
        <f t="shared" si="475"/>
        <v>1.9199999999999997</v>
      </c>
      <c r="V480" s="1330">
        <f t="shared" si="476"/>
        <v>76.8</v>
      </c>
      <c r="W480" s="1143">
        <f t="shared" si="477"/>
        <v>1.9699999999999998</v>
      </c>
      <c r="X480" s="1239">
        <f t="shared" si="478"/>
        <v>78.8</v>
      </c>
      <c r="Z480" s="1200"/>
      <c r="AA480" s="936"/>
      <c r="AB480" s="1413"/>
      <c r="AC480" s="2060"/>
      <c r="AD480" s="1329"/>
      <c r="AE480" s="1167"/>
      <c r="AF480" s="1408"/>
      <c r="AG480" s="1167">
        <f t="shared" si="479"/>
        <v>0</v>
      </c>
      <c r="AH480" s="1330">
        <f t="shared" si="480"/>
        <v>0</v>
      </c>
      <c r="AI480" s="1167">
        <f t="shared" si="481"/>
        <v>0</v>
      </c>
      <c r="AJ480" s="1239">
        <f t="shared" si="482"/>
        <v>0</v>
      </c>
      <c r="AL480" s="1182" t="s">
        <v>138</v>
      </c>
      <c r="AM480" s="1183">
        <f t="shared" si="462"/>
        <v>0</v>
      </c>
      <c r="AN480" s="1191">
        <f t="shared" si="463"/>
        <v>0</v>
      </c>
      <c r="AO480" s="1201" t="s">
        <v>433</v>
      </c>
      <c r="AP480" s="1403">
        <f t="shared" si="486"/>
        <v>0</v>
      </c>
      <c r="AQ480" s="1418">
        <f t="shared" si="486"/>
        <v>0</v>
      </c>
    </row>
    <row r="481" spans="1:46" ht="15.75" thickBot="1">
      <c r="A481" s="61"/>
      <c r="B481" s="1549"/>
      <c r="C481" s="71"/>
      <c r="D481" s="1570" t="s">
        <v>488</v>
      </c>
      <c r="E481" s="39"/>
      <c r="F481" s="50"/>
      <c r="G481" s="1053" t="s">
        <v>86</v>
      </c>
      <c r="H481" s="1054">
        <v>26.8</v>
      </c>
      <c r="I481" s="1055">
        <v>25</v>
      </c>
      <c r="J481" s="243" t="s">
        <v>80</v>
      </c>
      <c r="K481" s="1466">
        <v>47.37</v>
      </c>
      <c r="L481" s="1599">
        <v>47.37</v>
      </c>
      <c r="M481" s="94"/>
      <c r="N481" s="1182" t="s">
        <v>50</v>
      </c>
      <c r="O481" s="1143">
        <f>H463</f>
        <v>7</v>
      </c>
      <c r="P481" s="1350">
        <f>I463</f>
        <v>7</v>
      </c>
      <c r="Q481" s="1143">
        <f>H482+K474</f>
        <v>7.72</v>
      </c>
      <c r="R481" s="1330">
        <f>L474+I482</f>
        <v>7.72</v>
      </c>
      <c r="S481" s="1143">
        <f>K491</f>
        <v>1.6</v>
      </c>
      <c r="T481" s="1341">
        <f>L491</f>
        <v>1.6</v>
      </c>
      <c r="U481" s="1143">
        <f t="shared" si="475"/>
        <v>14.719999999999999</v>
      </c>
      <c r="V481" s="1330">
        <f t="shared" si="476"/>
        <v>14.719999999999999</v>
      </c>
      <c r="W481" s="1143">
        <f t="shared" si="477"/>
        <v>9.32</v>
      </c>
      <c r="X481" s="1239">
        <f t="shared" si="478"/>
        <v>9.32</v>
      </c>
      <c r="Z481" s="2537" t="s">
        <v>943</v>
      </c>
      <c r="AA481" s="2542">
        <f t="shared" ref="AA481:AF481" si="487">SUM(AA476:AA480)</f>
        <v>0</v>
      </c>
      <c r="AB481" s="2543">
        <f t="shared" si="487"/>
        <v>0</v>
      </c>
      <c r="AC481" s="2544">
        <f t="shared" si="487"/>
        <v>0</v>
      </c>
      <c r="AD481" s="2543">
        <f t="shared" si="487"/>
        <v>0</v>
      </c>
      <c r="AE481" s="2544">
        <f t="shared" si="487"/>
        <v>0</v>
      </c>
      <c r="AF481" s="2543">
        <f t="shared" si="487"/>
        <v>0</v>
      </c>
      <c r="AG481" s="2545">
        <f t="shared" si="479"/>
        <v>0</v>
      </c>
      <c r="AH481" s="2546">
        <f t="shared" si="480"/>
        <v>0</v>
      </c>
      <c r="AI481" s="2545">
        <f t="shared" si="481"/>
        <v>0</v>
      </c>
      <c r="AJ481" s="2547">
        <f t="shared" si="482"/>
        <v>0</v>
      </c>
      <c r="AL481" s="1182" t="s">
        <v>137</v>
      </c>
      <c r="AM481" s="1183">
        <f t="shared" si="462"/>
        <v>0</v>
      </c>
      <c r="AN481" s="1191">
        <f t="shared" si="463"/>
        <v>0</v>
      </c>
      <c r="AO481" s="2555" t="s">
        <v>96</v>
      </c>
      <c r="AP481" s="2576">
        <f t="shared" si="486"/>
        <v>0</v>
      </c>
      <c r="AQ481" s="2557">
        <f t="shared" si="486"/>
        <v>0</v>
      </c>
    </row>
    <row r="482" spans="1:46" ht="15.75" thickBot="1">
      <c r="A482" s="61"/>
      <c r="B482" s="1549"/>
      <c r="C482" s="71"/>
      <c r="D482" s="1461" t="s">
        <v>100</v>
      </c>
      <c r="E482" s="1462" t="s">
        <v>101</v>
      </c>
      <c r="F482" s="1463" t="s">
        <v>102</v>
      </c>
      <c r="G482" s="243" t="s">
        <v>50</v>
      </c>
      <c r="H482" s="242">
        <v>7</v>
      </c>
      <c r="I482" s="1056">
        <v>7</v>
      </c>
      <c r="J482" s="244" t="s">
        <v>82</v>
      </c>
      <c r="K482" s="242">
        <v>1.9</v>
      </c>
      <c r="L482" s="1056">
        <v>1.9</v>
      </c>
      <c r="M482" s="94"/>
      <c r="N482" s="1182" t="s">
        <v>140</v>
      </c>
      <c r="O482" s="1143"/>
      <c r="P482" s="1138"/>
      <c r="Q482" s="1143"/>
      <c r="R482" s="1239"/>
      <c r="S482" s="1143"/>
      <c r="T482" s="1344"/>
      <c r="U482" s="1143">
        <f t="shared" si="475"/>
        <v>0</v>
      </c>
      <c r="V482" s="1330">
        <f t="shared" si="476"/>
        <v>0</v>
      </c>
      <c r="W482" s="1143">
        <f t="shared" si="477"/>
        <v>0</v>
      </c>
      <c r="X482" s="1239">
        <f t="shared" si="478"/>
        <v>0</v>
      </c>
      <c r="Z482" s="2532" t="s">
        <v>944</v>
      </c>
      <c r="AA482" s="2533">
        <f t="shared" ref="AA482:AF482" si="488">AA481+AA475</f>
        <v>126.30000000000001</v>
      </c>
      <c r="AB482" s="2533">
        <f t="shared" si="488"/>
        <v>113.6</v>
      </c>
      <c r="AC482" s="2568">
        <f t="shared" si="488"/>
        <v>125.83</v>
      </c>
      <c r="AD482" s="2575">
        <f t="shared" si="488"/>
        <v>88.4</v>
      </c>
      <c r="AE482" s="2533">
        <f t="shared" si="488"/>
        <v>24</v>
      </c>
      <c r="AF482" s="2533">
        <f t="shared" si="488"/>
        <v>19</v>
      </c>
      <c r="AG482" s="2574">
        <f t="shared" si="479"/>
        <v>252.13</v>
      </c>
      <c r="AH482" s="2535">
        <f t="shared" si="480"/>
        <v>202</v>
      </c>
      <c r="AI482" s="2574">
        <f t="shared" si="481"/>
        <v>149.82999999999998</v>
      </c>
      <c r="AJ482" s="2585">
        <f t="shared" si="482"/>
        <v>107.4</v>
      </c>
      <c r="AL482" s="1182" t="s">
        <v>77</v>
      </c>
      <c r="AM482" s="1183">
        <f t="shared" si="462"/>
        <v>0</v>
      </c>
      <c r="AN482" s="1191">
        <f t="shared" si="463"/>
        <v>0</v>
      </c>
      <c r="AO482" s="2537" t="s">
        <v>943</v>
      </c>
      <c r="AP482" s="2590">
        <f t="shared" si="486"/>
        <v>0</v>
      </c>
      <c r="AQ482" s="1419">
        <f t="shared" si="486"/>
        <v>0</v>
      </c>
    </row>
    <row r="483" spans="1:46" ht="15.75" thickBot="1">
      <c r="A483" s="1376" t="s">
        <v>399</v>
      </c>
      <c r="B483" s="1377"/>
      <c r="C483" s="1598">
        <f>SUM(C469:C482)</f>
        <v>930</v>
      </c>
      <c r="D483" s="1939" t="s">
        <v>248</v>
      </c>
      <c r="E483" s="2054">
        <v>120</v>
      </c>
      <c r="F483" s="2055">
        <v>120</v>
      </c>
      <c r="G483" s="253" t="s">
        <v>81</v>
      </c>
      <c r="H483" s="1468">
        <v>190</v>
      </c>
      <c r="I483" s="1469">
        <v>190</v>
      </c>
      <c r="J483" s="253" t="s">
        <v>54</v>
      </c>
      <c r="K483" s="2004">
        <v>0.25</v>
      </c>
      <c r="L483" s="1469">
        <v>0.25</v>
      </c>
      <c r="M483" s="94"/>
      <c r="N483" s="1182" t="s">
        <v>443</v>
      </c>
      <c r="O483" s="1143">
        <f>H461</f>
        <v>1</v>
      </c>
      <c r="P483" s="1138">
        <f>I461</f>
        <v>1</v>
      </c>
      <c r="Q483" s="1143"/>
      <c r="R483" s="1239"/>
      <c r="S483" s="1143"/>
      <c r="T483" s="1344"/>
      <c r="U483" s="1143">
        <f t="shared" si="475"/>
        <v>1</v>
      </c>
      <c r="V483" s="1330">
        <f t="shared" si="476"/>
        <v>1</v>
      </c>
      <c r="W483" s="1143">
        <f t="shared" si="477"/>
        <v>0</v>
      </c>
      <c r="X483" s="1239">
        <f t="shared" si="478"/>
        <v>0</v>
      </c>
      <c r="Z483" s="1233" t="s">
        <v>414</v>
      </c>
      <c r="AA483" s="1234"/>
      <c r="AB483" s="1235"/>
      <c r="AC483" s="936"/>
      <c r="AD483" s="1236"/>
      <c r="AE483" s="936"/>
      <c r="AF483" s="1237"/>
      <c r="AG483" s="1167"/>
      <c r="AH483" s="1238"/>
      <c r="AI483" s="1167"/>
      <c r="AJ483" s="1239"/>
      <c r="AL483" s="1182" t="s">
        <v>54</v>
      </c>
      <c r="AM483" s="1183">
        <f t="shared" si="462"/>
        <v>2.08</v>
      </c>
      <c r="AN483" s="1191">
        <f t="shared" si="463"/>
        <v>2.08</v>
      </c>
      <c r="AO483" s="2592" t="s">
        <v>135</v>
      </c>
      <c r="AP483" s="2593">
        <f t="shared" si="486"/>
        <v>276.13</v>
      </c>
      <c r="AQ483" s="1419">
        <f t="shared" si="486"/>
        <v>221</v>
      </c>
    </row>
    <row r="484" spans="1:46" ht="15.75" thickBot="1">
      <c r="A484" s="711"/>
      <c r="B484" s="2147" t="s">
        <v>246</v>
      </c>
      <c r="C484" s="908"/>
      <c r="D484" s="2788" t="s">
        <v>1013</v>
      </c>
      <c r="E484" s="2148"/>
      <c r="F484" s="2149"/>
      <c r="G484" s="2150" t="s">
        <v>882</v>
      </c>
      <c r="H484" s="2049"/>
      <c r="I484" s="2049"/>
      <c r="J484" s="2112"/>
      <c r="K484" s="2113"/>
      <c r="L484" s="2050"/>
      <c r="M484" s="94"/>
      <c r="N484" s="1182" t="s">
        <v>138</v>
      </c>
      <c r="O484" s="1143"/>
      <c r="P484" s="1138"/>
      <c r="Q484" s="1143"/>
      <c r="R484" s="1239"/>
      <c r="S484" s="1143"/>
      <c r="T484" s="1344"/>
      <c r="U484" s="1143">
        <f t="shared" si="475"/>
        <v>0</v>
      </c>
      <c r="V484" s="1330">
        <f t="shared" si="476"/>
        <v>0</v>
      </c>
      <c r="W484" s="1143">
        <f t="shared" si="477"/>
        <v>0</v>
      </c>
      <c r="X484" s="1239">
        <f t="shared" si="478"/>
        <v>0</v>
      </c>
      <c r="Z484" s="1240" t="s">
        <v>415</v>
      </c>
      <c r="AA484" s="1241"/>
      <c r="AB484" s="1242"/>
      <c r="AC484" s="936">
        <f>E483</f>
        <v>120</v>
      </c>
      <c r="AD484" s="1243">
        <f>F483</f>
        <v>120</v>
      </c>
      <c r="AE484" s="1167"/>
      <c r="AF484" s="1244"/>
      <c r="AG484" s="1167">
        <f t="shared" ref="AG484:AJ486" si="489">AA484+AC484</f>
        <v>120</v>
      </c>
      <c r="AH484" s="1245">
        <f t="shared" si="489"/>
        <v>120</v>
      </c>
      <c r="AI484" s="1167">
        <f t="shared" si="489"/>
        <v>120</v>
      </c>
      <c r="AJ484" s="1246">
        <f t="shared" si="489"/>
        <v>120</v>
      </c>
      <c r="AL484" s="1182" t="s">
        <v>116</v>
      </c>
      <c r="AM484" s="1183">
        <f t="shared" si="462"/>
        <v>0</v>
      </c>
      <c r="AN484" s="1191">
        <f t="shared" si="463"/>
        <v>0</v>
      </c>
      <c r="AO484" s="2591" t="s">
        <v>414</v>
      </c>
      <c r="AP484" s="1204"/>
      <c r="AQ484" s="71"/>
    </row>
    <row r="485" spans="1:46" ht="15.75" thickBot="1">
      <c r="A485" s="239" t="s">
        <v>760</v>
      </c>
      <c r="B485" s="256" t="s">
        <v>1013</v>
      </c>
      <c r="C485" s="382">
        <v>200</v>
      </c>
      <c r="D485" s="2151" t="s">
        <v>100</v>
      </c>
      <c r="E485" s="760" t="s">
        <v>101</v>
      </c>
      <c r="F485" s="2152" t="s">
        <v>102</v>
      </c>
      <c r="G485" s="2153" t="s">
        <v>100</v>
      </c>
      <c r="H485" s="164" t="s">
        <v>101</v>
      </c>
      <c r="I485" s="2154" t="s">
        <v>102</v>
      </c>
      <c r="J485" s="2155" t="s">
        <v>100</v>
      </c>
      <c r="K485" s="162" t="s">
        <v>101</v>
      </c>
      <c r="L485" s="163" t="s">
        <v>102</v>
      </c>
      <c r="M485" s="94"/>
      <c r="N485" s="1182" t="s">
        <v>137</v>
      </c>
      <c r="O485" s="1143"/>
      <c r="P485" s="1138"/>
      <c r="Q485" s="1143"/>
      <c r="R485" s="1239"/>
      <c r="S485" s="1143"/>
      <c r="T485" s="1344"/>
      <c r="U485" s="1143">
        <f t="shared" si="475"/>
        <v>0</v>
      </c>
      <c r="V485" s="1330">
        <f t="shared" si="476"/>
        <v>0</v>
      </c>
      <c r="W485" s="1143">
        <f t="shared" si="477"/>
        <v>0</v>
      </c>
      <c r="X485" s="1239">
        <f t="shared" si="478"/>
        <v>0</v>
      </c>
      <c r="Z485" s="1247" t="s">
        <v>416</v>
      </c>
      <c r="AA485" s="1248"/>
      <c r="AB485" s="1249"/>
      <c r="AC485" s="936"/>
      <c r="AD485" s="1250"/>
      <c r="AE485" s="1251"/>
      <c r="AF485" s="1252"/>
      <c r="AG485" s="1167">
        <f t="shared" si="489"/>
        <v>0</v>
      </c>
      <c r="AH485" s="1245">
        <f t="shared" si="489"/>
        <v>0</v>
      </c>
      <c r="AI485" s="1167">
        <f t="shared" si="489"/>
        <v>0</v>
      </c>
      <c r="AJ485" s="1246">
        <f t="shared" si="489"/>
        <v>0</v>
      </c>
      <c r="AL485" s="1152" t="s">
        <v>169</v>
      </c>
      <c r="AM485" s="1183">
        <f t="shared" si="462"/>
        <v>8.2099999999999991</v>
      </c>
      <c r="AN485" s="1191">
        <f t="shared" si="463"/>
        <v>1.1599999999999997</v>
      </c>
      <c r="AO485" s="1206" t="s">
        <v>415</v>
      </c>
      <c r="AP485" s="1207">
        <f t="shared" ref="AP485:AP499" si="490">AA484+AC484+AE484</f>
        <v>120</v>
      </c>
      <c r="AQ485" s="1208">
        <f t="shared" ref="AQ485:AQ499" si="491">AB484+AD484+AF484</f>
        <v>120</v>
      </c>
    </row>
    <row r="486" spans="1:46">
      <c r="A486" s="61"/>
      <c r="B486" s="336" t="s">
        <v>247</v>
      </c>
      <c r="C486" s="71"/>
      <c r="D486" s="2790" t="s">
        <v>762</v>
      </c>
      <c r="E486" s="2136">
        <v>208</v>
      </c>
      <c r="F486" s="2137">
        <v>200</v>
      </c>
      <c r="G486" s="131" t="s">
        <v>763</v>
      </c>
      <c r="H486" s="2136">
        <v>23</v>
      </c>
      <c r="I486" s="2157">
        <v>23</v>
      </c>
      <c r="J486" s="2121" t="s">
        <v>80</v>
      </c>
      <c r="K486" s="130">
        <v>20</v>
      </c>
      <c r="L486" s="2158">
        <v>20</v>
      </c>
      <c r="M486" s="94"/>
      <c r="N486" s="1182" t="s">
        <v>77</v>
      </c>
      <c r="O486" s="1143"/>
      <c r="P486" s="1138"/>
      <c r="Q486" s="1143"/>
      <c r="R486" s="1239"/>
      <c r="S486" s="1143"/>
      <c r="T486" s="1344"/>
      <c r="U486" s="1143">
        <f t="shared" si="475"/>
        <v>0</v>
      </c>
      <c r="V486" s="1330">
        <f t="shared" si="476"/>
        <v>0</v>
      </c>
      <c r="W486" s="1143">
        <f t="shared" si="477"/>
        <v>0</v>
      </c>
      <c r="X486" s="1239">
        <f t="shared" si="478"/>
        <v>0</v>
      </c>
      <c r="Z486" s="1253" t="s">
        <v>417</v>
      </c>
      <c r="AA486" s="1901"/>
      <c r="AB486" s="1249"/>
      <c r="AC486" s="936"/>
      <c r="AD486" s="1250"/>
      <c r="AE486" s="1167"/>
      <c r="AF486" s="1252"/>
      <c r="AG486" s="1167">
        <f t="shared" si="489"/>
        <v>0</v>
      </c>
      <c r="AH486" s="1245">
        <f t="shared" si="489"/>
        <v>0</v>
      </c>
      <c r="AI486" s="1167">
        <f t="shared" si="489"/>
        <v>0</v>
      </c>
      <c r="AJ486" s="1246">
        <f t="shared" si="489"/>
        <v>0</v>
      </c>
      <c r="AL486" s="1153" t="s">
        <v>165</v>
      </c>
      <c r="AM486" s="1183">
        <f t="shared" si="462"/>
        <v>9.0000000000000011E-3</v>
      </c>
      <c r="AN486" s="1191">
        <f t="shared" si="463"/>
        <v>9.0000000000000011E-3</v>
      </c>
      <c r="AO486" s="1209" t="s">
        <v>416</v>
      </c>
      <c r="AP486" s="1183">
        <f t="shared" si="490"/>
        <v>0</v>
      </c>
      <c r="AQ486" s="1208">
        <f t="shared" si="491"/>
        <v>0</v>
      </c>
    </row>
    <row r="487" spans="1:46" ht="15.75" thickBot="1">
      <c r="A487" s="166" t="s">
        <v>761</v>
      </c>
      <c r="B487" s="273" t="s">
        <v>297</v>
      </c>
      <c r="C487" s="2156" t="s">
        <v>793</v>
      </c>
      <c r="D487" s="2159"/>
      <c r="E487" s="2139"/>
      <c r="F487" s="2160"/>
      <c r="G487" s="191" t="s">
        <v>81</v>
      </c>
      <c r="H487" s="228">
        <v>76</v>
      </c>
      <c r="I487" s="2039">
        <v>76</v>
      </c>
      <c r="J487" s="248" t="s">
        <v>82</v>
      </c>
      <c r="K487" s="228">
        <v>0.9</v>
      </c>
      <c r="L487" s="2161">
        <v>0.9</v>
      </c>
      <c r="M487" s="94"/>
      <c r="N487" s="455" t="s">
        <v>444</v>
      </c>
      <c r="O487" s="1143">
        <f>E465+K460</f>
        <v>0.87</v>
      </c>
      <c r="P487" s="1138">
        <f>F465+L460</f>
        <v>0.87</v>
      </c>
      <c r="Q487" s="1146">
        <f>E476+H477+K476+K483</f>
        <v>1.0499999999999998</v>
      </c>
      <c r="R487" s="1239">
        <f>F476+L476+L483+I477</f>
        <v>1.05</v>
      </c>
      <c r="S487" s="1146">
        <f>K490</f>
        <v>0.16</v>
      </c>
      <c r="T487" s="1344">
        <f>L490</f>
        <v>0.16</v>
      </c>
      <c r="U487" s="1143">
        <f t="shared" si="475"/>
        <v>1.92</v>
      </c>
      <c r="V487" s="1330">
        <f t="shared" si="476"/>
        <v>1.92</v>
      </c>
      <c r="W487" s="1143">
        <f t="shared" si="477"/>
        <v>1.2099999999999997</v>
      </c>
      <c r="X487" s="1239">
        <f t="shared" si="478"/>
        <v>1.21</v>
      </c>
      <c r="Z487" s="1254" t="s">
        <v>418</v>
      </c>
      <c r="AA487" s="1255">
        <f>H465</f>
        <v>7.5</v>
      </c>
      <c r="AB487" s="1256">
        <f>I465</f>
        <v>7</v>
      </c>
      <c r="AC487" s="1165"/>
      <c r="AD487" s="1257"/>
      <c r="AE487" s="1168"/>
      <c r="AF487" s="1258"/>
      <c r="AG487" s="1168">
        <f>AA487+AC487</f>
        <v>7.5</v>
      </c>
      <c r="AH487" s="1259"/>
      <c r="AI487" s="1168">
        <f t="shared" ref="AI487:AI499" si="492">AC487+AE487</f>
        <v>0</v>
      </c>
      <c r="AJ487" s="1260"/>
      <c r="AL487" s="1154" t="s">
        <v>408</v>
      </c>
      <c r="AM487" s="1183">
        <f t="shared" si="462"/>
        <v>1</v>
      </c>
      <c r="AN487" s="1191">
        <f t="shared" si="463"/>
        <v>1</v>
      </c>
      <c r="AO487" s="1210" t="s">
        <v>417</v>
      </c>
      <c r="AP487" s="1183">
        <f t="shared" si="490"/>
        <v>0</v>
      </c>
      <c r="AQ487" s="1208">
        <f t="shared" si="491"/>
        <v>0</v>
      </c>
    </row>
    <row r="488" spans="1:46" ht="15.75" thickBot="1">
      <c r="A488" s="603"/>
      <c r="B488" s="985" t="s">
        <v>883</v>
      </c>
      <c r="C488" s="94"/>
      <c r="D488" s="2162"/>
      <c r="E488" s="117"/>
      <c r="F488" s="2163"/>
      <c r="G488" s="2164" t="s">
        <v>68</v>
      </c>
      <c r="H488" s="2165">
        <v>24</v>
      </c>
      <c r="I488" s="2166">
        <v>19</v>
      </c>
      <c r="J488" s="174" t="s">
        <v>79</v>
      </c>
      <c r="K488" s="2165">
        <v>0.9</v>
      </c>
      <c r="L488" s="2018">
        <v>0.9</v>
      </c>
      <c r="M488" s="94"/>
      <c r="N488" s="1182" t="s">
        <v>445</v>
      </c>
      <c r="O488" s="1143"/>
      <c r="P488" s="1138"/>
      <c r="Q488" s="1143"/>
      <c r="R488" s="1239"/>
      <c r="S488" s="1143"/>
      <c r="T488" s="1344"/>
      <c r="U488" s="1143">
        <f t="shared" si="475"/>
        <v>0</v>
      </c>
      <c r="V488" s="1330">
        <f t="shared" si="476"/>
        <v>0</v>
      </c>
      <c r="W488" s="1143">
        <f t="shared" si="477"/>
        <v>0</v>
      </c>
      <c r="X488" s="1239">
        <f t="shared" si="478"/>
        <v>0</v>
      </c>
      <c r="Z488" s="1261" t="s">
        <v>419</v>
      </c>
      <c r="AA488" s="1262">
        <f>SUM(AA484:AA487)</f>
        <v>7.5</v>
      </c>
      <c r="AB488" s="1263">
        <f>AB484+AB485+AB486+AB487</f>
        <v>7</v>
      </c>
      <c r="AC488" s="1264">
        <f>AC484+AC485+AC486+AC487</f>
        <v>120</v>
      </c>
      <c r="AD488" s="1265">
        <f>AD484+AD485+AD486+AD487</f>
        <v>120</v>
      </c>
      <c r="AE488" s="1266">
        <f>SUM(AE484:AE487)</f>
        <v>0</v>
      </c>
      <c r="AF488" s="1267">
        <f>SUM(AF484:AF487)</f>
        <v>0</v>
      </c>
      <c r="AG488" s="1266">
        <f>AA488+AC488</f>
        <v>127.5</v>
      </c>
      <c r="AH488" s="1268">
        <f>AB488+AD488</f>
        <v>127</v>
      </c>
      <c r="AI488" s="1266">
        <f t="shared" si="492"/>
        <v>120</v>
      </c>
      <c r="AJ488" s="1269">
        <f>AD488+AF488</f>
        <v>120</v>
      </c>
      <c r="AL488" s="1155" t="s">
        <v>136</v>
      </c>
      <c r="AM488" s="1192">
        <f t="shared" si="462"/>
        <v>7.2</v>
      </c>
      <c r="AN488" s="1193">
        <f t="shared" si="463"/>
        <v>0.15</v>
      </c>
      <c r="AO488" s="1211" t="s">
        <v>418</v>
      </c>
      <c r="AP488" s="1192">
        <f t="shared" si="490"/>
        <v>7.5</v>
      </c>
      <c r="AQ488" s="1212">
        <f t="shared" si="491"/>
        <v>7</v>
      </c>
    </row>
    <row r="489" spans="1:46" ht="15.75" thickBot="1">
      <c r="A489" s="193" t="s">
        <v>9</v>
      </c>
      <c r="B489" s="248" t="s">
        <v>795</v>
      </c>
      <c r="C489" s="261">
        <v>17</v>
      </c>
      <c r="D489" s="2167"/>
      <c r="E489" s="102"/>
      <c r="F489" s="2168"/>
      <c r="G489" s="190" t="s">
        <v>82</v>
      </c>
      <c r="H489" s="262">
        <v>2</v>
      </c>
      <c r="I489" s="2169">
        <v>2</v>
      </c>
      <c r="J489" s="2170" t="s">
        <v>764</v>
      </c>
      <c r="K489" s="229">
        <v>1E-3</v>
      </c>
      <c r="L489" s="2161">
        <v>1E-3</v>
      </c>
      <c r="M489" s="94"/>
      <c r="N489" s="1152" t="s">
        <v>169</v>
      </c>
      <c r="O489" s="1779">
        <f t="shared" ref="O489:T489" si="493">O490+O491+O492+O493</f>
        <v>1E-3</v>
      </c>
      <c r="P489" s="1356">
        <f t="shared" si="493"/>
        <v>1E-3</v>
      </c>
      <c r="Q489" s="1147">
        <f t="shared" si="493"/>
        <v>8.2080000000000002</v>
      </c>
      <c r="R489" s="1355">
        <f t="shared" si="493"/>
        <v>1.1579999999999999</v>
      </c>
      <c r="S489" s="1157">
        <f t="shared" si="493"/>
        <v>1E-3</v>
      </c>
      <c r="T489" s="1356">
        <f t="shared" si="493"/>
        <v>1E-3</v>
      </c>
      <c r="U489" s="1143">
        <f t="shared" si="475"/>
        <v>8.2089999999999996</v>
      </c>
      <c r="V489" s="1330">
        <f t="shared" si="476"/>
        <v>1.1589999999999998</v>
      </c>
      <c r="W489" s="1143">
        <f t="shared" si="477"/>
        <v>8.2089999999999996</v>
      </c>
      <c r="X489" s="1239">
        <f t="shared" si="478"/>
        <v>1.1589999999999998</v>
      </c>
      <c r="Z489" s="1393" t="s">
        <v>428</v>
      </c>
      <c r="AA489" s="1284"/>
      <c r="AB489" s="1382"/>
      <c r="AC489" s="1286">
        <f>H481</f>
        <v>26.8</v>
      </c>
      <c r="AD489" s="1385">
        <f>I481</f>
        <v>25</v>
      </c>
      <c r="AE489" s="1284"/>
      <c r="AF489" s="1382"/>
      <c r="AG489" s="1166"/>
      <c r="AH489" s="1388"/>
      <c r="AI489" s="1166">
        <f t="shared" si="492"/>
        <v>26.8</v>
      </c>
      <c r="AJ489" s="1391"/>
      <c r="AL489" s="462" t="s">
        <v>98</v>
      </c>
      <c r="AM489" s="1194">
        <f>O494+Q494+S494</f>
        <v>7.4</v>
      </c>
      <c r="AN489" s="1195">
        <f>P494+R494+T494</f>
        <v>7.4</v>
      </c>
      <c r="AO489" s="1213" t="s">
        <v>419</v>
      </c>
      <c r="AP489" s="1214">
        <f t="shared" si="490"/>
        <v>127.5</v>
      </c>
      <c r="AQ489" s="1215">
        <f t="shared" si="491"/>
        <v>127</v>
      </c>
    </row>
    <row r="490" spans="1:46">
      <c r="A490" s="105"/>
      <c r="B490" s="2126"/>
      <c r="C490" s="94"/>
      <c r="D490" s="105"/>
      <c r="E490" s="108"/>
      <c r="F490" s="104"/>
      <c r="G490" s="190" t="s">
        <v>166</v>
      </c>
      <c r="H490" s="2171" t="s">
        <v>652</v>
      </c>
      <c r="I490" s="2123">
        <v>2</v>
      </c>
      <c r="J490" s="248" t="s">
        <v>83</v>
      </c>
      <c r="K490" s="2171">
        <v>0.16</v>
      </c>
      <c r="L490" s="230">
        <v>0.16</v>
      </c>
      <c r="M490" s="1375"/>
      <c r="N490" s="1153" t="s">
        <v>165</v>
      </c>
      <c r="O490" s="1148">
        <f>E464</f>
        <v>1E-3</v>
      </c>
      <c r="P490" s="1357">
        <f>F464</f>
        <v>1E-3</v>
      </c>
      <c r="Q490" s="1148">
        <f>E477</f>
        <v>8.0000000000000002E-3</v>
      </c>
      <c r="R490" s="1358">
        <f>F477</f>
        <v>8.0000000000000002E-3</v>
      </c>
      <c r="S490" s="1158"/>
      <c r="T490" s="1357"/>
      <c r="U490" s="1162">
        <f>O490+Q490</f>
        <v>9.0000000000000011E-3</v>
      </c>
      <c r="V490" s="1358">
        <f t="shared" si="476"/>
        <v>9.0000000000000011E-3</v>
      </c>
      <c r="W490" s="1144">
        <f t="shared" si="477"/>
        <v>8.0000000000000002E-3</v>
      </c>
      <c r="X490" s="1358">
        <f t="shared" si="478"/>
        <v>8.0000000000000002E-3</v>
      </c>
      <c r="Z490" s="1378" t="s">
        <v>429</v>
      </c>
      <c r="AA490" s="1290"/>
      <c r="AB490" s="1383"/>
      <c r="AC490" s="1292"/>
      <c r="AD490" s="1386"/>
      <c r="AE490" s="1290"/>
      <c r="AF490" s="1383"/>
      <c r="AG490" s="1167">
        <f t="shared" ref="AG490:AH492" si="494">AA490+AC490</f>
        <v>0</v>
      </c>
      <c r="AH490" s="1389">
        <f t="shared" si="494"/>
        <v>0</v>
      </c>
      <c r="AI490" s="1167">
        <f t="shared" si="492"/>
        <v>0</v>
      </c>
      <c r="AJ490" s="1342">
        <f t="shared" ref="AJ490:AJ495" si="495">AD490+AF490</f>
        <v>0</v>
      </c>
      <c r="AO490" s="1393" t="s">
        <v>428</v>
      </c>
      <c r="AP490" s="1204">
        <f t="shared" si="490"/>
        <v>26.8</v>
      </c>
      <c r="AQ490" s="1217">
        <f t="shared" si="491"/>
        <v>25</v>
      </c>
      <c r="AS490" s="9"/>
      <c r="AT490" s="9"/>
    </row>
    <row r="491" spans="1:46" ht="15.75" thickBot="1">
      <c r="A491" s="105"/>
      <c r="B491" s="2126"/>
      <c r="C491" s="94"/>
      <c r="D491" s="105"/>
      <c r="E491" s="108"/>
      <c r="F491" s="104"/>
      <c r="G491" s="2164" t="s">
        <v>765</v>
      </c>
      <c r="H491" s="2165">
        <v>3</v>
      </c>
      <c r="I491" s="2166">
        <v>3</v>
      </c>
      <c r="J491" s="248" t="s">
        <v>50</v>
      </c>
      <c r="K491" s="2165">
        <v>1.6</v>
      </c>
      <c r="L491" s="2018">
        <v>1.6</v>
      </c>
      <c r="M491" s="108"/>
      <c r="N491" s="1154" t="s">
        <v>408</v>
      </c>
      <c r="O491" s="1149"/>
      <c r="P491" s="1359"/>
      <c r="Q491" s="1149">
        <f>F479</f>
        <v>1</v>
      </c>
      <c r="R491" s="1360">
        <f>F479</f>
        <v>1</v>
      </c>
      <c r="S491" s="1159"/>
      <c r="T491" s="1359"/>
      <c r="U491" s="1162">
        <f>O491+Q491</f>
        <v>1</v>
      </c>
      <c r="V491" s="1358">
        <f t="shared" si="476"/>
        <v>1</v>
      </c>
      <c r="W491" s="1144">
        <f t="shared" si="477"/>
        <v>1</v>
      </c>
      <c r="X491" s="1358">
        <f t="shared" si="478"/>
        <v>1</v>
      </c>
      <c r="Z491" s="1379" t="s">
        <v>499</v>
      </c>
      <c r="AA491" s="1296"/>
      <c r="AB491" s="1384"/>
      <c r="AC491" s="1298"/>
      <c r="AD491" s="1387"/>
      <c r="AE491" s="1296"/>
      <c r="AF491" s="1384"/>
      <c r="AG491" s="1168">
        <f t="shared" si="494"/>
        <v>0</v>
      </c>
      <c r="AH491" s="1390">
        <f t="shared" si="494"/>
        <v>0</v>
      </c>
      <c r="AI491" s="1168">
        <f t="shared" si="492"/>
        <v>0</v>
      </c>
      <c r="AJ491" s="1392">
        <f t="shared" si="495"/>
        <v>0</v>
      </c>
      <c r="AO491" s="1378" t="s">
        <v>429</v>
      </c>
      <c r="AP491" s="1183">
        <f t="shared" si="490"/>
        <v>0</v>
      </c>
      <c r="AQ491" s="1208">
        <f t="shared" si="491"/>
        <v>0</v>
      </c>
      <c r="AS491" s="9"/>
      <c r="AT491" s="9"/>
    </row>
    <row r="492" spans="1:46" ht="15.75" thickBot="1">
      <c r="A492" s="2172" t="s">
        <v>400</v>
      </c>
      <c r="B492" s="2173"/>
      <c r="C492" s="2174">
        <f>C485+C489+100+20</f>
        <v>337</v>
      </c>
      <c r="D492" s="2128"/>
      <c r="E492" s="2131"/>
      <c r="F492" s="2130"/>
      <c r="G492" s="2177" t="s">
        <v>82</v>
      </c>
      <c r="H492" s="2175">
        <v>4</v>
      </c>
      <c r="I492" s="2176">
        <v>4</v>
      </c>
      <c r="J492" s="2131"/>
      <c r="K492" s="2131"/>
      <c r="L492" s="2130"/>
      <c r="M492" s="108"/>
      <c r="N492" s="1155" t="s">
        <v>136</v>
      </c>
      <c r="O492" s="1150"/>
      <c r="P492" s="1361"/>
      <c r="Q492" s="1150">
        <f>K475</f>
        <v>7.2</v>
      </c>
      <c r="R492" s="1362">
        <f>L475</f>
        <v>0.15</v>
      </c>
      <c r="S492" s="1160"/>
      <c r="T492" s="1361"/>
      <c r="U492" s="1162">
        <f>O492+Q492</f>
        <v>7.2</v>
      </c>
      <c r="V492" s="1358">
        <f t="shared" si="476"/>
        <v>0.15</v>
      </c>
      <c r="W492" s="1144">
        <f t="shared" si="477"/>
        <v>7.2</v>
      </c>
      <c r="X492" s="1358">
        <f t="shared" si="478"/>
        <v>0.15</v>
      </c>
      <c r="Z492" s="1380" t="s">
        <v>431</v>
      </c>
      <c r="AA492" s="1400">
        <f t="shared" ref="AA492:AF492" si="496">AA489+AA490+AA491</f>
        <v>0</v>
      </c>
      <c r="AB492" s="1325">
        <f t="shared" si="496"/>
        <v>0</v>
      </c>
      <c r="AC492" s="1381">
        <f t="shared" si="496"/>
        <v>26.8</v>
      </c>
      <c r="AD492" s="1323">
        <f t="shared" si="496"/>
        <v>25</v>
      </c>
      <c r="AE492" s="1400">
        <f t="shared" si="496"/>
        <v>0</v>
      </c>
      <c r="AF492" s="1325">
        <f t="shared" si="496"/>
        <v>0</v>
      </c>
      <c r="AG492" s="1231">
        <f t="shared" si="494"/>
        <v>26.8</v>
      </c>
      <c r="AH492" s="1324">
        <f t="shared" si="494"/>
        <v>25</v>
      </c>
      <c r="AI492" s="1231">
        <f t="shared" si="492"/>
        <v>26.8</v>
      </c>
      <c r="AJ492" s="1325">
        <f t="shared" si="495"/>
        <v>25</v>
      </c>
      <c r="AO492" s="1379" t="s">
        <v>430</v>
      </c>
      <c r="AP492" s="1192">
        <f t="shared" si="490"/>
        <v>0</v>
      </c>
      <c r="AQ492" s="1212">
        <f t="shared" si="491"/>
        <v>0</v>
      </c>
      <c r="AS492" s="9"/>
      <c r="AT492" s="9"/>
    </row>
    <row r="493" spans="1:46" ht="15.75" thickBot="1">
      <c r="A493" s="87"/>
      <c r="B493" s="12"/>
      <c r="C493" s="146"/>
      <c r="G493" s="1909"/>
      <c r="H493" s="2023"/>
      <c r="I493" s="144"/>
      <c r="M493" s="108"/>
      <c r="N493" s="1155" t="s">
        <v>461</v>
      </c>
      <c r="O493" s="1150"/>
      <c r="P493" s="1361"/>
      <c r="Q493" s="1150"/>
      <c r="R493" s="1362"/>
      <c r="S493" s="1160">
        <f>K489</f>
        <v>1E-3</v>
      </c>
      <c r="T493" s="1361">
        <f>L489</f>
        <v>1E-3</v>
      </c>
      <c r="U493" s="1162">
        <f>O493+Q493</f>
        <v>0</v>
      </c>
      <c r="V493" s="1358">
        <f t="shared" si="476"/>
        <v>0</v>
      </c>
      <c r="W493" s="1144">
        <f>Q493+S493</f>
        <v>1E-3</v>
      </c>
      <c r="X493" s="1358">
        <f t="shared" si="478"/>
        <v>1E-3</v>
      </c>
      <c r="Z493" s="1216" t="s">
        <v>423</v>
      </c>
      <c r="AA493" s="1270"/>
      <c r="AB493" s="1271"/>
      <c r="AC493" s="1166">
        <f>H470</f>
        <v>46.48</v>
      </c>
      <c r="AD493" s="1272">
        <f>I470</f>
        <v>39.51</v>
      </c>
      <c r="AE493" s="1270"/>
      <c r="AF493" s="1271"/>
      <c r="AG493" s="1166"/>
      <c r="AH493" s="1273">
        <f>AB493+AD493</f>
        <v>39.51</v>
      </c>
      <c r="AI493" s="1166">
        <f t="shared" si="492"/>
        <v>46.48</v>
      </c>
      <c r="AJ493" s="1274">
        <f t="shared" si="495"/>
        <v>39.51</v>
      </c>
      <c r="AO493" s="1380" t="s">
        <v>431</v>
      </c>
      <c r="AP493" s="1231">
        <f t="shared" si="490"/>
        <v>26.8</v>
      </c>
      <c r="AQ493" s="1232">
        <f t="shared" si="491"/>
        <v>25</v>
      </c>
      <c r="AR493" s="664"/>
      <c r="AS493" s="9"/>
      <c r="AT493" s="9"/>
    </row>
    <row r="494" spans="1:46" ht="15.75" thickBot="1">
      <c r="A494" s="87"/>
      <c r="B494" s="1769"/>
      <c r="C494" s="367"/>
      <c r="G494" s="366"/>
      <c r="H494" s="84"/>
      <c r="I494" s="138"/>
      <c r="M494" s="108"/>
      <c r="N494" s="462" t="s">
        <v>98</v>
      </c>
      <c r="O494" s="1151"/>
      <c r="P494" s="1363"/>
      <c r="Q494" s="2065">
        <f>H473</f>
        <v>4.4000000000000004</v>
      </c>
      <c r="R494" s="1364">
        <f>I473</f>
        <v>4.4000000000000004</v>
      </c>
      <c r="S494" s="1161">
        <f>H491</f>
        <v>3</v>
      </c>
      <c r="T494" s="1365">
        <f>I491</f>
        <v>3</v>
      </c>
      <c r="U494" s="1163">
        <f>O494+Q494</f>
        <v>4.4000000000000004</v>
      </c>
      <c r="V494" s="1366">
        <f t="shared" si="476"/>
        <v>4.4000000000000004</v>
      </c>
      <c r="W494" s="1163">
        <f>Q494+S494</f>
        <v>7.4</v>
      </c>
      <c r="X494" s="1366">
        <f t="shared" si="478"/>
        <v>7.4</v>
      </c>
      <c r="Z494" s="1218" t="s">
        <v>424</v>
      </c>
      <c r="AA494" s="1255"/>
      <c r="AB494" s="1275"/>
      <c r="AC494" s="1168">
        <f>H471</f>
        <v>29</v>
      </c>
      <c r="AD494" s="1276">
        <f>I471</f>
        <v>24.15</v>
      </c>
      <c r="AE494" s="1255"/>
      <c r="AF494" s="1275"/>
      <c r="AG494" s="1168">
        <f>AA494+AC494</f>
        <v>29</v>
      </c>
      <c r="AH494" s="1277">
        <f>AB494+AD494</f>
        <v>24.15</v>
      </c>
      <c r="AI494" s="1168">
        <f t="shared" si="492"/>
        <v>29</v>
      </c>
      <c r="AJ494" s="1278">
        <f t="shared" si="495"/>
        <v>24.15</v>
      </c>
      <c r="AO494" s="1216" t="s">
        <v>275</v>
      </c>
      <c r="AP494" s="1204">
        <f t="shared" si="490"/>
        <v>46.48</v>
      </c>
      <c r="AQ494" s="1217">
        <f t="shared" si="491"/>
        <v>39.51</v>
      </c>
      <c r="AR494" s="664"/>
      <c r="AS494" s="9"/>
      <c r="AT494" s="9"/>
    </row>
    <row r="495" spans="1:46" ht="15.75" thickBot="1">
      <c r="A495" s="7"/>
      <c r="B495" s="12"/>
      <c r="C495" s="146"/>
      <c r="G495" s="7"/>
      <c r="H495" s="339"/>
      <c r="I495" s="359"/>
      <c r="J495" s="339"/>
      <c r="K495" s="13"/>
      <c r="L495" s="9"/>
      <c r="M495" s="108"/>
      <c r="Z495" s="1219" t="s">
        <v>420</v>
      </c>
      <c r="AA495" s="1279">
        <f t="shared" ref="AA495:AF495" si="497">SUM(AA493:AA494)</f>
        <v>0</v>
      </c>
      <c r="AB495" s="1280">
        <f t="shared" si="497"/>
        <v>0</v>
      </c>
      <c r="AC495" s="1281">
        <f t="shared" si="497"/>
        <v>75.47999999999999</v>
      </c>
      <c r="AD495" s="1221">
        <f t="shared" si="497"/>
        <v>63.66</v>
      </c>
      <c r="AE495" s="1279">
        <f t="shared" si="497"/>
        <v>0</v>
      </c>
      <c r="AF495" s="1280">
        <f t="shared" si="497"/>
        <v>0</v>
      </c>
      <c r="AG495" s="1220">
        <f>AA495+AC495</f>
        <v>75.47999999999999</v>
      </c>
      <c r="AH495" s="1282">
        <f>AB495+AD495</f>
        <v>63.66</v>
      </c>
      <c r="AI495" s="1220">
        <f t="shared" si="492"/>
        <v>75.47999999999999</v>
      </c>
      <c r="AJ495" s="1283">
        <f t="shared" si="495"/>
        <v>63.66</v>
      </c>
      <c r="AO495" s="1218" t="s">
        <v>153</v>
      </c>
      <c r="AP495" s="1192">
        <f t="shared" si="490"/>
        <v>29</v>
      </c>
      <c r="AQ495" s="1212">
        <f t="shared" si="491"/>
        <v>24.15</v>
      </c>
      <c r="AR495" s="664"/>
      <c r="AS495" s="9"/>
      <c r="AT495" s="9"/>
    </row>
    <row r="496" spans="1:46" ht="15.75" thickBot="1">
      <c r="A496" s="34"/>
      <c r="B496" s="7"/>
      <c r="C496" s="98"/>
      <c r="D496" s="9"/>
      <c r="G496" s="48"/>
      <c r="H496" s="12"/>
      <c r="I496" s="369"/>
      <c r="J496" s="7"/>
      <c r="K496" s="13"/>
      <c r="L496" s="9"/>
      <c r="M496" s="108"/>
      <c r="Z496" s="1222" t="s">
        <v>273</v>
      </c>
      <c r="AA496" s="1284"/>
      <c r="AB496" s="1285"/>
      <c r="AC496" s="1286"/>
      <c r="AD496" s="1287"/>
      <c r="AE496" s="1284"/>
      <c r="AF496" s="1285"/>
      <c r="AG496" s="1166"/>
      <c r="AH496" s="1288"/>
      <c r="AI496" s="1166">
        <f t="shared" si="492"/>
        <v>0</v>
      </c>
      <c r="AJ496" s="1289"/>
      <c r="AO496" s="1219" t="s">
        <v>420</v>
      </c>
      <c r="AP496" s="1220">
        <f t="shared" si="490"/>
        <v>75.47999999999999</v>
      </c>
      <c r="AQ496" s="1221">
        <f t="shared" si="491"/>
        <v>63.66</v>
      </c>
      <c r="AR496" s="108"/>
      <c r="AS496" s="9"/>
      <c r="AT496" s="9"/>
    </row>
    <row r="497" spans="1:46">
      <c r="A497" s="9"/>
      <c r="B497" s="7"/>
      <c r="C497" s="9"/>
      <c r="D497" s="9"/>
      <c r="G497" s="87"/>
      <c r="H497" s="12"/>
      <c r="I497" s="369"/>
      <c r="J497" s="9"/>
      <c r="K497" s="13"/>
      <c r="L497" s="9"/>
      <c r="M497" s="108"/>
      <c r="P497" s="1131"/>
      <c r="R497" s="1131"/>
      <c r="T497" s="1131"/>
      <c r="V497" s="1135"/>
      <c r="X497" s="1135"/>
      <c r="Z497" s="1223" t="s">
        <v>103</v>
      </c>
      <c r="AA497" s="1290"/>
      <c r="AB497" s="1291"/>
      <c r="AC497" s="1292"/>
      <c r="AD497" s="1293"/>
      <c r="AE497" s="1290"/>
      <c r="AF497" s="1291"/>
      <c r="AG497" s="1167">
        <f t="shared" ref="AG497:AH499" si="498">AA497+AC497</f>
        <v>0</v>
      </c>
      <c r="AH497" s="1294">
        <f t="shared" si="498"/>
        <v>0</v>
      </c>
      <c r="AI497" s="1167">
        <f t="shared" si="492"/>
        <v>0</v>
      </c>
      <c r="AJ497" s="1295">
        <f>AD497+AF497</f>
        <v>0</v>
      </c>
      <c r="AO497" s="2586" t="s">
        <v>273</v>
      </c>
      <c r="AP497" s="1180">
        <f t="shared" si="490"/>
        <v>0</v>
      </c>
      <c r="AQ497" s="2587">
        <f t="shared" si="491"/>
        <v>0</v>
      </c>
      <c r="AR497" s="108"/>
      <c r="AS497" s="9"/>
      <c r="AT497" s="9"/>
    </row>
    <row r="498" spans="1:46" ht="15.75" thickBot="1">
      <c r="A498" s="34"/>
      <c r="B498" s="7"/>
      <c r="C498" s="13"/>
      <c r="D498" s="9"/>
      <c r="G498" s="7"/>
      <c r="H498" s="12"/>
      <c r="I498" s="144"/>
      <c r="J498" s="7"/>
      <c r="K498" s="13"/>
      <c r="L498" s="9"/>
      <c r="M498" s="108"/>
      <c r="P498" s="1131"/>
      <c r="R498" s="1131"/>
      <c r="T498" s="1131"/>
      <c r="V498" s="1135"/>
      <c r="X498" s="1135"/>
      <c r="Z498" s="1224" t="s">
        <v>274</v>
      </c>
      <c r="AA498" s="1296"/>
      <c r="AB498" s="1297"/>
      <c r="AC498" s="1298"/>
      <c r="AD498" s="1299"/>
      <c r="AE498" s="1296"/>
      <c r="AF498" s="1297"/>
      <c r="AG498" s="1168">
        <f t="shared" si="498"/>
        <v>0</v>
      </c>
      <c r="AH498" s="1300">
        <f t="shared" si="498"/>
        <v>0</v>
      </c>
      <c r="AI498" s="1168">
        <f t="shared" si="492"/>
        <v>0</v>
      </c>
      <c r="AJ498" s="1301">
        <f>AD498+AF498</f>
        <v>0</v>
      </c>
      <c r="AM498" s="1196"/>
      <c r="AN498" s="300"/>
      <c r="AO498" s="1223" t="s">
        <v>103</v>
      </c>
      <c r="AP498" s="1183">
        <f t="shared" si="490"/>
        <v>0</v>
      </c>
      <c r="AQ498" s="1208">
        <f t="shared" si="491"/>
        <v>0</v>
      </c>
      <c r="AR498" s="108"/>
      <c r="AS498" s="9"/>
      <c r="AT498" s="9"/>
    </row>
    <row r="499" spans="1:46" ht="15.75" thickBot="1">
      <c r="A499" s="34"/>
      <c r="B499" s="7"/>
      <c r="C499" s="13"/>
      <c r="G499" s="7"/>
      <c r="H499" s="12"/>
      <c r="I499" s="369"/>
      <c r="J499" s="7"/>
      <c r="K499" s="13"/>
      <c r="L499" s="9"/>
      <c r="M499" s="108"/>
      <c r="N499" s="108"/>
      <c r="P499" s="1130"/>
      <c r="R499" s="1130"/>
      <c r="T499" s="1130"/>
      <c r="V499" s="287"/>
      <c r="X499" s="287"/>
      <c r="Z499" s="1394" t="s">
        <v>421</v>
      </c>
      <c r="AA499" s="1395">
        <f t="shared" ref="AA499:AF499" si="499">AA496+AA497+AA498</f>
        <v>0</v>
      </c>
      <c r="AB499" s="1267">
        <f t="shared" si="499"/>
        <v>0</v>
      </c>
      <c r="AC499" s="1395">
        <f t="shared" si="499"/>
        <v>0</v>
      </c>
      <c r="AD499" s="1267">
        <f t="shared" si="499"/>
        <v>0</v>
      </c>
      <c r="AE499" s="1395">
        <f t="shared" si="499"/>
        <v>0</v>
      </c>
      <c r="AF499" s="1267">
        <f t="shared" si="499"/>
        <v>0</v>
      </c>
      <c r="AG499" s="1266">
        <f t="shared" si="498"/>
        <v>0</v>
      </c>
      <c r="AH499" s="1268">
        <f t="shared" si="498"/>
        <v>0</v>
      </c>
      <c r="AI499" s="1266">
        <f t="shared" si="492"/>
        <v>0</v>
      </c>
      <c r="AJ499" s="1269">
        <f>AD499+AF499</f>
        <v>0</v>
      </c>
      <c r="AM499" s="1196"/>
      <c r="AN499" s="1333"/>
      <c r="AO499" s="2588" t="s">
        <v>274</v>
      </c>
      <c r="AP499" s="1194">
        <f t="shared" si="490"/>
        <v>0</v>
      </c>
      <c r="AQ499" s="2589">
        <f t="shared" si="491"/>
        <v>0</v>
      </c>
      <c r="AR499" s="108"/>
      <c r="AS499" s="9"/>
      <c r="AT499" s="9"/>
    </row>
    <row r="500" spans="1:46">
      <c r="A500" s="9"/>
      <c r="B500" s="41"/>
      <c r="C500" s="9"/>
      <c r="G500" s="48"/>
      <c r="H500" s="12"/>
      <c r="I500" s="369"/>
      <c r="J500" s="9"/>
      <c r="K500" s="9"/>
      <c r="L500" s="9"/>
      <c r="M500" s="137"/>
      <c r="Z500" t="s">
        <v>401</v>
      </c>
      <c r="AO500" s="139"/>
      <c r="AP500" s="108"/>
      <c r="AQ500" s="9"/>
    </row>
    <row r="501" spans="1:46" ht="15.75" thickBot="1">
      <c r="A501" s="9"/>
      <c r="B501" s="41"/>
      <c r="C501" s="9"/>
      <c r="G501" s="9"/>
      <c r="H501" s="9"/>
      <c r="I501" s="9"/>
      <c r="J501" s="9"/>
      <c r="K501" s="9"/>
      <c r="L501" s="9"/>
      <c r="M501" s="94"/>
      <c r="Z501" s="101" t="s">
        <v>457</v>
      </c>
      <c r="AA501" s="308" t="s">
        <v>449</v>
      </c>
      <c r="AF501" s="134" t="s">
        <v>143</v>
      </c>
      <c r="AH501" s="311" t="s">
        <v>402</v>
      </c>
      <c r="AI501" s="64"/>
      <c r="AL501" s="9"/>
      <c r="AO501" s="9"/>
      <c r="AP501" s="9"/>
      <c r="AQ501" s="9"/>
      <c r="AS501" s="47"/>
      <c r="AT501" s="643"/>
    </row>
    <row r="502" spans="1:46" ht="15.75" thickBot="1">
      <c r="A502" s="9"/>
      <c r="B502" s="41"/>
      <c r="C502" s="9"/>
      <c r="D502" s="7"/>
      <c r="E502" s="47"/>
      <c r="F502" s="146"/>
      <c r="G502" s="9"/>
      <c r="H502" s="9"/>
      <c r="I502" s="9"/>
      <c r="J502" s="9"/>
      <c r="K502" s="9"/>
      <c r="L502" s="9"/>
      <c r="M502" s="108"/>
      <c r="N502" t="s">
        <v>401</v>
      </c>
      <c r="AL502" s="88" t="s">
        <v>411</v>
      </c>
      <c r="AO502" s="1124" t="s">
        <v>322</v>
      </c>
      <c r="AP502" s="1197" t="s">
        <v>412</v>
      </c>
      <c r="AQ502" s="1198"/>
      <c r="AR502" s="9"/>
      <c r="AS502" s="345"/>
      <c r="AT502" s="345"/>
    </row>
    <row r="503" spans="1:46" ht="15.75" thickBot="1">
      <c r="A503" s="9"/>
      <c r="B503" s="41"/>
      <c r="C503" s="9"/>
      <c r="D503" s="7"/>
      <c r="E503" s="47"/>
      <c r="F503" s="146"/>
      <c r="G503" s="2017"/>
      <c r="H503" s="9"/>
      <c r="I503" s="9"/>
      <c r="M503" s="108"/>
      <c r="N503" s="101" t="s">
        <v>457</v>
      </c>
      <c r="O503" s="308" t="s">
        <v>449</v>
      </c>
      <c r="T503" s="134" t="s">
        <v>143</v>
      </c>
      <c r="V503" s="311" t="s">
        <v>402</v>
      </c>
      <c r="W503" s="64"/>
      <c r="X503" s="1335"/>
      <c r="Z503" s="1124" t="s">
        <v>322</v>
      </c>
      <c r="AA503" s="1125" t="s">
        <v>403</v>
      </c>
      <c r="AB503" s="1126"/>
      <c r="AC503" s="1125" t="s">
        <v>404</v>
      </c>
      <c r="AD503" s="1126"/>
      <c r="AE503" s="1125" t="s">
        <v>405</v>
      </c>
      <c r="AF503" s="1126"/>
      <c r="AG503" s="1125" t="s">
        <v>409</v>
      </c>
      <c r="AH503" s="1126"/>
      <c r="AI503" s="1170" t="s">
        <v>410</v>
      </c>
      <c r="AJ503" s="1126"/>
      <c r="AL503" s="9"/>
      <c r="AN503" s="9"/>
      <c r="AO503" s="57"/>
      <c r="AP503" s="1405" t="s">
        <v>101</v>
      </c>
      <c r="AQ503" s="1406" t="s">
        <v>102</v>
      </c>
      <c r="AS503" s="345"/>
      <c r="AT503" s="345"/>
    </row>
    <row r="504" spans="1:46" ht="15.75" thickBot="1">
      <c r="A504" s="9"/>
      <c r="B504" s="41"/>
      <c r="C504" s="9"/>
      <c r="D504" s="48"/>
      <c r="E504" s="47"/>
      <c r="F504" s="146"/>
      <c r="G504" s="9"/>
      <c r="H504" s="9"/>
      <c r="I504" s="9"/>
      <c r="M504" s="108"/>
      <c r="Z504" s="1401" t="s">
        <v>436</v>
      </c>
      <c r="AA504" s="1127" t="s">
        <v>101</v>
      </c>
      <c r="AB504" s="1129" t="s">
        <v>102</v>
      </c>
      <c r="AC504" s="1171" t="s">
        <v>101</v>
      </c>
      <c r="AD504" s="1172" t="s">
        <v>102</v>
      </c>
      <c r="AE504" s="1171" t="s">
        <v>101</v>
      </c>
      <c r="AF504" s="1172" t="s">
        <v>102</v>
      </c>
      <c r="AG504" s="1127" t="s">
        <v>101</v>
      </c>
      <c r="AH504" s="1128" t="s">
        <v>102</v>
      </c>
      <c r="AI504" s="1173" t="s">
        <v>101</v>
      </c>
      <c r="AJ504" s="1128" t="s">
        <v>102</v>
      </c>
      <c r="AL504" s="57"/>
      <c r="AN504" s="31"/>
      <c r="AO504" s="1228" t="s">
        <v>69</v>
      </c>
      <c r="AP504" s="1204">
        <f t="shared" ref="AP504:AP527" si="500">AA505+AC505+AE505</f>
        <v>0</v>
      </c>
      <c r="AQ504" s="1217">
        <f t="shared" ref="AQ504:AQ527" si="501">AB505+AD505+AF505</f>
        <v>0</v>
      </c>
      <c r="AS504" s="12"/>
      <c r="AT504" s="12"/>
    </row>
    <row r="505" spans="1:46">
      <c r="B505" s="177" t="s">
        <v>242</v>
      </c>
      <c r="F505" s="2"/>
      <c r="G505" s="2"/>
      <c r="H505" s="2"/>
      <c r="K505" s="2"/>
      <c r="M505" s="94"/>
      <c r="N505" s="1420" t="s">
        <v>440</v>
      </c>
      <c r="O505" s="189"/>
      <c r="P505" s="189"/>
      <c r="Q505" s="189"/>
      <c r="R505" s="189"/>
      <c r="S505" s="189"/>
      <c r="T505" s="189"/>
      <c r="U505" s="189"/>
      <c r="V505" s="189"/>
      <c r="W505" s="189"/>
      <c r="X505" s="1122"/>
      <c r="Z505" s="1228" t="s">
        <v>69</v>
      </c>
      <c r="AA505" s="1270"/>
      <c r="AB505" s="1302"/>
      <c r="AC505" s="1270"/>
      <c r="AD505" s="1303"/>
      <c r="AE505" s="1270"/>
      <c r="AF505" s="1304"/>
      <c r="AG505" s="1166">
        <f t="shared" ref="AG505:AG514" si="502">AA505+AC505</f>
        <v>0</v>
      </c>
      <c r="AH505" s="1305">
        <f t="shared" ref="AH505:AH514" si="503">AB505+AD505</f>
        <v>0</v>
      </c>
      <c r="AI505" s="1166">
        <f t="shared" ref="AI505:AI514" si="504">AC505+AE505</f>
        <v>0</v>
      </c>
      <c r="AJ505" s="1306">
        <f t="shared" ref="AJ505:AJ514" si="505">AD505+AF505</f>
        <v>0</v>
      </c>
      <c r="AL505" s="1124" t="s">
        <v>322</v>
      </c>
      <c r="AM505" s="1175" t="s">
        <v>412</v>
      </c>
      <c r="AN505" s="1176"/>
      <c r="AO505" s="1228" t="s">
        <v>71</v>
      </c>
      <c r="AP505" s="1183">
        <f t="shared" si="500"/>
        <v>3.9</v>
      </c>
      <c r="AQ505" s="1208">
        <f t="shared" si="501"/>
        <v>3.9</v>
      </c>
      <c r="AS505" s="12"/>
      <c r="AT505" s="12"/>
    </row>
    <row r="506" spans="1:46" ht="16.5" thickBot="1">
      <c r="C506" s="1604" t="s">
        <v>580</v>
      </c>
      <c r="K506" s="1916" t="s">
        <v>118</v>
      </c>
      <c r="M506" s="94"/>
      <c r="N506" s="771"/>
      <c r="O506" s="14" t="s">
        <v>441</v>
      </c>
      <c r="P506" s="14"/>
      <c r="Q506" s="14"/>
      <c r="R506" s="14"/>
      <c r="S506" s="14"/>
      <c r="T506" s="14"/>
      <c r="U506" s="14"/>
      <c r="V506" s="14"/>
      <c r="W506" s="14"/>
      <c r="X506" s="1123"/>
      <c r="Z506" s="1228" t="s">
        <v>71</v>
      </c>
      <c r="AA506" s="1248"/>
      <c r="AB506" s="1307"/>
      <c r="AC506" s="1248"/>
      <c r="AD506" s="1308"/>
      <c r="AE506" s="1248">
        <f>E544</f>
        <v>3.9</v>
      </c>
      <c r="AF506" s="1309">
        <f>F544</f>
        <v>3.9</v>
      </c>
      <c r="AG506" s="1167">
        <f t="shared" si="502"/>
        <v>0</v>
      </c>
      <c r="AH506" s="1310">
        <f t="shared" si="503"/>
        <v>0</v>
      </c>
      <c r="AI506" s="1167">
        <f t="shared" si="504"/>
        <v>3.9</v>
      </c>
      <c r="AJ506" s="1239">
        <f t="shared" si="505"/>
        <v>3.9</v>
      </c>
      <c r="AL506" s="789"/>
      <c r="AM506" s="1177" t="s">
        <v>101</v>
      </c>
      <c r="AN506" s="1178" t="s">
        <v>102</v>
      </c>
      <c r="AO506" s="1228" t="s">
        <v>72</v>
      </c>
      <c r="AP506" s="1183">
        <f t="shared" si="500"/>
        <v>0</v>
      </c>
      <c r="AQ506" s="1208">
        <f t="shared" si="501"/>
        <v>0</v>
      </c>
      <c r="AS506" s="9"/>
      <c r="AT506" s="9"/>
    </row>
    <row r="507" spans="1:46">
      <c r="A507" s="2" t="s">
        <v>237</v>
      </c>
      <c r="B507" s="2"/>
      <c r="C507" s="80"/>
      <c r="E507" s="134" t="s">
        <v>143</v>
      </c>
      <c r="H507" s="81"/>
      <c r="I507" t="s">
        <v>579</v>
      </c>
      <c r="J507" s="588"/>
      <c r="M507" s="94"/>
      <c r="Z507" s="1228" t="s">
        <v>72</v>
      </c>
      <c r="AA507" s="1311"/>
      <c r="AB507" s="1367"/>
      <c r="AC507" s="1311"/>
      <c r="AD507" s="1313"/>
      <c r="AE507" s="1311"/>
      <c r="AF507" s="1314"/>
      <c r="AG507" s="1167">
        <f t="shared" si="502"/>
        <v>0</v>
      </c>
      <c r="AH507" s="1310">
        <f t="shared" si="503"/>
        <v>0</v>
      </c>
      <c r="AI507" s="1167">
        <f t="shared" si="504"/>
        <v>0</v>
      </c>
      <c r="AJ507" s="1239">
        <f t="shared" si="505"/>
        <v>0</v>
      </c>
      <c r="AL507" s="1179" t="s">
        <v>134</v>
      </c>
      <c r="AM507" s="1180">
        <f t="shared" ref="AM507:AM512" si="506">O511+Q511+S511</f>
        <v>80</v>
      </c>
      <c r="AN507" s="1181">
        <f t="shared" ref="AN507:AN512" si="507">P511+R511+T511</f>
        <v>80</v>
      </c>
      <c r="AO507" s="1228" t="s">
        <v>73</v>
      </c>
      <c r="AP507" s="1183">
        <f t="shared" si="500"/>
        <v>0</v>
      </c>
      <c r="AQ507" s="1208">
        <f t="shared" si="501"/>
        <v>0</v>
      </c>
      <c r="AS507" s="9"/>
      <c r="AT507" s="9"/>
    </row>
    <row r="508" spans="1:46" ht="15.75" thickBot="1">
      <c r="M508" s="94"/>
      <c r="Z508" s="1228" t="s">
        <v>73</v>
      </c>
      <c r="AA508" s="1248"/>
      <c r="AB508" s="1312"/>
      <c r="AC508" s="1248"/>
      <c r="AD508" s="1313"/>
      <c r="AE508" s="1248"/>
      <c r="AF508" s="1314"/>
      <c r="AG508" s="1167">
        <f t="shared" si="502"/>
        <v>0</v>
      </c>
      <c r="AH508" s="1310">
        <f t="shared" si="503"/>
        <v>0</v>
      </c>
      <c r="AI508" s="1167">
        <f t="shared" si="504"/>
        <v>0</v>
      </c>
      <c r="AJ508" s="1239">
        <f t="shared" si="505"/>
        <v>0</v>
      </c>
      <c r="AL508" s="1182" t="s">
        <v>133</v>
      </c>
      <c r="AM508" s="1183">
        <f t="shared" si="506"/>
        <v>90</v>
      </c>
      <c r="AN508" s="1184">
        <f t="shared" si="507"/>
        <v>90</v>
      </c>
      <c r="AO508" s="1228" t="s">
        <v>75</v>
      </c>
      <c r="AP508" s="1183">
        <f t="shared" si="500"/>
        <v>37.5</v>
      </c>
      <c r="AQ508" s="1208">
        <f t="shared" si="501"/>
        <v>37.5</v>
      </c>
      <c r="AS508" s="9"/>
      <c r="AT508" s="9"/>
    </row>
    <row r="509" spans="1:46">
      <c r="A509" s="2"/>
      <c r="B509" s="2"/>
      <c r="C509" s="80"/>
      <c r="E509" s="134"/>
      <c r="H509" s="81"/>
      <c r="J509" s="588"/>
      <c r="M509" s="94"/>
      <c r="N509" s="1124" t="s">
        <v>322</v>
      </c>
      <c r="O509" s="1125" t="s">
        <v>403</v>
      </c>
      <c r="P509" s="1126"/>
      <c r="Q509" s="1125" t="s">
        <v>404</v>
      </c>
      <c r="R509" s="1126"/>
      <c r="S509" s="1125" t="s">
        <v>405</v>
      </c>
      <c r="T509" s="1126"/>
      <c r="U509" s="1125" t="s">
        <v>406</v>
      </c>
      <c r="V509" s="1126"/>
      <c r="W509" s="1125" t="s">
        <v>407</v>
      </c>
      <c r="X509" s="1126"/>
      <c r="Z509" s="1228" t="s">
        <v>75</v>
      </c>
      <c r="AA509" s="1248"/>
      <c r="AB509" s="1307"/>
      <c r="AC509" s="1248">
        <f>H535</f>
        <v>37.5</v>
      </c>
      <c r="AD509" s="1308">
        <f>I535</f>
        <v>37.5</v>
      </c>
      <c r="AE509" s="1248"/>
      <c r="AF509" s="1309"/>
      <c r="AG509" s="1167">
        <f t="shared" si="502"/>
        <v>37.5</v>
      </c>
      <c r="AH509" s="1310">
        <f t="shared" si="503"/>
        <v>37.5</v>
      </c>
      <c r="AI509" s="1167">
        <f t="shared" si="504"/>
        <v>37.5</v>
      </c>
      <c r="AJ509" s="1239">
        <f t="shared" si="505"/>
        <v>37.5</v>
      </c>
      <c r="AL509" s="1182" t="s">
        <v>79</v>
      </c>
      <c r="AM509" s="1183">
        <f t="shared" si="506"/>
        <v>15.940000000000001</v>
      </c>
      <c r="AN509" s="1184">
        <f t="shared" si="507"/>
        <v>15.940000000000001</v>
      </c>
      <c r="AO509" s="1228" t="s">
        <v>76</v>
      </c>
      <c r="AP509" s="1183">
        <f t="shared" si="500"/>
        <v>0</v>
      </c>
      <c r="AQ509" s="1208">
        <f t="shared" si="501"/>
        <v>0</v>
      </c>
      <c r="AS509" s="9"/>
      <c r="AT509" s="9"/>
    </row>
    <row r="510" spans="1:46" ht="15.75" thickBot="1">
      <c r="A510" s="177"/>
      <c r="B510" s="177"/>
      <c r="F510" s="2"/>
      <c r="G510" s="2"/>
      <c r="H510" s="2"/>
      <c r="I510" s="1647"/>
      <c r="K510" s="2"/>
      <c r="M510" s="94"/>
      <c r="N510" s="789"/>
      <c r="O510" s="1127" t="s">
        <v>101</v>
      </c>
      <c r="P510" s="1128" t="s">
        <v>102</v>
      </c>
      <c r="Q510" s="1127" t="s">
        <v>101</v>
      </c>
      <c r="R510" s="1128" t="s">
        <v>102</v>
      </c>
      <c r="S510" s="1127" t="s">
        <v>101</v>
      </c>
      <c r="T510" s="1128" t="s">
        <v>102</v>
      </c>
      <c r="U510" s="1127" t="s">
        <v>101</v>
      </c>
      <c r="V510" s="1128" t="s">
        <v>102</v>
      </c>
      <c r="W510" s="1127" t="s">
        <v>101</v>
      </c>
      <c r="X510" s="1129" t="s">
        <v>102</v>
      </c>
      <c r="Z510" s="1228" t="s">
        <v>76</v>
      </c>
      <c r="AA510" s="1248"/>
      <c r="AB510" s="1315"/>
      <c r="AC510" s="1248"/>
      <c r="AD510" s="1308"/>
      <c r="AE510" s="1248"/>
      <c r="AF510" s="1309"/>
      <c r="AG510" s="1167">
        <f t="shared" si="502"/>
        <v>0</v>
      </c>
      <c r="AH510" s="1310">
        <f t="shared" si="503"/>
        <v>0</v>
      </c>
      <c r="AI510" s="1167">
        <f t="shared" si="504"/>
        <v>0</v>
      </c>
      <c r="AJ510" s="1239">
        <f t="shared" si="505"/>
        <v>0</v>
      </c>
      <c r="AL510" s="1185" t="s">
        <v>413</v>
      </c>
      <c r="AM510" s="1186">
        <f t="shared" si="506"/>
        <v>41.4</v>
      </c>
      <c r="AN510" s="1187">
        <f t="shared" si="507"/>
        <v>41.4</v>
      </c>
      <c r="AO510" s="1229" t="s">
        <v>438</v>
      </c>
      <c r="AP510" s="1183">
        <f t="shared" si="500"/>
        <v>0</v>
      </c>
      <c r="AQ510" s="1208">
        <f t="shared" si="501"/>
        <v>0</v>
      </c>
    </row>
    <row r="511" spans="1:46" ht="15.75" thickBot="1">
      <c r="A511" s="27" t="s">
        <v>2</v>
      </c>
      <c r="B511" s="82" t="s">
        <v>3</v>
      </c>
      <c r="C511" s="83" t="s">
        <v>4</v>
      </c>
      <c r="D511" s="85" t="s">
        <v>61</v>
      </c>
      <c r="E511" s="68"/>
      <c r="F511" s="68"/>
      <c r="G511" s="68"/>
      <c r="H511" s="68"/>
      <c r="I511" s="68"/>
      <c r="J511" s="68"/>
      <c r="K511" s="68"/>
      <c r="L511" s="54"/>
      <c r="M511" s="94"/>
      <c r="N511" s="1421" t="s">
        <v>134</v>
      </c>
      <c r="O511" s="1142">
        <f>C519</f>
        <v>30</v>
      </c>
      <c r="P511" s="1336">
        <f>C519</f>
        <v>30</v>
      </c>
      <c r="Q511" s="1156">
        <f>C531</f>
        <v>30</v>
      </c>
      <c r="R511" s="1328">
        <f>C531</f>
        <v>30</v>
      </c>
      <c r="S511" s="1156">
        <f>C544</f>
        <v>20</v>
      </c>
      <c r="T511" s="1337">
        <f>C544</f>
        <v>20</v>
      </c>
      <c r="U511" s="1156">
        <f>O511+Q511</f>
        <v>60</v>
      </c>
      <c r="V511" s="1327">
        <f>P511+R511</f>
        <v>60</v>
      </c>
      <c r="W511" s="1156">
        <f>Q511+S511</f>
        <v>50</v>
      </c>
      <c r="X511" s="1328">
        <f>R511+T511</f>
        <v>50</v>
      </c>
      <c r="Z511" s="1229" t="s">
        <v>438</v>
      </c>
      <c r="AA511" s="1248"/>
      <c r="AB511" s="1307"/>
      <c r="AC511" s="1248"/>
      <c r="AD511" s="1308"/>
      <c r="AE511" s="1248"/>
      <c r="AF511" s="1309"/>
      <c r="AG511" s="1167">
        <f t="shared" si="502"/>
        <v>0</v>
      </c>
      <c r="AH511" s="1310">
        <f t="shared" si="503"/>
        <v>0</v>
      </c>
      <c r="AI511" s="1167">
        <f t="shared" si="504"/>
        <v>0</v>
      </c>
      <c r="AJ511" s="1239">
        <f t="shared" si="505"/>
        <v>0</v>
      </c>
      <c r="AL511" s="1182" t="s">
        <v>105</v>
      </c>
      <c r="AM511" s="1183">
        <f t="shared" si="506"/>
        <v>0</v>
      </c>
      <c r="AN511" s="1184">
        <f t="shared" si="507"/>
        <v>0</v>
      </c>
      <c r="AO511" s="1402" t="s">
        <v>437</v>
      </c>
      <c r="AP511" s="1192">
        <f t="shared" si="500"/>
        <v>0</v>
      </c>
      <c r="AQ511" s="1212">
        <f t="shared" si="501"/>
        <v>0</v>
      </c>
    </row>
    <row r="512" spans="1:46" ht="15.75" thickBot="1">
      <c r="A512" s="263" t="s">
        <v>5</v>
      </c>
      <c r="B512"/>
      <c r="C512" s="264" t="s">
        <v>62</v>
      </c>
      <c r="D512" s="61"/>
      <c r="E512" s="9"/>
      <c r="F512" s="9"/>
      <c r="G512" s="9"/>
      <c r="H512" s="9"/>
      <c r="I512" s="9"/>
      <c r="J512" s="9"/>
      <c r="K512" s="9"/>
      <c r="L512" s="71"/>
      <c r="M512" s="94"/>
      <c r="N512" s="1182" t="s">
        <v>133</v>
      </c>
      <c r="O512" s="1143">
        <f>C518</f>
        <v>40</v>
      </c>
      <c r="P512" s="1338">
        <f>C518</f>
        <v>40</v>
      </c>
      <c r="Q512" s="1143">
        <f>C530</f>
        <v>50</v>
      </c>
      <c r="R512" s="1339">
        <f>C530</f>
        <v>50</v>
      </c>
      <c r="S512" s="1143"/>
      <c r="T512" s="1338"/>
      <c r="U512" s="1143">
        <f t="shared" ref="U512:U516" si="508">O512+Q512</f>
        <v>90</v>
      </c>
      <c r="V512" s="1330">
        <f t="shared" ref="V512:V516" si="509">P512+R512</f>
        <v>90</v>
      </c>
      <c r="W512" s="1143">
        <f t="shared" ref="W512:W516" si="510">Q512+S512</f>
        <v>50</v>
      </c>
      <c r="X512" s="1239">
        <f t="shared" ref="X512:X516" si="511">R512+T512</f>
        <v>50</v>
      </c>
      <c r="Z512" s="1402" t="s">
        <v>437</v>
      </c>
      <c r="AA512" s="1255"/>
      <c r="AB512" s="1316"/>
      <c r="AC512" s="1255"/>
      <c r="AD512" s="1317"/>
      <c r="AE512" s="1255"/>
      <c r="AF512" s="1318"/>
      <c r="AG512" s="1168">
        <f t="shared" si="502"/>
        <v>0</v>
      </c>
      <c r="AH512" s="1319">
        <f t="shared" si="503"/>
        <v>0</v>
      </c>
      <c r="AI512" s="1168">
        <f t="shared" si="504"/>
        <v>0</v>
      </c>
      <c r="AJ512" s="1134">
        <f t="shared" si="505"/>
        <v>0</v>
      </c>
      <c r="AL512" s="455" t="s">
        <v>45</v>
      </c>
      <c r="AM512" s="1183">
        <f t="shared" si="506"/>
        <v>151.35</v>
      </c>
      <c r="AN512" s="1184">
        <f t="shared" si="507"/>
        <v>113.46</v>
      </c>
      <c r="AO512" s="1230" t="s">
        <v>422</v>
      </c>
      <c r="AP512" s="1231">
        <f t="shared" si="500"/>
        <v>41.4</v>
      </c>
      <c r="AQ512" s="1232">
        <f t="shared" si="501"/>
        <v>41.4</v>
      </c>
    </row>
    <row r="513" spans="1:43" ht="16.5" thickBot="1">
      <c r="A513" s="662" t="s">
        <v>292</v>
      </c>
      <c r="B513" s="68"/>
      <c r="C513" s="1611"/>
      <c r="D513" s="38"/>
      <c r="E513" s="1639" t="s">
        <v>998</v>
      </c>
      <c r="F513" s="1174"/>
      <c r="G513" s="39"/>
      <c r="H513" s="39"/>
      <c r="I513" s="50"/>
      <c r="J513" s="1513" t="s">
        <v>373</v>
      </c>
      <c r="K513" s="1487"/>
      <c r="L513" s="50"/>
      <c r="M513" s="94"/>
      <c r="N513" s="1182" t="s">
        <v>79</v>
      </c>
      <c r="O513" s="1143">
        <f>H515</f>
        <v>1.57</v>
      </c>
      <c r="P513" s="1700">
        <f>I515</f>
        <v>1.57</v>
      </c>
      <c r="Q513" s="1143">
        <f>H531</f>
        <v>2.4</v>
      </c>
      <c r="R513" s="1330">
        <f>I531</f>
        <v>2.4</v>
      </c>
      <c r="S513" s="1143">
        <f>E543+H543</f>
        <v>11.97</v>
      </c>
      <c r="T513" s="1341">
        <f>F543+I543</f>
        <v>11.97</v>
      </c>
      <c r="U513" s="1143">
        <f t="shared" si="508"/>
        <v>3.9699999999999998</v>
      </c>
      <c r="V513" s="1330">
        <f t="shared" si="509"/>
        <v>3.9699999999999998</v>
      </c>
      <c r="W513" s="1143">
        <f t="shared" si="510"/>
        <v>14.370000000000001</v>
      </c>
      <c r="X513" s="1239">
        <f t="shared" si="511"/>
        <v>14.370000000000001</v>
      </c>
      <c r="Z513" s="1230" t="s">
        <v>422</v>
      </c>
      <c r="AA513" s="1320">
        <f t="shared" ref="AA513:AF513" si="512">SUM(AA505:AA512)</f>
        <v>0</v>
      </c>
      <c r="AB513" s="1321">
        <f t="shared" si="512"/>
        <v>0</v>
      </c>
      <c r="AC513" s="1322">
        <f t="shared" si="512"/>
        <v>37.5</v>
      </c>
      <c r="AD513" s="1232">
        <f t="shared" si="512"/>
        <v>37.5</v>
      </c>
      <c r="AE513" s="1320">
        <f t="shared" si="512"/>
        <v>3.9</v>
      </c>
      <c r="AF513" s="1323">
        <f t="shared" si="512"/>
        <v>3.9</v>
      </c>
      <c r="AG513" s="1231">
        <f t="shared" si="502"/>
        <v>37.5</v>
      </c>
      <c r="AH513" s="1324">
        <f t="shared" si="503"/>
        <v>37.5</v>
      </c>
      <c r="AI513" s="1231">
        <f t="shared" si="504"/>
        <v>41.4</v>
      </c>
      <c r="AJ513" s="1325">
        <f t="shared" si="505"/>
        <v>41.4</v>
      </c>
      <c r="AL513" s="2622" t="s">
        <v>959</v>
      </c>
      <c r="AM513" s="2626">
        <f t="shared" ref="AM513:AM541" si="513">O517+Q517+S517</f>
        <v>357.50700000000001</v>
      </c>
      <c r="AN513" s="1189">
        <f t="shared" ref="AN513:AN541" si="514">P517+R517+T517</f>
        <v>266.43</v>
      </c>
      <c r="AO513" s="2502" t="s">
        <v>940</v>
      </c>
      <c r="AP513" s="1403">
        <f t="shared" si="500"/>
        <v>0</v>
      </c>
      <c r="AQ513" s="1418">
        <f t="shared" si="501"/>
        <v>0</v>
      </c>
    </row>
    <row r="514" spans="1:43" ht="15.75" thickBot="1">
      <c r="A514" s="85"/>
      <c r="B514" s="170" t="s">
        <v>159</v>
      </c>
      <c r="C514" s="54"/>
      <c r="D514" s="1859" t="s">
        <v>100</v>
      </c>
      <c r="E514" s="1857" t="s">
        <v>101</v>
      </c>
      <c r="F514" s="1858" t="s">
        <v>102</v>
      </c>
      <c r="G514" s="2020" t="s">
        <v>100</v>
      </c>
      <c r="H514" s="2021" t="s">
        <v>101</v>
      </c>
      <c r="I514" s="2022" t="s">
        <v>102</v>
      </c>
      <c r="J514" s="1444" t="s">
        <v>100</v>
      </c>
      <c r="K514" s="1462" t="s">
        <v>101</v>
      </c>
      <c r="L514" s="1463" t="s">
        <v>102</v>
      </c>
      <c r="M514" s="94"/>
      <c r="N514" s="1185" t="s">
        <v>413</v>
      </c>
      <c r="O514" s="1144">
        <f t="shared" ref="O514:T514" si="515">AA513</f>
        <v>0</v>
      </c>
      <c r="P514" s="1368">
        <f t="shared" si="515"/>
        <v>0</v>
      </c>
      <c r="Q514" s="1144">
        <f t="shared" si="515"/>
        <v>37.5</v>
      </c>
      <c r="R514" s="1342">
        <f t="shared" si="515"/>
        <v>37.5</v>
      </c>
      <c r="S514" s="1144">
        <f t="shared" si="515"/>
        <v>3.9</v>
      </c>
      <c r="T514" s="1343">
        <f t="shared" si="515"/>
        <v>3.9</v>
      </c>
      <c r="U514" s="1144">
        <f t="shared" si="508"/>
        <v>37.5</v>
      </c>
      <c r="V514" s="1187">
        <f t="shared" si="509"/>
        <v>37.5</v>
      </c>
      <c r="W514" s="1144">
        <f t="shared" si="510"/>
        <v>41.4</v>
      </c>
      <c r="X514" s="1342">
        <f t="shared" si="511"/>
        <v>41.4</v>
      </c>
      <c r="Z514" s="2502" t="s">
        <v>940</v>
      </c>
      <c r="AA514" s="1164"/>
      <c r="AB514" s="1682"/>
      <c r="AC514" s="1166"/>
      <c r="AD514" s="1326"/>
      <c r="AE514" s="1169"/>
      <c r="AF514" s="1691"/>
      <c r="AG514" s="1169">
        <f t="shared" si="502"/>
        <v>0</v>
      </c>
      <c r="AH514" s="1327">
        <f t="shared" si="503"/>
        <v>0</v>
      </c>
      <c r="AI514" s="1169">
        <f t="shared" si="504"/>
        <v>0</v>
      </c>
      <c r="AJ514" s="1328">
        <f t="shared" si="505"/>
        <v>0</v>
      </c>
      <c r="AL514" s="2623" t="s">
        <v>960</v>
      </c>
      <c r="AM514" s="2626">
        <f t="shared" si="513"/>
        <v>0</v>
      </c>
      <c r="AN514" s="1189">
        <f t="shared" si="514"/>
        <v>0</v>
      </c>
      <c r="AO514" s="1200" t="s">
        <v>435</v>
      </c>
      <c r="AP514" s="1403">
        <f t="shared" si="500"/>
        <v>0</v>
      </c>
      <c r="AQ514" s="1418">
        <f t="shared" si="501"/>
        <v>0</v>
      </c>
    </row>
    <row r="515" spans="1:43">
      <c r="A515" s="1539" t="s">
        <v>383</v>
      </c>
      <c r="B515" s="262" t="s">
        <v>373</v>
      </c>
      <c r="C515" s="377">
        <v>60</v>
      </c>
      <c r="D515" s="1553" t="s">
        <v>239</v>
      </c>
      <c r="E515" s="1514">
        <v>123.31</v>
      </c>
      <c r="F515" s="2019">
        <v>87.5</v>
      </c>
      <c r="G515" s="1781" t="s">
        <v>492</v>
      </c>
      <c r="H515" s="1493">
        <v>1.57</v>
      </c>
      <c r="I515" s="1494">
        <v>1.57</v>
      </c>
      <c r="J515" s="1856" t="s">
        <v>74</v>
      </c>
      <c r="K515" s="1493">
        <v>56.174999999999997</v>
      </c>
      <c r="L515" s="1494">
        <v>45</v>
      </c>
      <c r="M515" s="94"/>
      <c r="N515" s="1182" t="s">
        <v>105</v>
      </c>
      <c r="O515" s="1143"/>
      <c r="P515" s="1138"/>
      <c r="Q515" s="1143"/>
      <c r="R515" s="1239"/>
      <c r="S515" s="1143"/>
      <c r="T515" s="1344"/>
      <c r="U515" s="1143">
        <f t="shared" si="508"/>
        <v>0</v>
      </c>
      <c r="V515" s="1330">
        <f t="shared" si="509"/>
        <v>0</v>
      </c>
      <c r="W515" s="1143">
        <f t="shared" si="510"/>
        <v>0</v>
      </c>
      <c r="X515" s="1239">
        <f t="shared" si="511"/>
        <v>0</v>
      </c>
      <c r="Z515" s="1200" t="s">
        <v>435</v>
      </c>
      <c r="AA515" s="936"/>
      <c r="AB515" s="1683"/>
      <c r="AC515" s="1167"/>
      <c r="AD515" s="1329"/>
      <c r="AE515" s="1167"/>
      <c r="AF515" s="1347"/>
      <c r="AG515" s="1167">
        <f t="shared" ref="AG515:AJ518" si="516">AA515+AC515</f>
        <v>0</v>
      </c>
      <c r="AH515" s="1330">
        <f t="shared" si="516"/>
        <v>0</v>
      </c>
      <c r="AI515" s="1167">
        <f t="shared" si="516"/>
        <v>0</v>
      </c>
      <c r="AJ515" s="1239">
        <f t="shared" si="516"/>
        <v>0</v>
      </c>
      <c r="AL515" s="1182" t="s">
        <v>70</v>
      </c>
      <c r="AM515" s="1207">
        <f t="shared" si="513"/>
        <v>169.04</v>
      </c>
      <c r="AN515" s="1184">
        <f t="shared" si="514"/>
        <v>120</v>
      </c>
      <c r="AO515" s="1199" t="s">
        <v>300</v>
      </c>
      <c r="AP515" s="1403">
        <f t="shared" si="500"/>
        <v>68.400000000000006</v>
      </c>
      <c r="AQ515" s="1418">
        <f t="shared" si="501"/>
        <v>41.04</v>
      </c>
    </row>
    <row r="516" spans="1:43">
      <c r="A516" s="239" t="s">
        <v>999</v>
      </c>
      <c r="B516" s="2789" t="s">
        <v>496</v>
      </c>
      <c r="C516" s="276">
        <v>200</v>
      </c>
      <c r="D516" s="1499" t="s">
        <v>89</v>
      </c>
      <c r="E516" s="242">
        <v>0.95</v>
      </c>
      <c r="F516" s="1447">
        <v>0.95</v>
      </c>
      <c r="G516" s="234" t="s">
        <v>83</v>
      </c>
      <c r="H516" s="1061">
        <v>0.7</v>
      </c>
      <c r="I516" s="1450">
        <v>0.7</v>
      </c>
      <c r="J516" s="1060" t="s">
        <v>96</v>
      </c>
      <c r="K516" s="1497">
        <v>16.8</v>
      </c>
      <c r="L516" s="1450">
        <v>16.8</v>
      </c>
      <c r="M516" s="94"/>
      <c r="N516" s="455" t="s">
        <v>45</v>
      </c>
      <c r="O516" s="1696">
        <f>E517</f>
        <v>129.94999999999999</v>
      </c>
      <c r="P516" s="1350">
        <f>F517</f>
        <v>97.46</v>
      </c>
      <c r="Q516" s="1143">
        <f>E526</f>
        <v>21.4</v>
      </c>
      <c r="R516" s="1239">
        <f>F526</f>
        <v>16</v>
      </c>
      <c r="S516" s="1143"/>
      <c r="T516" s="1344"/>
      <c r="U516" s="1143">
        <f t="shared" si="508"/>
        <v>151.35</v>
      </c>
      <c r="V516" s="1330">
        <f t="shared" si="509"/>
        <v>113.46</v>
      </c>
      <c r="W516" s="1143">
        <f t="shared" si="510"/>
        <v>21.4</v>
      </c>
      <c r="X516" s="1239">
        <f t="shared" si="511"/>
        <v>16</v>
      </c>
      <c r="Z516" s="1199" t="s">
        <v>300</v>
      </c>
      <c r="AA516" s="936"/>
      <c r="AB516" s="1684"/>
      <c r="AC516" s="1167">
        <f>K530</f>
        <v>68.400000000000006</v>
      </c>
      <c r="AD516" s="1329">
        <f>L530</f>
        <v>41.04</v>
      </c>
      <c r="AE516" s="1167"/>
      <c r="AF516" s="1347"/>
      <c r="AG516" s="1167">
        <f t="shared" si="516"/>
        <v>68.400000000000006</v>
      </c>
      <c r="AH516" s="1330">
        <f t="shared" si="516"/>
        <v>41.04</v>
      </c>
      <c r="AI516" s="1167">
        <f t="shared" si="516"/>
        <v>68.400000000000006</v>
      </c>
      <c r="AJ516" s="1239">
        <f t="shared" si="516"/>
        <v>41.04</v>
      </c>
      <c r="AL516" s="1190" t="s">
        <v>104</v>
      </c>
      <c r="AM516" s="1183">
        <f t="shared" si="513"/>
        <v>0</v>
      </c>
      <c r="AN516" s="1184">
        <f t="shared" si="514"/>
        <v>0</v>
      </c>
      <c r="AO516" s="1201" t="s">
        <v>495</v>
      </c>
      <c r="AP516" s="1403">
        <f t="shared" si="500"/>
        <v>0</v>
      </c>
      <c r="AQ516" s="1418">
        <f t="shared" si="501"/>
        <v>0</v>
      </c>
    </row>
    <row r="517" spans="1:43">
      <c r="A517" s="241" t="s">
        <v>463</v>
      </c>
      <c r="B517" s="248" t="s">
        <v>122</v>
      </c>
      <c r="C517" s="260">
        <v>200</v>
      </c>
      <c r="D517" s="243" t="s">
        <v>175</v>
      </c>
      <c r="E517" s="242">
        <v>129.94999999999999</v>
      </c>
      <c r="F517" s="1447">
        <v>97.46</v>
      </c>
      <c r="G517" s="234" t="s">
        <v>522</v>
      </c>
      <c r="H517" s="1061">
        <v>0.01</v>
      </c>
      <c r="I517" s="1450">
        <v>0.01</v>
      </c>
      <c r="J517" s="246" t="s">
        <v>164</v>
      </c>
      <c r="K517" s="247">
        <v>13.5</v>
      </c>
      <c r="L517" s="1495">
        <v>10.8</v>
      </c>
      <c r="M517" s="94"/>
      <c r="N517" s="2622" t="s">
        <v>959</v>
      </c>
      <c r="O517" s="1145">
        <f t="shared" ref="O517:T517" si="517">AA528</f>
        <v>132.77699999999999</v>
      </c>
      <c r="P517" s="1345">
        <f t="shared" si="517"/>
        <v>106.27000000000001</v>
      </c>
      <c r="Q517" s="2624">
        <f t="shared" si="517"/>
        <v>166.4</v>
      </c>
      <c r="R517" s="2625">
        <f t="shared" si="517"/>
        <v>113.46</v>
      </c>
      <c r="S517" s="1145">
        <f t="shared" si="517"/>
        <v>58.33</v>
      </c>
      <c r="T517" s="1347">
        <f t="shared" si="517"/>
        <v>46.7</v>
      </c>
      <c r="U517" s="2624">
        <f t="shared" ref="U517:X519" si="518">O517+Q517</f>
        <v>299.17700000000002</v>
      </c>
      <c r="V517" s="1189">
        <f t="shared" si="518"/>
        <v>219.73000000000002</v>
      </c>
      <c r="W517" s="2624">
        <f t="shared" si="518"/>
        <v>224.73000000000002</v>
      </c>
      <c r="X517" s="2625">
        <f t="shared" si="518"/>
        <v>160.16</v>
      </c>
      <c r="Z517" s="1201" t="s">
        <v>495</v>
      </c>
      <c r="AA517" s="936"/>
      <c r="AB517" s="1685"/>
      <c r="AC517" s="1167"/>
      <c r="AD517" s="1329"/>
      <c r="AE517" s="1168"/>
      <c r="AF517" s="1692"/>
      <c r="AG517" s="1168">
        <f t="shared" si="516"/>
        <v>0</v>
      </c>
      <c r="AH517" s="1332">
        <f t="shared" si="516"/>
        <v>0</v>
      </c>
      <c r="AI517" s="1168">
        <f t="shared" si="516"/>
        <v>0</v>
      </c>
      <c r="AJ517" s="1134">
        <f t="shared" si="516"/>
        <v>0</v>
      </c>
      <c r="AL517" s="1182" t="s">
        <v>132</v>
      </c>
      <c r="AM517" s="1183">
        <f t="shared" si="513"/>
        <v>200</v>
      </c>
      <c r="AN517" s="1184">
        <f t="shared" si="514"/>
        <v>200</v>
      </c>
      <c r="AO517" s="1201" t="s">
        <v>63</v>
      </c>
      <c r="AP517" s="1403">
        <f t="shared" si="500"/>
        <v>0</v>
      </c>
      <c r="AQ517" s="1418">
        <f t="shared" si="501"/>
        <v>0</v>
      </c>
    </row>
    <row r="518" spans="1:43">
      <c r="A518" s="241" t="s">
        <v>9</v>
      </c>
      <c r="B518" s="248" t="s">
        <v>10</v>
      </c>
      <c r="C518" s="260">
        <v>40</v>
      </c>
      <c r="D518" s="243" t="s">
        <v>68</v>
      </c>
      <c r="E518" s="242">
        <v>25.341999999999999</v>
      </c>
      <c r="F518" s="1447">
        <v>17.95</v>
      </c>
      <c r="G518" s="1423" t="s">
        <v>456</v>
      </c>
      <c r="H518" s="1061"/>
      <c r="I518" s="1450">
        <v>1</v>
      </c>
      <c r="J518" s="1482" t="s">
        <v>89</v>
      </c>
      <c r="K518" s="1484">
        <v>4.8</v>
      </c>
      <c r="L518" s="1062">
        <v>4.8</v>
      </c>
      <c r="M518" s="94"/>
      <c r="N518" s="2623" t="s">
        <v>960</v>
      </c>
      <c r="O518" s="2624">
        <f t="shared" ref="O518:T518" si="519">AA535</f>
        <v>0</v>
      </c>
      <c r="P518" s="1345">
        <f t="shared" si="519"/>
        <v>0</v>
      </c>
      <c r="Q518" s="1145">
        <f t="shared" si="519"/>
        <v>0</v>
      </c>
      <c r="R518" s="1346">
        <f t="shared" si="519"/>
        <v>0</v>
      </c>
      <c r="S518" s="1145">
        <f t="shared" si="519"/>
        <v>0</v>
      </c>
      <c r="T518" s="1347">
        <f t="shared" si="519"/>
        <v>0</v>
      </c>
      <c r="U518" s="1145">
        <f t="shared" si="518"/>
        <v>0</v>
      </c>
      <c r="V518" s="1189">
        <f t="shared" si="518"/>
        <v>0</v>
      </c>
      <c r="W518" s="1145">
        <f t="shared" si="518"/>
        <v>0</v>
      </c>
      <c r="X518" s="1346">
        <f t="shared" si="518"/>
        <v>0</v>
      </c>
      <c r="Z518" s="1201" t="s">
        <v>63</v>
      </c>
      <c r="AA518" s="1164"/>
      <c r="AB518" s="1682"/>
      <c r="AC518" s="1166"/>
      <c r="AD518" s="1326"/>
      <c r="AE518" s="1167"/>
      <c r="AF518" s="1347"/>
      <c r="AG518" s="1167">
        <f t="shared" si="516"/>
        <v>0</v>
      </c>
      <c r="AH518" s="1330">
        <f t="shared" si="516"/>
        <v>0</v>
      </c>
      <c r="AI518" s="1167">
        <f t="shared" si="516"/>
        <v>0</v>
      </c>
      <c r="AJ518" s="1239">
        <f t="shared" si="516"/>
        <v>0</v>
      </c>
      <c r="AL518" s="455" t="s">
        <v>85</v>
      </c>
      <c r="AM518" s="1183">
        <f t="shared" si="513"/>
        <v>0</v>
      </c>
      <c r="AN518" s="1184">
        <f t="shared" si="514"/>
        <v>0</v>
      </c>
      <c r="AO518" s="1930" t="s">
        <v>598</v>
      </c>
      <c r="AP518" s="1403">
        <f t="shared" si="500"/>
        <v>2.6</v>
      </c>
      <c r="AQ518" s="1418">
        <f t="shared" si="501"/>
        <v>1.8</v>
      </c>
    </row>
    <row r="519" spans="1:43">
      <c r="A519" s="239" t="s">
        <v>9</v>
      </c>
      <c r="B519" s="273" t="s">
        <v>427</v>
      </c>
      <c r="C519" s="259">
        <v>30</v>
      </c>
      <c r="D519" s="243" t="s">
        <v>164</v>
      </c>
      <c r="E519" s="242">
        <v>12.58</v>
      </c>
      <c r="F519" s="1556">
        <v>10.48</v>
      </c>
      <c r="G519" s="9"/>
      <c r="H519" s="9"/>
      <c r="I519" s="71"/>
      <c r="J519" s="87" t="s">
        <v>371</v>
      </c>
      <c r="K519" s="242">
        <v>0.7</v>
      </c>
      <c r="L519" s="1501">
        <v>0.7</v>
      </c>
      <c r="M519" s="94"/>
      <c r="N519" s="1182" t="s">
        <v>70</v>
      </c>
      <c r="O519" s="1146">
        <f t="shared" ref="O519:T519" si="520">AA543</f>
        <v>0</v>
      </c>
      <c r="P519" s="1348">
        <f t="shared" si="520"/>
        <v>0</v>
      </c>
      <c r="Q519" s="1146">
        <f t="shared" si="520"/>
        <v>143</v>
      </c>
      <c r="R519" s="1239">
        <f t="shared" si="520"/>
        <v>100</v>
      </c>
      <c r="S519" s="1146">
        <f t="shared" si="520"/>
        <v>26.04</v>
      </c>
      <c r="T519" s="1344">
        <f t="shared" si="520"/>
        <v>20</v>
      </c>
      <c r="U519" s="1146">
        <f t="shared" si="518"/>
        <v>143</v>
      </c>
      <c r="V519" s="1330">
        <f t="shared" si="518"/>
        <v>100</v>
      </c>
      <c r="W519" s="1146">
        <f t="shared" si="518"/>
        <v>169.04</v>
      </c>
      <c r="X519" s="1239">
        <f t="shared" si="518"/>
        <v>120</v>
      </c>
      <c r="Z519" s="1930" t="s">
        <v>598</v>
      </c>
      <c r="AA519" s="936"/>
      <c r="AB519" s="1683"/>
      <c r="AC519" s="1167">
        <f>E532</f>
        <v>2.6</v>
      </c>
      <c r="AD519" s="1329">
        <f>F532</f>
        <v>1.8</v>
      </c>
      <c r="AE519" s="1167"/>
      <c r="AF519" s="1347"/>
      <c r="AG519" s="1167">
        <f t="shared" ref="AG519:AG520" si="521">AA519+AC519</f>
        <v>2.6</v>
      </c>
      <c r="AH519" s="1330">
        <f t="shared" ref="AH519:AH520" si="522">AB519+AD519</f>
        <v>1.8</v>
      </c>
      <c r="AI519" s="1167">
        <f t="shared" ref="AI519:AI520" si="523">AC519+AE519</f>
        <v>2.6</v>
      </c>
      <c r="AJ519" s="1239">
        <f t="shared" ref="AJ519:AJ520" si="524">AD519+AF519</f>
        <v>1.8</v>
      </c>
      <c r="AL519" s="455" t="s">
        <v>439</v>
      </c>
      <c r="AM519" s="1183">
        <f t="shared" si="513"/>
        <v>123.31</v>
      </c>
      <c r="AN519" s="1184">
        <f t="shared" si="514"/>
        <v>87.5</v>
      </c>
      <c r="AO519" s="1200" t="s">
        <v>434</v>
      </c>
      <c r="AP519" s="1403">
        <f t="shared" si="500"/>
        <v>0</v>
      </c>
      <c r="AQ519" s="1418">
        <f t="shared" si="501"/>
        <v>0</v>
      </c>
    </row>
    <row r="520" spans="1:43">
      <c r="A520" s="422"/>
      <c r="B520" s="1841"/>
      <c r="C520" s="172"/>
      <c r="D520" s="243" t="s">
        <v>497</v>
      </c>
      <c r="E520" s="242">
        <v>8.3800000000000008</v>
      </c>
      <c r="F520" s="1448">
        <v>5.24</v>
      </c>
      <c r="G520" s="992"/>
      <c r="H520" s="9"/>
      <c r="I520" s="71"/>
      <c r="J520" s="1482" t="s">
        <v>372</v>
      </c>
      <c r="K520" s="1484">
        <v>0.3</v>
      </c>
      <c r="L520" s="1062">
        <v>0.3</v>
      </c>
      <c r="M520" s="94"/>
      <c r="N520" s="1190" t="s">
        <v>104</v>
      </c>
      <c r="O520" s="1146">
        <f t="shared" ref="O520:T520" si="525">AA547</f>
        <v>0</v>
      </c>
      <c r="P520" s="1138">
        <f t="shared" si="525"/>
        <v>0</v>
      </c>
      <c r="Q520" s="1146">
        <f t="shared" si="525"/>
        <v>0</v>
      </c>
      <c r="R520" s="1330">
        <f t="shared" si="525"/>
        <v>0</v>
      </c>
      <c r="S520" s="1146">
        <f t="shared" si="525"/>
        <v>0</v>
      </c>
      <c r="T520" s="1344">
        <f t="shared" si="525"/>
        <v>0</v>
      </c>
      <c r="U520" s="1143">
        <f t="shared" ref="U520:U542" si="526">O520+Q520</f>
        <v>0</v>
      </c>
      <c r="V520" s="1330">
        <f t="shared" ref="V520:V547" si="527">P520+R520</f>
        <v>0</v>
      </c>
      <c r="W520" s="1143">
        <f t="shared" ref="W520:W545" si="528">Q520+S520</f>
        <v>0</v>
      </c>
      <c r="X520" s="1239">
        <f t="shared" ref="X520:X547" si="529">R520+T520</f>
        <v>0</v>
      </c>
      <c r="Z520" s="1200" t="s">
        <v>434</v>
      </c>
      <c r="AA520" s="936"/>
      <c r="AB520" s="1684"/>
      <c r="AC520" s="1167"/>
      <c r="AD520" s="1329"/>
      <c r="AE520" s="1167"/>
      <c r="AF520" s="1347"/>
      <c r="AG520" s="1167">
        <f t="shared" si="521"/>
        <v>0</v>
      </c>
      <c r="AH520" s="1330">
        <f t="shared" si="522"/>
        <v>0</v>
      </c>
      <c r="AI520" s="1167">
        <f t="shared" si="523"/>
        <v>0</v>
      </c>
      <c r="AJ520" s="1239">
        <f t="shared" si="524"/>
        <v>0</v>
      </c>
      <c r="AL520" s="1182" t="s">
        <v>121</v>
      </c>
      <c r="AM520" s="1183">
        <f t="shared" si="513"/>
        <v>81</v>
      </c>
      <c r="AN520" s="1184">
        <f t="shared" si="514"/>
        <v>59</v>
      </c>
      <c r="AO520" s="1201" t="s">
        <v>125</v>
      </c>
      <c r="AP520" s="1403">
        <f t="shared" si="500"/>
        <v>20</v>
      </c>
      <c r="AQ520" s="1418">
        <f t="shared" si="501"/>
        <v>16</v>
      </c>
    </row>
    <row r="521" spans="1:43" ht="15.75" thickBot="1">
      <c r="A521" s="1376" t="s">
        <v>398</v>
      </c>
      <c r="B521" s="1377"/>
      <c r="C521" s="1698">
        <f>SUM(C515:C520)</f>
        <v>530</v>
      </c>
      <c r="D521" s="253" t="s">
        <v>82</v>
      </c>
      <c r="E521" s="2749">
        <v>2.31</v>
      </c>
      <c r="F521" s="2750">
        <v>2.31</v>
      </c>
      <c r="G521" s="991"/>
      <c r="H521" s="31"/>
      <c r="I521" s="73"/>
      <c r="J521" s="420" t="s">
        <v>54</v>
      </c>
      <c r="K521" s="1058">
        <v>0.2</v>
      </c>
      <c r="L521" s="1456">
        <v>0.2</v>
      </c>
      <c r="M521" s="94"/>
      <c r="N521" s="1182" t="s">
        <v>132</v>
      </c>
      <c r="O521" s="1143">
        <f>C517</f>
        <v>200</v>
      </c>
      <c r="P521" s="1138">
        <f>C517</f>
        <v>200</v>
      </c>
      <c r="Q521" s="1143"/>
      <c r="R521" s="1239"/>
      <c r="S521" s="1143"/>
      <c r="T521" s="1344"/>
      <c r="U521" s="1143">
        <f t="shared" si="526"/>
        <v>200</v>
      </c>
      <c r="V521" s="1330">
        <f t="shared" si="527"/>
        <v>200</v>
      </c>
      <c r="W521" s="1143">
        <f t="shared" si="528"/>
        <v>0</v>
      </c>
      <c r="X521" s="1239">
        <f t="shared" si="529"/>
        <v>0</v>
      </c>
      <c r="Z521" s="1201" t="s">
        <v>125</v>
      </c>
      <c r="AA521" s="936"/>
      <c r="AB521" s="1684"/>
      <c r="AC521" s="1167">
        <f>E527</f>
        <v>20</v>
      </c>
      <c r="AD521" s="1329">
        <f>F527</f>
        <v>16</v>
      </c>
      <c r="AE521" s="1167"/>
      <c r="AF521" s="1347"/>
      <c r="AG521" s="1167">
        <f t="shared" ref="AG521:AJ528" si="530">AA521+AC521</f>
        <v>20</v>
      </c>
      <c r="AH521" s="1330">
        <f t="shared" si="530"/>
        <v>16</v>
      </c>
      <c r="AI521" s="1167">
        <f t="shared" si="530"/>
        <v>20</v>
      </c>
      <c r="AJ521" s="1239">
        <f t="shared" si="530"/>
        <v>16</v>
      </c>
      <c r="AL521" s="1182" t="s">
        <v>65</v>
      </c>
      <c r="AM521" s="1183">
        <f t="shared" si="513"/>
        <v>37.92</v>
      </c>
      <c r="AN521" s="1184">
        <f t="shared" si="514"/>
        <v>31</v>
      </c>
      <c r="AO521" s="1201" t="s">
        <v>87</v>
      </c>
      <c r="AP521" s="1403">
        <f t="shared" si="500"/>
        <v>41.08</v>
      </c>
      <c r="AQ521" s="1418">
        <f t="shared" si="501"/>
        <v>29.78</v>
      </c>
    </row>
    <row r="522" spans="1:43" ht="15.75" thickBot="1">
      <c r="A522" s="364"/>
      <c r="B522" s="170" t="s">
        <v>123</v>
      </c>
      <c r="C522" s="54"/>
      <c r="D522" s="1676" t="s">
        <v>692</v>
      </c>
      <c r="E522" s="68"/>
      <c r="F522" s="68"/>
      <c r="G522" s="1920" t="s">
        <v>702</v>
      </c>
      <c r="H522" s="39"/>
      <c r="I522" s="50"/>
      <c r="J522" s="1027" t="s">
        <v>252</v>
      </c>
      <c r="K522" s="39"/>
      <c r="L522" s="50"/>
      <c r="M522" s="94"/>
      <c r="N522" s="455" t="s">
        <v>425</v>
      </c>
      <c r="O522" s="1143">
        <f t="shared" ref="O522:T522" si="531">AA550</f>
        <v>0</v>
      </c>
      <c r="P522" s="1138">
        <f t="shared" si="531"/>
        <v>0</v>
      </c>
      <c r="Q522" s="1143">
        <f t="shared" si="531"/>
        <v>0</v>
      </c>
      <c r="R522" s="1239">
        <f t="shared" si="531"/>
        <v>0</v>
      </c>
      <c r="S522" s="1143">
        <f t="shared" si="531"/>
        <v>0</v>
      </c>
      <c r="T522" s="1344">
        <f t="shared" si="531"/>
        <v>0</v>
      </c>
      <c r="U522" s="1143">
        <f t="shared" si="526"/>
        <v>0</v>
      </c>
      <c r="V522" s="1330">
        <f t="shared" si="527"/>
        <v>0</v>
      </c>
      <c r="W522" s="1143">
        <f t="shared" si="528"/>
        <v>0</v>
      </c>
      <c r="X522" s="1239">
        <f t="shared" si="529"/>
        <v>0</v>
      </c>
      <c r="Z522" s="1201" t="s">
        <v>87</v>
      </c>
      <c r="AA522" s="936">
        <f>E519+K517</f>
        <v>26.08</v>
      </c>
      <c r="AB522" s="1687">
        <f>F519+L517</f>
        <v>21.28</v>
      </c>
      <c r="AC522" s="1167">
        <f>E529+K532</f>
        <v>15</v>
      </c>
      <c r="AD522" s="1329">
        <f>F529+L532</f>
        <v>8.5</v>
      </c>
      <c r="AE522" s="1167"/>
      <c r="AF522" s="1347"/>
      <c r="AG522" s="1167">
        <f t="shared" si="530"/>
        <v>41.08</v>
      </c>
      <c r="AH522" s="1330">
        <f t="shared" si="530"/>
        <v>29.78</v>
      </c>
      <c r="AI522" s="1167">
        <f t="shared" si="530"/>
        <v>15</v>
      </c>
      <c r="AJ522" s="1239">
        <f t="shared" si="530"/>
        <v>8.5</v>
      </c>
      <c r="AL522" s="1182" t="s">
        <v>60</v>
      </c>
      <c r="AM522" s="1183">
        <f t="shared" si="513"/>
        <v>230</v>
      </c>
      <c r="AN522" s="1184">
        <f t="shared" si="514"/>
        <v>230</v>
      </c>
      <c r="AO522" s="1201" t="s">
        <v>68</v>
      </c>
      <c r="AP522" s="1403">
        <f t="shared" si="500"/>
        <v>96.271999999999991</v>
      </c>
      <c r="AQ522" s="1418">
        <f t="shared" si="501"/>
        <v>73.650000000000006</v>
      </c>
    </row>
    <row r="523" spans="1:43" ht="15.75" thickBot="1">
      <c r="A523" s="1539" t="s">
        <v>607</v>
      </c>
      <c r="B523" s="248" t="s">
        <v>608</v>
      </c>
      <c r="C523" s="257">
        <v>60</v>
      </c>
      <c r="D523" s="1637" t="s">
        <v>693</v>
      </c>
      <c r="E523" s="31"/>
      <c r="F523" s="31"/>
      <c r="G523" s="1464" t="s">
        <v>100</v>
      </c>
      <c r="H523" s="1445" t="s">
        <v>101</v>
      </c>
      <c r="I523" s="1446" t="s">
        <v>102</v>
      </c>
      <c r="J523" s="1489" t="s">
        <v>100</v>
      </c>
      <c r="K523" s="1445" t="s">
        <v>101</v>
      </c>
      <c r="L523" s="1446" t="s">
        <v>102</v>
      </c>
      <c r="M523" s="94"/>
      <c r="N523" s="1182" t="s">
        <v>426</v>
      </c>
      <c r="O523" s="1143">
        <f t="shared" ref="O523:T523" si="532">AA554</f>
        <v>123.31</v>
      </c>
      <c r="P523" s="1348">
        <f t="shared" si="532"/>
        <v>87.5</v>
      </c>
      <c r="Q523" s="1143">
        <f t="shared" si="532"/>
        <v>0</v>
      </c>
      <c r="R523" s="1330">
        <f t="shared" si="532"/>
        <v>0</v>
      </c>
      <c r="S523" s="1143">
        <f t="shared" si="532"/>
        <v>0</v>
      </c>
      <c r="T523" s="1349">
        <f t="shared" si="532"/>
        <v>0</v>
      </c>
      <c r="U523" s="1143">
        <f t="shared" si="526"/>
        <v>123.31</v>
      </c>
      <c r="V523" s="1330">
        <f t="shared" si="527"/>
        <v>87.5</v>
      </c>
      <c r="W523" s="1143">
        <f t="shared" si="528"/>
        <v>0</v>
      </c>
      <c r="X523" s="1239">
        <f t="shared" si="529"/>
        <v>0</v>
      </c>
      <c r="Z523" s="1201" t="s">
        <v>68</v>
      </c>
      <c r="AA523" s="936">
        <f>E518</f>
        <v>25.341999999999999</v>
      </c>
      <c r="AB523" s="1687">
        <f>F518</f>
        <v>17.95</v>
      </c>
      <c r="AC523" s="1167">
        <f>E528</f>
        <v>12.6</v>
      </c>
      <c r="AD523" s="1329">
        <f>F528</f>
        <v>9</v>
      </c>
      <c r="AE523" s="1167">
        <f>E546</f>
        <v>58.33</v>
      </c>
      <c r="AF523" s="1347">
        <f>F546</f>
        <v>46.7</v>
      </c>
      <c r="AG523" s="1167">
        <f t="shared" si="530"/>
        <v>37.942</v>
      </c>
      <c r="AH523" s="1330">
        <f t="shared" si="530"/>
        <v>26.95</v>
      </c>
      <c r="AI523" s="1167">
        <f t="shared" si="530"/>
        <v>70.929999999999993</v>
      </c>
      <c r="AJ523" s="1239">
        <f t="shared" si="530"/>
        <v>55.7</v>
      </c>
      <c r="AL523" s="1182" t="s">
        <v>139</v>
      </c>
      <c r="AM523" s="1183">
        <f t="shared" si="513"/>
        <v>0</v>
      </c>
      <c r="AN523" s="1191">
        <f t="shared" si="514"/>
        <v>0</v>
      </c>
      <c r="AO523" s="1201" t="s">
        <v>74</v>
      </c>
      <c r="AP523" s="1403">
        <f t="shared" si="500"/>
        <v>96.174999999999997</v>
      </c>
      <c r="AQ523" s="1418">
        <f t="shared" si="501"/>
        <v>77</v>
      </c>
    </row>
    <row r="524" spans="1:43" ht="15.75" thickBot="1">
      <c r="A524" s="1995" t="s">
        <v>697</v>
      </c>
      <c r="B524" s="2247" t="s">
        <v>694</v>
      </c>
      <c r="C524" s="382">
        <v>200</v>
      </c>
      <c r="D524" s="1464" t="s">
        <v>100</v>
      </c>
      <c r="E524" s="1445" t="s">
        <v>101</v>
      </c>
      <c r="F524" s="1446" t="s">
        <v>102</v>
      </c>
      <c r="G524" s="1053" t="s">
        <v>121</v>
      </c>
      <c r="H524" s="1054">
        <v>81</v>
      </c>
      <c r="I524" s="1528">
        <v>59</v>
      </c>
      <c r="J524" s="1509" t="s">
        <v>107</v>
      </c>
      <c r="K524" s="1493">
        <v>3</v>
      </c>
      <c r="L524" s="1494">
        <v>3</v>
      </c>
      <c r="M524" s="94"/>
      <c r="N524" s="1182" t="s">
        <v>121</v>
      </c>
      <c r="O524" s="1143"/>
      <c r="P524" s="1138"/>
      <c r="Q524" s="1143">
        <f>H524</f>
        <v>81</v>
      </c>
      <c r="R524" s="1239">
        <f>I524</f>
        <v>59</v>
      </c>
      <c r="S524" s="1143"/>
      <c r="T524" s="1344"/>
      <c r="U524" s="1143">
        <f t="shared" si="526"/>
        <v>81</v>
      </c>
      <c r="V524" s="1330">
        <f t="shared" si="527"/>
        <v>59</v>
      </c>
      <c r="W524" s="1143">
        <f t="shared" si="528"/>
        <v>81</v>
      </c>
      <c r="X524" s="1239">
        <f t="shared" si="529"/>
        <v>59</v>
      </c>
      <c r="Z524" s="1201" t="s">
        <v>74</v>
      </c>
      <c r="AA524" s="936">
        <f>K515</f>
        <v>56.174999999999997</v>
      </c>
      <c r="AB524" s="1684">
        <f>L515</f>
        <v>45</v>
      </c>
      <c r="AC524" s="1167">
        <f>E525</f>
        <v>40</v>
      </c>
      <c r="AD524" s="1329">
        <f>F525</f>
        <v>32</v>
      </c>
      <c r="AE524" s="1167"/>
      <c r="AF524" s="1347"/>
      <c r="AG524" s="1167">
        <f t="shared" si="530"/>
        <v>96.174999999999997</v>
      </c>
      <c r="AH524" s="1330">
        <f t="shared" si="530"/>
        <v>77</v>
      </c>
      <c r="AI524" s="1167">
        <f t="shared" si="530"/>
        <v>40</v>
      </c>
      <c r="AJ524" s="1239">
        <f t="shared" si="530"/>
        <v>32</v>
      </c>
      <c r="AL524" s="1182" t="s">
        <v>64</v>
      </c>
      <c r="AM524" s="1183">
        <f t="shared" si="513"/>
        <v>24</v>
      </c>
      <c r="AN524" s="1191">
        <f t="shared" si="514"/>
        <v>23.8</v>
      </c>
      <c r="AO524" s="1201" t="s">
        <v>129</v>
      </c>
      <c r="AP524" s="1403">
        <f t="shared" si="500"/>
        <v>0</v>
      </c>
      <c r="AQ524" s="1418">
        <f t="shared" si="501"/>
        <v>0</v>
      </c>
    </row>
    <row r="525" spans="1:43">
      <c r="A525" s="365"/>
      <c r="B525" s="2765" t="s">
        <v>695</v>
      </c>
      <c r="C525" s="1767"/>
      <c r="D525" s="1053" t="s">
        <v>74</v>
      </c>
      <c r="E525" s="1054">
        <v>40</v>
      </c>
      <c r="F525" s="1494">
        <v>32</v>
      </c>
      <c r="G525" s="1614" t="s">
        <v>658</v>
      </c>
      <c r="H525" s="1988">
        <v>24</v>
      </c>
      <c r="I525" s="1575">
        <v>23.8</v>
      </c>
      <c r="J525" s="1454" t="s">
        <v>50</v>
      </c>
      <c r="K525" s="1058">
        <v>10</v>
      </c>
      <c r="L525" s="1502">
        <v>10</v>
      </c>
      <c r="M525" s="94"/>
      <c r="N525" s="1182" t="s">
        <v>65</v>
      </c>
      <c r="O525" s="1143"/>
      <c r="P525" s="1138"/>
      <c r="Q525" s="1143"/>
      <c r="R525" s="1239"/>
      <c r="S525" s="1777">
        <f>E542</f>
        <v>37.92</v>
      </c>
      <c r="T525" s="1349">
        <f>F542</f>
        <v>31</v>
      </c>
      <c r="U525" s="1143">
        <f t="shared" si="526"/>
        <v>0</v>
      </c>
      <c r="V525" s="1330">
        <f t="shared" si="527"/>
        <v>0</v>
      </c>
      <c r="W525" s="1143">
        <f t="shared" si="528"/>
        <v>37.92</v>
      </c>
      <c r="X525" s="1239">
        <f t="shared" si="529"/>
        <v>31</v>
      </c>
      <c r="Z525" s="1201" t="s">
        <v>129</v>
      </c>
      <c r="AA525" s="936"/>
      <c r="AB525" s="1688"/>
      <c r="AC525" s="1167"/>
      <c r="AD525" s="1329"/>
      <c r="AE525" s="1167"/>
      <c r="AF525" s="1347"/>
      <c r="AG525" s="1167">
        <f t="shared" si="530"/>
        <v>0</v>
      </c>
      <c r="AH525" s="1330">
        <f t="shared" si="530"/>
        <v>0</v>
      </c>
      <c r="AI525" s="1167">
        <f t="shared" si="530"/>
        <v>0</v>
      </c>
      <c r="AJ525" s="1239">
        <f t="shared" si="530"/>
        <v>0</v>
      </c>
      <c r="AL525" s="1182" t="s">
        <v>47</v>
      </c>
      <c r="AM525" s="1183">
        <f t="shared" si="513"/>
        <v>0</v>
      </c>
      <c r="AN525" s="1191">
        <f t="shared" si="514"/>
        <v>0</v>
      </c>
      <c r="AO525" s="1201" t="s">
        <v>127</v>
      </c>
      <c r="AP525" s="1403">
        <f t="shared" si="500"/>
        <v>1.8</v>
      </c>
      <c r="AQ525" s="1418">
        <f t="shared" si="501"/>
        <v>1.32</v>
      </c>
    </row>
    <row r="526" spans="1:43" ht="15.75" thickBot="1">
      <c r="A526" s="241" t="s">
        <v>703</v>
      </c>
      <c r="B526" s="2763" t="s">
        <v>702</v>
      </c>
      <c r="C526" s="276">
        <v>100</v>
      </c>
      <c r="D526" s="243" t="s">
        <v>45</v>
      </c>
      <c r="E526" s="242">
        <v>21.4</v>
      </c>
      <c r="F526" s="1450">
        <v>16</v>
      </c>
      <c r="G526" s="1614" t="s">
        <v>677</v>
      </c>
      <c r="H526" s="2066" t="s">
        <v>753</v>
      </c>
      <c r="I526" s="1575">
        <v>15.7</v>
      </c>
      <c r="J526" s="1454" t="s">
        <v>60</v>
      </c>
      <c r="K526" s="1510">
        <v>200</v>
      </c>
      <c r="L526" s="1511">
        <v>200</v>
      </c>
      <c r="M526" s="94"/>
      <c r="N526" s="1182" t="s">
        <v>60</v>
      </c>
      <c r="O526" s="1143"/>
      <c r="P526" s="1350"/>
      <c r="Q526" s="1897">
        <f>H529+K526</f>
        <v>230</v>
      </c>
      <c r="R526" s="1351">
        <f>I529+L526</f>
        <v>230</v>
      </c>
      <c r="S526" s="1143"/>
      <c r="T526" s="1352"/>
      <c r="U526" s="1143">
        <f t="shared" si="526"/>
        <v>230</v>
      </c>
      <c r="V526" s="1330">
        <f t="shared" si="527"/>
        <v>230</v>
      </c>
      <c r="W526" s="1143">
        <f t="shared" si="528"/>
        <v>230</v>
      </c>
      <c r="X526" s="1239">
        <f t="shared" si="529"/>
        <v>230</v>
      </c>
      <c r="Z526" s="1201" t="s">
        <v>130</v>
      </c>
      <c r="AA526" s="936"/>
      <c r="AB526" s="1689"/>
      <c r="AC526" s="1167">
        <f>K535</f>
        <v>1.8</v>
      </c>
      <c r="AD526" s="1329">
        <f>L535</f>
        <v>1.32</v>
      </c>
      <c r="AE526" s="1167"/>
      <c r="AF526" s="1347"/>
      <c r="AG526" s="1167">
        <f t="shared" si="530"/>
        <v>1.8</v>
      </c>
      <c r="AH526" s="1330">
        <f t="shared" si="530"/>
        <v>1.32</v>
      </c>
      <c r="AI526" s="1167">
        <f t="shared" si="530"/>
        <v>1.8</v>
      </c>
      <c r="AJ526" s="1239">
        <f t="shared" si="530"/>
        <v>1.32</v>
      </c>
      <c r="AL526" s="1182" t="s">
        <v>67</v>
      </c>
      <c r="AM526" s="1183">
        <f t="shared" si="513"/>
        <v>5</v>
      </c>
      <c r="AN526" s="1191">
        <f t="shared" si="514"/>
        <v>5</v>
      </c>
      <c r="AO526" s="2594" t="s">
        <v>161</v>
      </c>
      <c r="AP526" s="2576">
        <f t="shared" si="500"/>
        <v>31.18</v>
      </c>
      <c r="AQ526" s="2557">
        <f t="shared" si="501"/>
        <v>25.84</v>
      </c>
    </row>
    <row r="527" spans="1:43" ht="15.75" thickBot="1">
      <c r="A527" s="239" t="s">
        <v>623</v>
      </c>
      <c r="B527" s="2796" t="s">
        <v>698</v>
      </c>
      <c r="C527" s="382">
        <v>150</v>
      </c>
      <c r="D527" s="243" t="s">
        <v>99</v>
      </c>
      <c r="E527" s="242">
        <v>20</v>
      </c>
      <c r="F527" s="1450">
        <v>16</v>
      </c>
      <c r="G527" s="1936" t="s">
        <v>595</v>
      </c>
      <c r="H527" s="1455">
        <v>0.2</v>
      </c>
      <c r="I527" s="1938">
        <v>0.2</v>
      </c>
      <c r="J527" s="1454" t="s">
        <v>81</v>
      </c>
      <c r="K527" s="1058">
        <v>10</v>
      </c>
      <c r="L527" s="1502">
        <v>10</v>
      </c>
      <c r="M527" s="94"/>
      <c r="N527" s="1182" t="s">
        <v>139</v>
      </c>
      <c r="O527" s="1143"/>
      <c r="P527" s="1138"/>
      <c r="Q527" s="1143"/>
      <c r="R527" s="1239"/>
      <c r="S527" s="1143"/>
      <c r="T527" s="1344"/>
      <c r="U527" s="1143">
        <f t="shared" si="526"/>
        <v>0</v>
      </c>
      <c r="V527" s="1330">
        <f t="shared" si="527"/>
        <v>0</v>
      </c>
      <c r="W527" s="1143">
        <f t="shared" si="528"/>
        <v>0</v>
      </c>
      <c r="X527" s="1239">
        <f t="shared" si="529"/>
        <v>0</v>
      </c>
      <c r="Z527" s="1200" t="s">
        <v>96</v>
      </c>
      <c r="AA527" s="2879">
        <f>E520+K516</f>
        <v>25.18</v>
      </c>
      <c r="AB527" s="1690">
        <f>F520+L516</f>
        <v>22.04</v>
      </c>
      <c r="AC527" s="1168">
        <f>E530</f>
        <v>6</v>
      </c>
      <c r="AD527" s="1331">
        <f>F530</f>
        <v>3.8</v>
      </c>
      <c r="AE527" s="1168"/>
      <c r="AF527" s="1692"/>
      <c r="AG527" s="1168">
        <f t="shared" si="530"/>
        <v>31.18</v>
      </c>
      <c r="AH527" s="1332">
        <f t="shared" si="530"/>
        <v>25.84</v>
      </c>
      <c r="AI527" s="1168">
        <f t="shared" si="530"/>
        <v>6</v>
      </c>
      <c r="AJ527" s="1134">
        <f t="shared" si="530"/>
        <v>3.8</v>
      </c>
      <c r="AL527" s="1182" t="s">
        <v>82</v>
      </c>
      <c r="AM527" s="1183">
        <f t="shared" si="513"/>
        <v>16.71</v>
      </c>
      <c r="AN527" s="1191">
        <f t="shared" si="514"/>
        <v>16.71</v>
      </c>
      <c r="AO527" s="2537" t="s">
        <v>942</v>
      </c>
      <c r="AP527" s="2558">
        <f t="shared" si="500"/>
        <v>357.50700000000001</v>
      </c>
      <c r="AQ527" s="1419">
        <f t="shared" si="501"/>
        <v>266.43</v>
      </c>
    </row>
    <row r="528" spans="1:43" ht="15.75" thickBot="1">
      <c r="A528" s="1934" t="s">
        <v>606</v>
      </c>
      <c r="B528" s="273" t="s">
        <v>107</v>
      </c>
      <c r="C528" s="259">
        <v>200</v>
      </c>
      <c r="D528" s="243" t="s">
        <v>68</v>
      </c>
      <c r="E528" s="242">
        <v>12.6</v>
      </c>
      <c r="F528" s="1450">
        <v>9</v>
      </c>
      <c r="G528" s="243" t="s">
        <v>596</v>
      </c>
      <c r="H528" s="1649" t="s">
        <v>704</v>
      </c>
      <c r="I528" s="2002"/>
      <c r="J528" s="1555" t="s">
        <v>609</v>
      </c>
      <c r="K528" s="1932"/>
      <c r="L528" s="1933"/>
      <c r="M528" s="94"/>
      <c r="N528" s="1182" t="s">
        <v>64</v>
      </c>
      <c r="O528" s="1143"/>
      <c r="P528" s="1138"/>
      <c r="Q528" s="1146">
        <f>H525</f>
        <v>24</v>
      </c>
      <c r="R528" s="1353">
        <f>I525</f>
        <v>23.8</v>
      </c>
      <c r="S528" s="1143"/>
      <c r="T528" s="1344"/>
      <c r="U528" s="1143">
        <f t="shared" si="526"/>
        <v>24</v>
      </c>
      <c r="V528" s="1330">
        <f t="shared" si="527"/>
        <v>23.8</v>
      </c>
      <c r="W528" s="1143">
        <f t="shared" si="528"/>
        <v>24</v>
      </c>
      <c r="X528" s="1239">
        <f t="shared" si="529"/>
        <v>23.8</v>
      </c>
      <c r="Z528" s="2537" t="s">
        <v>942</v>
      </c>
      <c r="AA528" s="2538">
        <f t="shared" ref="AA528:AF528" si="533">SUM(AA515:AA527)</f>
        <v>132.77699999999999</v>
      </c>
      <c r="AB528" s="2549">
        <f t="shared" si="533"/>
        <v>106.27000000000001</v>
      </c>
      <c r="AC528" s="2550">
        <f t="shared" si="533"/>
        <v>166.4</v>
      </c>
      <c r="AD528" s="2551">
        <f t="shared" si="533"/>
        <v>113.46</v>
      </c>
      <c r="AE528" s="2552">
        <f t="shared" si="533"/>
        <v>58.33</v>
      </c>
      <c r="AF528" s="2539">
        <f t="shared" si="533"/>
        <v>46.7</v>
      </c>
      <c r="AG528" s="2060">
        <f t="shared" si="530"/>
        <v>299.17700000000002</v>
      </c>
      <c r="AH528" s="1330">
        <f t="shared" si="530"/>
        <v>219.73000000000002</v>
      </c>
      <c r="AI528" s="2060">
        <f t="shared" si="530"/>
        <v>224.73000000000002</v>
      </c>
      <c r="AJ528" s="1353">
        <f t="shared" si="530"/>
        <v>160.16</v>
      </c>
      <c r="AL528" s="1182" t="s">
        <v>89</v>
      </c>
      <c r="AM528" s="1183">
        <f t="shared" si="513"/>
        <v>14.35</v>
      </c>
      <c r="AN528" s="1191">
        <f t="shared" si="514"/>
        <v>14.35</v>
      </c>
      <c r="AO528" s="2502" t="s">
        <v>941</v>
      </c>
    </row>
    <row r="529" spans="1:46" ht="15.75" thickBot="1">
      <c r="A529" s="175"/>
      <c r="B529" s="174" t="s">
        <v>253</v>
      </c>
      <c r="C529" s="280"/>
      <c r="D529" s="243" t="s">
        <v>164</v>
      </c>
      <c r="E529" s="242">
        <v>9.6</v>
      </c>
      <c r="F529" s="1450">
        <v>4</v>
      </c>
      <c r="G529" s="243" t="s">
        <v>678</v>
      </c>
      <c r="H529" s="1061">
        <v>30</v>
      </c>
      <c r="I529" s="1450">
        <v>30</v>
      </c>
      <c r="J529" s="1444" t="s">
        <v>100</v>
      </c>
      <c r="K529" s="1445" t="s">
        <v>101</v>
      </c>
      <c r="L529" s="1446" t="s">
        <v>102</v>
      </c>
      <c r="M529" s="94"/>
      <c r="N529" s="1182" t="s">
        <v>446</v>
      </c>
      <c r="O529" s="1143"/>
      <c r="P529" s="1138"/>
      <c r="Q529" s="1143"/>
      <c r="R529" s="1239"/>
      <c r="S529" s="1143"/>
      <c r="T529" s="1344"/>
      <c r="U529" s="1143">
        <f t="shared" si="526"/>
        <v>0</v>
      </c>
      <c r="V529" s="1330">
        <f t="shared" si="527"/>
        <v>0</v>
      </c>
      <c r="W529" s="1143">
        <f t="shared" si="528"/>
        <v>0</v>
      </c>
      <c r="X529" s="1239">
        <f t="shared" si="529"/>
        <v>0</v>
      </c>
      <c r="Z529" s="2502" t="s">
        <v>1022</v>
      </c>
      <c r="AA529" s="2498"/>
      <c r="AB529" s="2503"/>
      <c r="AC529" s="2504"/>
      <c r="AD529" s="2505"/>
      <c r="AE529" s="2504"/>
      <c r="AF529" s="2506"/>
      <c r="AL529" s="1182" t="s">
        <v>131</v>
      </c>
      <c r="AM529" s="1183">
        <f t="shared" si="513"/>
        <v>0.84250000000000003</v>
      </c>
      <c r="AN529" s="1191">
        <f t="shared" si="514"/>
        <v>33.700000000000003</v>
      </c>
      <c r="AO529" s="1201" t="s">
        <v>130</v>
      </c>
      <c r="AP529" s="1403">
        <f t="shared" ref="AP529:AQ535" si="534">AA530+AC530+AE530</f>
        <v>0</v>
      </c>
      <c r="AQ529" s="1418">
        <f t="shared" si="534"/>
        <v>0</v>
      </c>
    </row>
    <row r="530" spans="1:46">
      <c r="A530" s="241" t="s">
        <v>9</v>
      </c>
      <c r="B530" s="248" t="s">
        <v>10</v>
      </c>
      <c r="C530" s="257">
        <v>50</v>
      </c>
      <c r="D530" s="1454" t="s">
        <v>96</v>
      </c>
      <c r="E530" s="1455">
        <v>6</v>
      </c>
      <c r="F530" s="1456">
        <v>3.8</v>
      </c>
      <c r="G530" s="243" t="s">
        <v>82</v>
      </c>
      <c r="H530" s="242">
        <v>2.4</v>
      </c>
      <c r="I530" s="1056">
        <v>2.4</v>
      </c>
      <c r="J530" s="243" t="s">
        <v>610</v>
      </c>
      <c r="K530" s="242">
        <v>68.400000000000006</v>
      </c>
      <c r="L530" s="1450">
        <v>41.04</v>
      </c>
      <c r="M530" s="94"/>
      <c r="N530" s="1182" t="s">
        <v>67</v>
      </c>
      <c r="O530" s="1143"/>
      <c r="P530" s="1138"/>
      <c r="Q530" s="1143"/>
      <c r="R530" s="1239"/>
      <c r="S530" s="1143">
        <f>H542</f>
        <v>5</v>
      </c>
      <c r="T530" s="1344">
        <f>I542</f>
        <v>5</v>
      </c>
      <c r="U530" s="1143">
        <f t="shared" si="526"/>
        <v>0</v>
      </c>
      <c r="V530" s="1330">
        <f t="shared" si="527"/>
        <v>0</v>
      </c>
      <c r="W530" s="1143">
        <f t="shared" si="528"/>
        <v>5</v>
      </c>
      <c r="X530" s="1239">
        <f t="shared" si="529"/>
        <v>5</v>
      </c>
      <c r="Z530" s="1201"/>
      <c r="AA530" s="936"/>
      <c r="AB530" s="1684"/>
      <c r="AC530" s="1167"/>
      <c r="AD530" s="1329"/>
      <c r="AE530" s="1167"/>
      <c r="AF530" s="1347"/>
      <c r="AG530" s="1167">
        <f t="shared" ref="AG530:AJ536" si="535">AA530+AC530</f>
        <v>0</v>
      </c>
      <c r="AH530" s="1330">
        <f t="shared" si="535"/>
        <v>0</v>
      </c>
      <c r="AI530" s="1167">
        <f t="shared" si="535"/>
        <v>0</v>
      </c>
      <c r="AJ530" s="1239">
        <f t="shared" si="535"/>
        <v>0</v>
      </c>
      <c r="AL530" s="1182" t="s">
        <v>50</v>
      </c>
      <c r="AM530" s="1183">
        <f t="shared" si="513"/>
        <v>12.94</v>
      </c>
      <c r="AN530" s="1191">
        <f t="shared" si="514"/>
        <v>12.94</v>
      </c>
      <c r="AO530" s="1201" t="s">
        <v>128</v>
      </c>
      <c r="AP530" s="1403">
        <f t="shared" si="534"/>
        <v>0</v>
      </c>
      <c r="AQ530" s="1418">
        <f t="shared" si="534"/>
        <v>0</v>
      </c>
    </row>
    <row r="531" spans="1:46">
      <c r="A531" s="241" t="s">
        <v>9</v>
      </c>
      <c r="B531" s="248" t="s">
        <v>427</v>
      </c>
      <c r="C531" s="257">
        <v>30</v>
      </c>
      <c r="D531" s="1499" t="s">
        <v>89</v>
      </c>
      <c r="E531" s="1058">
        <v>4</v>
      </c>
      <c r="F531" s="1456">
        <v>4</v>
      </c>
      <c r="G531" s="243" t="s">
        <v>492</v>
      </c>
      <c r="H531" s="242">
        <v>2.4</v>
      </c>
      <c r="I531" s="1056">
        <v>2.4</v>
      </c>
      <c r="J531" s="243" t="s">
        <v>614</v>
      </c>
      <c r="K531" s="242">
        <v>0.15</v>
      </c>
      <c r="L531" s="1450">
        <v>6</v>
      </c>
      <c r="M531" s="94"/>
      <c r="N531" s="1182" t="s">
        <v>82</v>
      </c>
      <c r="O531" s="1696">
        <f>E521</f>
        <v>2.31</v>
      </c>
      <c r="P531" s="1348">
        <f>F521</f>
        <v>2.31</v>
      </c>
      <c r="Q531" s="1143">
        <f>H530+H537</f>
        <v>7.4</v>
      </c>
      <c r="R531" s="1330">
        <f>I530+I537</f>
        <v>7.4</v>
      </c>
      <c r="S531" s="1143">
        <f>E547</f>
        <v>7</v>
      </c>
      <c r="T531" s="1349">
        <f>F547</f>
        <v>7</v>
      </c>
      <c r="U531" s="1143">
        <f t="shared" si="526"/>
        <v>9.7100000000000009</v>
      </c>
      <c r="V531" s="1330">
        <f t="shared" si="527"/>
        <v>9.7100000000000009</v>
      </c>
      <c r="W531" s="1143">
        <f t="shared" si="528"/>
        <v>14.4</v>
      </c>
      <c r="X531" s="1239">
        <f t="shared" si="529"/>
        <v>14.4</v>
      </c>
      <c r="Z531" s="1201" t="s">
        <v>128</v>
      </c>
      <c r="AA531" s="936"/>
      <c r="AB531" s="1684"/>
      <c r="AC531" s="1167"/>
      <c r="AD531" s="1329"/>
      <c r="AE531" s="1167"/>
      <c r="AF531" s="1347"/>
      <c r="AG531" s="1167">
        <f t="shared" si="535"/>
        <v>0</v>
      </c>
      <c r="AH531" s="1330">
        <f t="shared" si="535"/>
        <v>0</v>
      </c>
      <c r="AI531" s="1167">
        <f t="shared" si="535"/>
        <v>0</v>
      </c>
      <c r="AJ531" s="1239">
        <f t="shared" si="535"/>
        <v>0</v>
      </c>
      <c r="AL531" s="1182" t="s">
        <v>140</v>
      </c>
      <c r="AM531" s="1183">
        <f t="shared" si="513"/>
        <v>0</v>
      </c>
      <c r="AN531" s="1191">
        <f t="shared" si="514"/>
        <v>0</v>
      </c>
      <c r="AO531" s="1201" t="s">
        <v>126</v>
      </c>
      <c r="AP531" s="1403">
        <f t="shared" si="534"/>
        <v>0</v>
      </c>
      <c r="AQ531" s="1418">
        <f t="shared" si="534"/>
        <v>0</v>
      </c>
    </row>
    <row r="532" spans="1:46" ht="15.75" thickBot="1">
      <c r="A532" s="252" t="s">
        <v>485</v>
      </c>
      <c r="B532" s="234" t="s">
        <v>323</v>
      </c>
      <c r="C532" s="257">
        <v>100</v>
      </c>
      <c r="D532" s="243" t="s">
        <v>619</v>
      </c>
      <c r="E532" s="242">
        <v>2.6</v>
      </c>
      <c r="F532" s="1458">
        <v>1.8</v>
      </c>
      <c r="G532" s="243" t="s">
        <v>595</v>
      </c>
      <c r="H532" s="242">
        <v>0.18</v>
      </c>
      <c r="I532" s="1056">
        <v>0.18</v>
      </c>
      <c r="J532" s="243" t="s">
        <v>164</v>
      </c>
      <c r="K532" s="242">
        <v>5.4</v>
      </c>
      <c r="L532" s="1056">
        <v>4.5</v>
      </c>
      <c r="M532" s="94"/>
      <c r="N532" s="1182" t="s">
        <v>89</v>
      </c>
      <c r="O532" s="1143">
        <f>K518+E516</f>
        <v>5.75</v>
      </c>
      <c r="P532" s="1138">
        <f>L518+F516</f>
        <v>5.75</v>
      </c>
      <c r="Q532" s="1143">
        <f>E531+K534</f>
        <v>7</v>
      </c>
      <c r="R532" s="1239">
        <f>F531+L534</f>
        <v>7</v>
      </c>
      <c r="S532" s="1143">
        <f>E548</f>
        <v>1.6</v>
      </c>
      <c r="T532" s="1344">
        <f>F548</f>
        <v>1.6</v>
      </c>
      <c r="U532" s="1143">
        <f t="shared" si="526"/>
        <v>12.75</v>
      </c>
      <c r="V532" s="1330">
        <f t="shared" si="527"/>
        <v>12.75</v>
      </c>
      <c r="W532" s="1143">
        <f t="shared" si="528"/>
        <v>8.6</v>
      </c>
      <c r="X532" s="1239">
        <f t="shared" si="529"/>
        <v>8.6</v>
      </c>
      <c r="Z532" s="1201" t="s">
        <v>126</v>
      </c>
      <c r="AA532" s="936"/>
      <c r="AB532" s="1689"/>
      <c r="AC532" s="1167"/>
      <c r="AD532" s="1329"/>
      <c r="AE532" s="1167"/>
      <c r="AF532" s="1347"/>
      <c r="AG532" s="1167">
        <f t="shared" si="535"/>
        <v>0</v>
      </c>
      <c r="AH532" s="1330">
        <f t="shared" si="535"/>
        <v>0</v>
      </c>
      <c r="AI532" s="1167">
        <f t="shared" si="535"/>
        <v>0</v>
      </c>
      <c r="AJ532" s="1239">
        <f t="shared" si="535"/>
        <v>0</v>
      </c>
      <c r="AL532" s="1182" t="s">
        <v>52</v>
      </c>
      <c r="AM532" s="1183">
        <f t="shared" si="513"/>
        <v>1</v>
      </c>
      <c r="AN532" s="1191">
        <f t="shared" si="514"/>
        <v>1</v>
      </c>
      <c r="AO532" s="1201" t="s">
        <v>433</v>
      </c>
      <c r="AP532" s="1403">
        <f t="shared" si="534"/>
        <v>0</v>
      </c>
      <c r="AQ532" s="1418">
        <f t="shared" si="534"/>
        <v>0</v>
      </c>
    </row>
    <row r="533" spans="1:46" ht="15.75" thickBot="1">
      <c r="A533" s="61"/>
      <c r="B533" s="1549"/>
      <c r="C533" s="71"/>
      <c r="D533" s="1499" t="s">
        <v>372</v>
      </c>
      <c r="E533" s="1484">
        <v>0.06</v>
      </c>
      <c r="F533" s="1062">
        <v>0.06</v>
      </c>
      <c r="G533" s="1996" t="s">
        <v>698</v>
      </c>
      <c r="H533" s="39"/>
      <c r="I533" s="50"/>
      <c r="J533" s="243" t="s">
        <v>613</v>
      </c>
      <c r="K533" s="242">
        <v>0.06</v>
      </c>
      <c r="L533" s="1056">
        <v>0.06</v>
      </c>
      <c r="M533" s="94"/>
      <c r="N533" s="668" t="s">
        <v>145</v>
      </c>
      <c r="O533" s="1143"/>
      <c r="P533" s="1348"/>
      <c r="Q533" s="1143">
        <f>R533/1000/0.04</f>
        <v>0.54249999999999998</v>
      </c>
      <c r="R533" s="1330">
        <f>I526+L531</f>
        <v>21.7</v>
      </c>
      <c r="S533" s="2181">
        <f>T533/1000/0.04</f>
        <v>0.3</v>
      </c>
      <c r="T533" s="1349">
        <f>F545</f>
        <v>12</v>
      </c>
      <c r="U533" s="1143">
        <f t="shared" si="526"/>
        <v>0.54249999999999998</v>
      </c>
      <c r="V533" s="1330">
        <f t="shared" si="527"/>
        <v>21.7</v>
      </c>
      <c r="W533" s="1143">
        <f t="shared" si="528"/>
        <v>0.84250000000000003</v>
      </c>
      <c r="X533" s="1239">
        <f t="shared" si="529"/>
        <v>33.700000000000003</v>
      </c>
      <c r="Z533" s="1201" t="s">
        <v>433</v>
      </c>
      <c r="AA533" s="936"/>
      <c r="AB533" s="1689"/>
      <c r="AC533" s="1167"/>
      <c r="AD533" s="1329"/>
      <c r="AE533" s="1167"/>
      <c r="AF533" s="1347"/>
      <c r="AG533" s="1167">
        <f t="shared" si="535"/>
        <v>0</v>
      </c>
      <c r="AH533" s="1330">
        <f t="shared" si="535"/>
        <v>0</v>
      </c>
      <c r="AI533" s="1167">
        <f t="shared" si="535"/>
        <v>0</v>
      </c>
      <c r="AJ533" s="1239">
        <f t="shared" si="535"/>
        <v>0</v>
      </c>
      <c r="AL533" s="1182" t="s">
        <v>138</v>
      </c>
      <c r="AM533" s="1183">
        <f t="shared" si="513"/>
        <v>0</v>
      </c>
      <c r="AN533" s="1191">
        <f t="shared" si="514"/>
        <v>0</v>
      </c>
      <c r="AO533" s="2555" t="s">
        <v>96</v>
      </c>
      <c r="AP533" s="2576">
        <f t="shared" si="534"/>
        <v>0</v>
      </c>
      <c r="AQ533" s="2557">
        <f t="shared" si="534"/>
        <v>0</v>
      </c>
    </row>
    <row r="534" spans="1:46" ht="15.75" thickBot="1">
      <c r="A534" s="61"/>
      <c r="B534" s="1549"/>
      <c r="C534" s="71"/>
      <c r="D534" s="1654" t="s">
        <v>696</v>
      </c>
      <c r="E534" s="1058">
        <v>3</v>
      </c>
      <c r="F534" s="1456"/>
      <c r="G534" s="1567" t="s">
        <v>100</v>
      </c>
      <c r="H534" s="1434" t="s">
        <v>101</v>
      </c>
      <c r="I534" s="1548" t="s">
        <v>102</v>
      </c>
      <c r="J534" s="243" t="s">
        <v>611</v>
      </c>
      <c r="K534" s="242">
        <v>3</v>
      </c>
      <c r="L534" s="1056">
        <v>3</v>
      </c>
      <c r="M534" s="94"/>
      <c r="N534" s="1182" t="s">
        <v>50</v>
      </c>
      <c r="O534" s="1143">
        <f>K519</f>
        <v>0.7</v>
      </c>
      <c r="P534" s="1350">
        <f>L519</f>
        <v>0.7</v>
      </c>
      <c r="Q534" s="1143">
        <f>E535+K525+K536</f>
        <v>12.24</v>
      </c>
      <c r="R534" s="1330">
        <f>L525+F535+L536</f>
        <v>12.24</v>
      </c>
      <c r="S534" s="1143"/>
      <c r="T534" s="1341"/>
      <c r="U534" s="1143">
        <f t="shared" si="526"/>
        <v>12.94</v>
      </c>
      <c r="V534" s="1330">
        <f t="shared" si="527"/>
        <v>12.94</v>
      </c>
      <c r="W534" s="1143">
        <f t="shared" si="528"/>
        <v>12.24</v>
      </c>
      <c r="X534" s="1239">
        <f t="shared" si="529"/>
        <v>12.24</v>
      </c>
      <c r="Z534" s="1200"/>
      <c r="AA534" s="1695"/>
      <c r="AB534" s="1701"/>
      <c r="AC534" s="1167"/>
      <c r="AD534" s="1329"/>
      <c r="AE534" s="1167"/>
      <c r="AF534" s="1347"/>
      <c r="AG534" s="1167">
        <f t="shared" si="535"/>
        <v>0</v>
      </c>
      <c r="AH534" s="1330">
        <f t="shared" si="535"/>
        <v>0</v>
      </c>
      <c r="AI534" s="1167">
        <f t="shared" si="535"/>
        <v>0</v>
      </c>
      <c r="AJ534" s="1239">
        <f t="shared" si="535"/>
        <v>0</v>
      </c>
      <c r="AL534" s="1182" t="s">
        <v>137</v>
      </c>
      <c r="AM534" s="1183">
        <f t="shared" si="513"/>
        <v>3</v>
      </c>
      <c r="AN534" s="1191">
        <f t="shared" si="514"/>
        <v>3</v>
      </c>
      <c r="AO534" s="2537" t="s">
        <v>943</v>
      </c>
      <c r="AP534" s="2590">
        <f t="shared" si="534"/>
        <v>0</v>
      </c>
      <c r="AQ534" s="1419">
        <f t="shared" si="534"/>
        <v>0</v>
      </c>
    </row>
    <row r="535" spans="1:46" ht="15.75" thickBot="1">
      <c r="A535" s="61"/>
      <c r="B535" s="1549"/>
      <c r="C535" s="71"/>
      <c r="D535" s="243" t="s">
        <v>50</v>
      </c>
      <c r="E535" s="242">
        <v>2</v>
      </c>
      <c r="F535" s="1450">
        <v>2</v>
      </c>
      <c r="G535" s="1053" t="s">
        <v>701</v>
      </c>
      <c r="H535" s="1054">
        <v>37.5</v>
      </c>
      <c r="I535" s="1528">
        <v>37.5</v>
      </c>
      <c r="J535" s="243" t="s">
        <v>393</v>
      </c>
      <c r="K535" s="242">
        <v>1.8</v>
      </c>
      <c r="L535" s="1056">
        <v>1.32</v>
      </c>
      <c r="M535" s="94"/>
      <c r="N535" s="1182" t="s">
        <v>140</v>
      </c>
      <c r="O535" s="1143"/>
      <c r="P535" s="1138"/>
      <c r="Q535" s="1143"/>
      <c r="R535" s="1239"/>
      <c r="S535" s="1143"/>
      <c r="T535" s="1344"/>
      <c r="U535" s="1143">
        <f t="shared" si="526"/>
        <v>0</v>
      </c>
      <c r="V535" s="1330">
        <f t="shared" si="527"/>
        <v>0</v>
      </c>
      <c r="W535" s="1143">
        <f t="shared" si="528"/>
        <v>0</v>
      </c>
      <c r="X535" s="1239">
        <f t="shared" si="529"/>
        <v>0</v>
      </c>
      <c r="Z535" s="2537" t="s">
        <v>943</v>
      </c>
      <c r="AA535" s="2542">
        <f t="shared" ref="AA535:AF535" si="536">SUM(AA530:AA534)</f>
        <v>0</v>
      </c>
      <c r="AB535" s="2543">
        <f t="shared" si="536"/>
        <v>0</v>
      </c>
      <c r="AC535" s="2544">
        <f t="shared" si="536"/>
        <v>0</v>
      </c>
      <c r="AD535" s="2543">
        <f t="shared" si="536"/>
        <v>0</v>
      </c>
      <c r="AE535" s="2544">
        <f t="shared" si="536"/>
        <v>0</v>
      </c>
      <c r="AF535" s="2543">
        <f t="shared" si="536"/>
        <v>0</v>
      </c>
      <c r="AG535" s="2545">
        <f t="shared" si="535"/>
        <v>0</v>
      </c>
      <c r="AH535" s="2546">
        <f t="shared" si="535"/>
        <v>0</v>
      </c>
      <c r="AI535" s="2545">
        <f t="shared" si="535"/>
        <v>0</v>
      </c>
      <c r="AJ535" s="2546">
        <f t="shared" si="535"/>
        <v>0</v>
      </c>
      <c r="AL535" s="1182" t="s">
        <v>77</v>
      </c>
      <c r="AM535" s="1183">
        <f t="shared" si="513"/>
        <v>0</v>
      </c>
      <c r="AN535" s="1191">
        <f t="shared" si="514"/>
        <v>0</v>
      </c>
      <c r="AO535" s="2592" t="s">
        <v>135</v>
      </c>
      <c r="AP535" s="2593">
        <f t="shared" si="534"/>
        <v>357.50700000000001</v>
      </c>
      <c r="AQ535" s="1419">
        <f t="shared" si="534"/>
        <v>266.43</v>
      </c>
    </row>
    <row r="536" spans="1:46" ht="15.75" thickBot="1">
      <c r="A536" s="61"/>
      <c r="B536" s="1549"/>
      <c r="C536" s="71"/>
      <c r="D536" s="243" t="s">
        <v>54</v>
      </c>
      <c r="E536" s="1484">
        <v>0.52</v>
      </c>
      <c r="F536" s="1062">
        <v>0.52</v>
      </c>
      <c r="G536" s="243" t="s">
        <v>81</v>
      </c>
      <c r="H536" s="242">
        <v>120</v>
      </c>
      <c r="I536" s="1458">
        <v>120</v>
      </c>
      <c r="J536" s="243" t="s">
        <v>612</v>
      </c>
      <c r="K536" s="242">
        <v>0.24</v>
      </c>
      <c r="L536" s="1056">
        <v>0.24</v>
      </c>
      <c r="M536" s="94"/>
      <c r="N536" s="1182" t="s">
        <v>443</v>
      </c>
      <c r="O536" s="1143"/>
      <c r="P536" s="1138"/>
      <c r="Q536" s="1143"/>
      <c r="R536" s="1239"/>
      <c r="S536" s="1143">
        <f>K545</f>
        <v>1</v>
      </c>
      <c r="T536" s="1344">
        <f>L545</f>
        <v>1</v>
      </c>
      <c r="U536" s="1143">
        <f t="shared" si="526"/>
        <v>0</v>
      </c>
      <c r="V536" s="1330">
        <f t="shared" si="527"/>
        <v>0</v>
      </c>
      <c r="W536" s="1143">
        <f t="shared" si="528"/>
        <v>1</v>
      </c>
      <c r="X536" s="1239">
        <f t="shared" si="529"/>
        <v>1</v>
      </c>
      <c r="Z536" s="2532" t="s">
        <v>944</v>
      </c>
      <c r="AA536" s="2533">
        <f t="shared" ref="AA536:AF536" si="537">AA528+AA535</f>
        <v>132.77699999999999</v>
      </c>
      <c r="AB536" s="2554">
        <f t="shared" si="537"/>
        <v>106.27000000000001</v>
      </c>
      <c r="AC536" s="2568">
        <f t="shared" si="537"/>
        <v>166.4</v>
      </c>
      <c r="AD536" s="2567">
        <f t="shared" si="537"/>
        <v>113.46</v>
      </c>
      <c r="AE536" s="2533">
        <f t="shared" si="537"/>
        <v>58.33</v>
      </c>
      <c r="AF536" s="2553">
        <f t="shared" si="537"/>
        <v>46.7</v>
      </c>
      <c r="AG536" s="2574">
        <f t="shared" si="535"/>
        <v>299.17700000000002</v>
      </c>
      <c r="AH536" s="2535">
        <f t="shared" si="535"/>
        <v>219.73000000000002</v>
      </c>
      <c r="AI536" s="2574">
        <f t="shared" si="535"/>
        <v>224.73000000000002</v>
      </c>
      <c r="AJ536" s="2585">
        <f t="shared" si="535"/>
        <v>160.16</v>
      </c>
      <c r="AL536" s="1182" t="s">
        <v>54</v>
      </c>
      <c r="AM536" s="1183">
        <f t="shared" si="513"/>
        <v>2.4499999999999997</v>
      </c>
      <c r="AN536" s="1191">
        <f t="shared" si="514"/>
        <v>2.4499999999999997</v>
      </c>
      <c r="AO536" s="2591" t="s">
        <v>414</v>
      </c>
      <c r="AP536" s="1204"/>
      <c r="AQ536" s="71"/>
    </row>
    <row r="537" spans="1:46" ht="15.75" thickBot="1">
      <c r="A537" s="61"/>
      <c r="B537" s="1549"/>
      <c r="C537" s="71"/>
      <c r="D537" s="1499" t="s">
        <v>165</v>
      </c>
      <c r="E537" s="242">
        <v>8.0000000000000002E-3</v>
      </c>
      <c r="F537" s="1450">
        <v>8.0000000000000002E-3</v>
      </c>
      <c r="G537" s="253" t="s">
        <v>82</v>
      </c>
      <c r="H537" s="1583">
        <v>5</v>
      </c>
      <c r="I537" s="1524">
        <v>5</v>
      </c>
      <c r="J537" s="243" t="s">
        <v>595</v>
      </c>
      <c r="K537" s="242">
        <v>0.15</v>
      </c>
      <c r="L537" s="1056">
        <v>0.15</v>
      </c>
      <c r="M537" s="94"/>
      <c r="N537" s="1182" t="s">
        <v>138</v>
      </c>
      <c r="O537" s="1143"/>
      <c r="P537" s="1138"/>
      <c r="Q537" s="1143"/>
      <c r="R537" s="1239"/>
      <c r="S537" s="1143"/>
      <c r="T537" s="1344"/>
      <c r="U537" s="1143">
        <f t="shared" si="526"/>
        <v>0</v>
      </c>
      <c r="V537" s="1330">
        <f t="shared" si="527"/>
        <v>0</v>
      </c>
      <c r="W537" s="1143">
        <f t="shared" si="528"/>
        <v>0</v>
      </c>
      <c r="X537" s="1239">
        <f t="shared" si="529"/>
        <v>0</v>
      </c>
      <c r="Z537" s="1233" t="s">
        <v>414</v>
      </c>
      <c r="AA537" s="1234"/>
      <c r="AB537" s="1235"/>
      <c r="AC537" s="936"/>
      <c r="AD537" s="1236"/>
      <c r="AE537" s="936"/>
      <c r="AF537" s="1237"/>
      <c r="AG537" s="1167"/>
      <c r="AH537" s="1238"/>
      <c r="AI537" s="1167"/>
      <c r="AJ537" s="1239"/>
      <c r="AL537" s="1182" t="s">
        <v>116</v>
      </c>
      <c r="AM537" s="1183">
        <f t="shared" si="513"/>
        <v>0</v>
      </c>
      <c r="AN537" s="1191">
        <f t="shared" si="514"/>
        <v>0</v>
      </c>
      <c r="AO537" s="1944" t="s">
        <v>547</v>
      </c>
      <c r="AP537" s="1207">
        <f t="shared" ref="AP537:AP553" si="538">AA538+AC538+AE538</f>
        <v>0</v>
      </c>
      <c r="AQ537" s="1208">
        <f t="shared" ref="AQ537:AQ553" si="539">AB538+AD538+AF538</f>
        <v>0</v>
      </c>
    </row>
    <row r="538" spans="1:46" ht="15.75" thickBot="1">
      <c r="A538" s="2043"/>
      <c r="B538" s="1549"/>
      <c r="C538" s="71"/>
      <c r="D538" s="1654" t="s">
        <v>81</v>
      </c>
      <c r="E538" s="1058">
        <v>160</v>
      </c>
      <c r="F538" s="1456">
        <v>160</v>
      </c>
      <c r="G538" s="2057" t="s">
        <v>323</v>
      </c>
      <c r="H538" s="31"/>
      <c r="I538" s="73"/>
      <c r="J538" s="61"/>
      <c r="K538" s="9"/>
      <c r="L538" s="71"/>
      <c r="M538" s="94"/>
      <c r="N538" s="1182" t="s">
        <v>137</v>
      </c>
      <c r="O538" s="1143"/>
      <c r="P538" s="1138"/>
      <c r="Q538" s="1143">
        <f>K524</f>
        <v>3</v>
      </c>
      <c r="R538" s="1239">
        <f>L524</f>
        <v>3</v>
      </c>
      <c r="S538" s="1143"/>
      <c r="T538" s="1344"/>
      <c r="U538" s="1143">
        <f t="shared" si="526"/>
        <v>3</v>
      </c>
      <c r="V538" s="1330">
        <f t="shared" si="527"/>
        <v>3</v>
      </c>
      <c r="W538" s="1143">
        <f t="shared" si="528"/>
        <v>3</v>
      </c>
      <c r="X538" s="1239">
        <f t="shared" si="529"/>
        <v>3</v>
      </c>
      <c r="Z538" s="1944" t="s">
        <v>547</v>
      </c>
      <c r="AA538" s="2531"/>
      <c r="AB538" s="2520"/>
      <c r="AC538" s="936"/>
      <c r="AD538" s="1208"/>
      <c r="AE538" s="936"/>
      <c r="AF538" s="2521"/>
      <c r="AG538" s="1167">
        <f t="shared" ref="AG538" si="540">AA538+AC538</f>
        <v>0</v>
      </c>
      <c r="AH538" s="1245">
        <f t="shared" ref="AH538" si="541">AB538+AD538</f>
        <v>0</v>
      </c>
      <c r="AI538" s="1167">
        <f t="shared" ref="AI538" si="542">AC538+AE538</f>
        <v>0</v>
      </c>
      <c r="AJ538" s="1246">
        <f t="shared" ref="AJ538" si="543">AD538+AF538</f>
        <v>0</v>
      </c>
      <c r="AL538" s="1152" t="s">
        <v>169</v>
      </c>
      <c r="AM538" s="1183">
        <f t="shared" si="513"/>
        <v>2.4634</v>
      </c>
      <c r="AN538" s="1191">
        <f t="shared" si="514"/>
        <v>2.4634</v>
      </c>
      <c r="AO538" s="1206" t="s">
        <v>415</v>
      </c>
      <c r="AP538" s="1207">
        <f t="shared" si="538"/>
        <v>11.34</v>
      </c>
      <c r="AQ538" s="1208">
        <f t="shared" si="539"/>
        <v>10</v>
      </c>
    </row>
    <row r="539" spans="1:46" ht="15.75" thickBot="1">
      <c r="A539" s="1887" t="s">
        <v>399</v>
      </c>
      <c r="B539" s="41"/>
      <c r="C539" s="2098">
        <f>SUM(C523:C538)</f>
        <v>890</v>
      </c>
      <c r="D539" s="1607" t="s">
        <v>447</v>
      </c>
      <c r="E539" s="1468"/>
      <c r="F539" s="1504">
        <v>1.0249999999999999</v>
      </c>
      <c r="G539" s="1939" t="s">
        <v>743</v>
      </c>
      <c r="H539" s="2054">
        <v>143</v>
      </c>
      <c r="I539" s="2055">
        <f>C532</f>
        <v>100</v>
      </c>
      <c r="J539" s="61"/>
      <c r="K539" s="9"/>
      <c r="L539" s="71"/>
      <c r="M539" s="94"/>
      <c r="N539" s="1182" t="s">
        <v>77</v>
      </c>
      <c r="O539" s="1143"/>
      <c r="P539" s="1138"/>
      <c r="Q539" s="1143"/>
      <c r="R539" s="1239"/>
      <c r="S539" s="1143"/>
      <c r="T539" s="1344"/>
      <c r="U539" s="1143">
        <f t="shared" si="526"/>
        <v>0</v>
      </c>
      <c r="V539" s="1330">
        <f t="shared" si="527"/>
        <v>0</v>
      </c>
      <c r="W539" s="1143">
        <f t="shared" si="528"/>
        <v>0</v>
      </c>
      <c r="X539" s="1239">
        <f t="shared" si="529"/>
        <v>0</v>
      </c>
      <c r="Z539" s="1240" t="s">
        <v>415</v>
      </c>
      <c r="AA539" s="1241"/>
      <c r="AB539" s="1242"/>
      <c r="AC539" s="936"/>
      <c r="AD539" s="1243"/>
      <c r="AE539" s="1167">
        <f>K544</f>
        <v>11.34</v>
      </c>
      <c r="AF539" s="1244">
        <f>L544</f>
        <v>10</v>
      </c>
      <c r="AG539" s="1167">
        <f t="shared" ref="AG539:AJ541" si="544">AA539+AC539</f>
        <v>0</v>
      </c>
      <c r="AH539" s="1245">
        <f t="shared" si="544"/>
        <v>0</v>
      </c>
      <c r="AI539" s="1167">
        <f t="shared" si="544"/>
        <v>11.34</v>
      </c>
      <c r="AJ539" s="1246">
        <f t="shared" si="544"/>
        <v>10</v>
      </c>
      <c r="AL539" s="1153" t="s">
        <v>165</v>
      </c>
      <c r="AM539" s="1183">
        <f t="shared" si="513"/>
        <v>1.8400000000000003E-2</v>
      </c>
      <c r="AN539" s="1191">
        <f t="shared" si="514"/>
        <v>1.8400000000000003E-2</v>
      </c>
      <c r="AO539" s="1209" t="s">
        <v>416</v>
      </c>
      <c r="AP539" s="1183">
        <f t="shared" si="538"/>
        <v>143</v>
      </c>
      <c r="AQ539" s="1208">
        <f t="shared" si="539"/>
        <v>100</v>
      </c>
    </row>
    <row r="540" spans="1:46" ht="15.75" thickBot="1">
      <c r="A540" s="647"/>
      <c r="B540" s="171" t="s">
        <v>246</v>
      </c>
      <c r="C540" s="2102"/>
      <c r="D540" s="2097" t="s">
        <v>775</v>
      </c>
      <c r="E540" s="1526"/>
      <c r="F540" s="1174"/>
      <c r="G540" s="2092"/>
      <c r="H540" s="2092"/>
      <c r="I540" s="39"/>
      <c r="J540" s="2184" t="s">
        <v>805</v>
      </c>
      <c r="K540" s="1586"/>
      <c r="L540" s="1587"/>
      <c r="M540" s="94"/>
      <c r="N540" s="455" t="s">
        <v>444</v>
      </c>
      <c r="O540" s="1143">
        <f>H516+K521</f>
        <v>0.89999999999999991</v>
      </c>
      <c r="P540" s="1138">
        <f>I516+L521</f>
        <v>0.89999999999999991</v>
      </c>
      <c r="Q540" s="1143">
        <f>E536+H527+H532+K537</f>
        <v>1.0499999999999998</v>
      </c>
      <c r="R540" s="1330">
        <f>F536+I527+I532+L537</f>
        <v>1.0499999999999998</v>
      </c>
      <c r="S540" s="1143">
        <f>E549+H546</f>
        <v>0.5</v>
      </c>
      <c r="T540" s="1344">
        <f>F549+I546</f>
        <v>0.5</v>
      </c>
      <c r="U540" s="1143">
        <f t="shared" si="526"/>
        <v>1.9499999999999997</v>
      </c>
      <c r="V540" s="1330">
        <f t="shared" si="527"/>
        <v>1.9499999999999997</v>
      </c>
      <c r="W540" s="1143">
        <f t="shared" si="528"/>
        <v>1.5499999999999998</v>
      </c>
      <c r="X540" s="1239">
        <f t="shared" si="529"/>
        <v>1.5499999999999998</v>
      </c>
      <c r="Z540" s="1247" t="s">
        <v>416</v>
      </c>
      <c r="AA540" s="1248"/>
      <c r="AB540" s="1249"/>
      <c r="AC540" s="936">
        <f>H539</f>
        <v>143</v>
      </c>
      <c r="AD540" s="1250">
        <f>C532</f>
        <v>100</v>
      </c>
      <c r="AE540" s="1251"/>
      <c r="AF540" s="1252"/>
      <c r="AG540" s="1167">
        <f t="shared" si="544"/>
        <v>143</v>
      </c>
      <c r="AH540" s="1245">
        <f t="shared" si="544"/>
        <v>100</v>
      </c>
      <c r="AI540" s="1167">
        <f t="shared" si="544"/>
        <v>143</v>
      </c>
      <c r="AJ540" s="1246">
        <f t="shared" si="544"/>
        <v>100</v>
      </c>
      <c r="AL540" s="1154" t="s">
        <v>408</v>
      </c>
      <c r="AM540" s="1183">
        <f t="shared" si="513"/>
        <v>2.0249999999999999</v>
      </c>
      <c r="AN540" s="1191">
        <f t="shared" si="514"/>
        <v>2.0249999999999999</v>
      </c>
      <c r="AO540" s="1210" t="s">
        <v>417</v>
      </c>
      <c r="AP540" s="1183">
        <f t="shared" si="538"/>
        <v>14.7</v>
      </c>
      <c r="AQ540" s="1208">
        <f t="shared" si="539"/>
        <v>10</v>
      </c>
    </row>
    <row r="541" spans="1:46" ht="15.75" thickBot="1">
      <c r="A541" s="2768" t="s">
        <v>1011</v>
      </c>
      <c r="B541" s="2100" t="s">
        <v>766</v>
      </c>
      <c r="C541" s="2101">
        <v>200</v>
      </c>
      <c r="D541" s="1488" t="s">
        <v>100</v>
      </c>
      <c r="E541" s="1445" t="s">
        <v>101</v>
      </c>
      <c r="F541" s="1446" t="s">
        <v>102</v>
      </c>
      <c r="G541" s="2096" t="s">
        <v>100</v>
      </c>
      <c r="H541" s="1434" t="s">
        <v>101</v>
      </c>
      <c r="I541" s="1435" t="s">
        <v>102</v>
      </c>
      <c r="J541" s="2185" t="s">
        <v>806</v>
      </c>
      <c r="K541" s="1597"/>
      <c r="L541" s="1598"/>
      <c r="M541" s="94"/>
      <c r="N541" s="1182" t="s">
        <v>445</v>
      </c>
      <c r="O541" s="1143"/>
      <c r="P541" s="1138"/>
      <c r="Q541" s="1143"/>
      <c r="R541" s="1239"/>
      <c r="S541" s="1143"/>
      <c r="T541" s="1344"/>
      <c r="U541" s="1143">
        <f t="shared" si="526"/>
        <v>0</v>
      </c>
      <c r="V541" s="1330">
        <f t="shared" si="527"/>
        <v>0</v>
      </c>
      <c r="W541" s="1143">
        <f t="shared" si="528"/>
        <v>0</v>
      </c>
      <c r="X541" s="1239">
        <f t="shared" si="529"/>
        <v>0</v>
      </c>
      <c r="Z541" s="1253" t="s">
        <v>417</v>
      </c>
      <c r="AA541" s="1248"/>
      <c r="AB541" s="1249"/>
      <c r="AC541" s="936"/>
      <c r="AD541" s="1250"/>
      <c r="AE541" s="1167">
        <f>K543</f>
        <v>14.7</v>
      </c>
      <c r="AF541" s="1252">
        <f>L543</f>
        <v>10</v>
      </c>
      <c r="AG541" s="1167">
        <f t="shared" si="544"/>
        <v>0</v>
      </c>
      <c r="AH541" s="1245">
        <f t="shared" si="544"/>
        <v>0</v>
      </c>
      <c r="AI541" s="1167">
        <f t="shared" si="544"/>
        <v>14.7</v>
      </c>
      <c r="AJ541" s="1246">
        <f t="shared" si="544"/>
        <v>10</v>
      </c>
      <c r="AL541" s="1155" t="s">
        <v>136</v>
      </c>
      <c r="AM541" s="1192">
        <f t="shared" si="513"/>
        <v>0.42</v>
      </c>
      <c r="AN541" s="1193">
        <f t="shared" si="514"/>
        <v>0.42</v>
      </c>
      <c r="AO541" s="1211" t="s">
        <v>418</v>
      </c>
      <c r="AP541" s="1192">
        <f t="shared" si="538"/>
        <v>0</v>
      </c>
      <c r="AQ541" s="1212">
        <f t="shared" si="539"/>
        <v>0</v>
      </c>
    </row>
    <row r="542" spans="1:46" ht="15.75" thickBot="1">
      <c r="A542" s="1890" t="s">
        <v>957</v>
      </c>
      <c r="B542" s="273" t="s">
        <v>771</v>
      </c>
      <c r="C542" s="2095" t="s">
        <v>774</v>
      </c>
      <c r="D542" s="1578" t="s">
        <v>65</v>
      </c>
      <c r="E542" s="2723">
        <v>37.92</v>
      </c>
      <c r="F542" s="2093">
        <v>31</v>
      </c>
      <c r="G542" s="1442" t="s">
        <v>93</v>
      </c>
      <c r="H542" s="1054">
        <v>5</v>
      </c>
      <c r="I542" s="1528">
        <v>5</v>
      </c>
      <c r="J542" s="2096" t="s">
        <v>100</v>
      </c>
      <c r="K542" s="1432" t="s">
        <v>101</v>
      </c>
      <c r="L542" s="1474" t="s">
        <v>102</v>
      </c>
      <c r="M542" s="94"/>
      <c r="N542" s="1152" t="s">
        <v>169</v>
      </c>
      <c r="O542" s="1147">
        <f t="shared" ref="O542:T542" si="545">O543+O544+O545+O546</f>
        <v>1.31</v>
      </c>
      <c r="P542" s="1354">
        <f t="shared" si="545"/>
        <v>1.31</v>
      </c>
      <c r="Q542" s="1147">
        <f t="shared" si="545"/>
        <v>1.153</v>
      </c>
      <c r="R542" s="1355">
        <f t="shared" si="545"/>
        <v>1.153</v>
      </c>
      <c r="S542" s="1157">
        <f t="shared" si="545"/>
        <v>4.0000000000000002E-4</v>
      </c>
      <c r="T542" s="1356">
        <f t="shared" si="545"/>
        <v>4.0000000000000002E-4</v>
      </c>
      <c r="U542" s="1143">
        <f t="shared" si="526"/>
        <v>2.4630000000000001</v>
      </c>
      <c r="V542" s="1330">
        <f t="shared" si="527"/>
        <v>2.4630000000000001</v>
      </c>
      <c r="W542" s="1143">
        <f t="shared" si="528"/>
        <v>1.1534</v>
      </c>
      <c r="X542" s="1239">
        <f t="shared" si="529"/>
        <v>1.1534</v>
      </c>
      <c r="Z542" s="1254" t="s">
        <v>418</v>
      </c>
      <c r="AA542" s="1255"/>
      <c r="AB542" s="1256"/>
      <c r="AC542" s="1165"/>
      <c r="AD542" s="1257"/>
      <c r="AE542" s="1168"/>
      <c r="AF542" s="1258"/>
      <c r="AG542" s="1168">
        <f>AA542+AC542</f>
        <v>0</v>
      </c>
      <c r="AH542" s="1259"/>
      <c r="AI542" s="1168">
        <f t="shared" ref="AI542:AI554" si="546">AC542+AE542</f>
        <v>0</v>
      </c>
      <c r="AJ542" s="1260"/>
      <c r="AL542" s="462" t="s">
        <v>98</v>
      </c>
      <c r="AM542" s="1194">
        <f>O547+Q547+S547</f>
        <v>0</v>
      </c>
      <c r="AN542" s="1195">
        <f>P547+R547+T547</f>
        <v>0</v>
      </c>
      <c r="AO542" s="1213" t="s">
        <v>419</v>
      </c>
      <c r="AP542" s="1214">
        <f t="shared" si="538"/>
        <v>169.04</v>
      </c>
      <c r="AQ542" s="1215">
        <f t="shared" si="539"/>
        <v>120</v>
      </c>
    </row>
    <row r="543" spans="1:46" ht="15.75" thickBot="1">
      <c r="A543" s="61"/>
      <c r="B543" s="2767" t="s">
        <v>776</v>
      </c>
      <c r="C543" s="71"/>
      <c r="D543" s="190" t="s">
        <v>79</v>
      </c>
      <c r="E543" s="228">
        <v>10.47</v>
      </c>
      <c r="F543" s="2127">
        <v>10.47</v>
      </c>
      <c r="G543" s="234" t="s">
        <v>79</v>
      </c>
      <c r="H543" s="242">
        <v>1.5</v>
      </c>
      <c r="I543" s="1458">
        <v>1.5</v>
      </c>
      <c r="J543" s="1578" t="s">
        <v>326</v>
      </c>
      <c r="K543" s="1514">
        <v>14.7</v>
      </c>
      <c r="L543" s="1508">
        <v>10</v>
      </c>
      <c r="M543" s="108"/>
      <c r="N543" s="1153" t="s">
        <v>165</v>
      </c>
      <c r="O543" s="1148">
        <f>H517</f>
        <v>0.01</v>
      </c>
      <c r="P543" s="1357">
        <f>I517</f>
        <v>0.01</v>
      </c>
      <c r="Q543" s="1148">
        <f>E537</f>
        <v>8.0000000000000002E-3</v>
      </c>
      <c r="R543" s="1358">
        <f>F537</f>
        <v>8.0000000000000002E-3</v>
      </c>
      <c r="S543" s="1158">
        <f>H545</f>
        <v>4.0000000000000002E-4</v>
      </c>
      <c r="T543" s="1357">
        <f>I545</f>
        <v>4.0000000000000002E-4</v>
      </c>
      <c r="U543" s="1162">
        <f>O543+Q543</f>
        <v>1.8000000000000002E-2</v>
      </c>
      <c r="V543" s="1358">
        <f t="shared" si="527"/>
        <v>1.8000000000000002E-2</v>
      </c>
      <c r="W543" s="1144">
        <f t="shared" si="528"/>
        <v>8.3999999999999995E-3</v>
      </c>
      <c r="X543" s="1358">
        <f t="shared" si="529"/>
        <v>8.3999999999999995E-3</v>
      </c>
      <c r="Z543" s="1261" t="s">
        <v>419</v>
      </c>
      <c r="AA543" s="1262">
        <f t="shared" ref="AA543:AF543" si="547">SUM(AA538:AA542)</f>
        <v>0</v>
      </c>
      <c r="AB543" s="1263">
        <f t="shared" si="547"/>
        <v>0</v>
      </c>
      <c r="AC543" s="1264">
        <f t="shared" si="547"/>
        <v>143</v>
      </c>
      <c r="AD543" s="1265">
        <f t="shared" si="547"/>
        <v>100</v>
      </c>
      <c r="AE543" s="1266">
        <f t="shared" si="547"/>
        <v>26.04</v>
      </c>
      <c r="AF543" s="1267">
        <f t="shared" si="547"/>
        <v>20</v>
      </c>
      <c r="AG543" s="1266">
        <f>AA543+AC543</f>
        <v>143</v>
      </c>
      <c r="AH543" s="1268">
        <f>AB543+AD543</f>
        <v>100</v>
      </c>
      <c r="AI543" s="1266">
        <f>AC543+AE543</f>
        <v>169.04</v>
      </c>
      <c r="AJ543" s="1269">
        <f>AD543+AF543</f>
        <v>120</v>
      </c>
      <c r="AO543" s="1393" t="s">
        <v>428</v>
      </c>
      <c r="AP543" s="1204">
        <f t="shared" si="538"/>
        <v>0</v>
      </c>
      <c r="AQ543" s="1217">
        <f t="shared" si="539"/>
        <v>0</v>
      </c>
      <c r="AS543" s="9"/>
      <c r="AT543" s="9"/>
    </row>
    <row r="544" spans="1:46">
      <c r="A544" s="241" t="s">
        <v>9</v>
      </c>
      <c r="B544" s="248" t="s">
        <v>427</v>
      </c>
      <c r="C544" s="257">
        <v>20</v>
      </c>
      <c r="D544" s="190" t="s">
        <v>298</v>
      </c>
      <c r="E544" s="228">
        <v>3.9</v>
      </c>
      <c r="F544" s="2127">
        <v>3.9</v>
      </c>
      <c r="G544" s="234" t="s">
        <v>81</v>
      </c>
      <c r="H544" s="247">
        <v>15</v>
      </c>
      <c r="I544" s="1495">
        <v>15</v>
      </c>
      <c r="J544" s="1057" t="s">
        <v>248</v>
      </c>
      <c r="K544" s="1517">
        <v>11.34</v>
      </c>
      <c r="L544" s="1458">
        <v>10</v>
      </c>
      <c r="M544" s="108"/>
      <c r="N544" s="1154" t="s">
        <v>408</v>
      </c>
      <c r="O544" s="1149">
        <f>I518</f>
        <v>1</v>
      </c>
      <c r="P544" s="1359">
        <f>I518</f>
        <v>1</v>
      </c>
      <c r="Q544" s="1149">
        <f>F539</f>
        <v>1.0249999999999999</v>
      </c>
      <c r="R544" s="1360">
        <f>F539</f>
        <v>1.0249999999999999</v>
      </c>
      <c r="S544" s="1159"/>
      <c r="T544" s="1359"/>
      <c r="U544" s="1162">
        <f>O544+Q544</f>
        <v>2.0249999999999999</v>
      </c>
      <c r="V544" s="1358">
        <f t="shared" si="527"/>
        <v>2.0249999999999999</v>
      </c>
      <c r="W544" s="1144">
        <f t="shared" si="528"/>
        <v>1.0249999999999999</v>
      </c>
      <c r="X544" s="1358">
        <f t="shared" si="529"/>
        <v>1.0249999999999999</v>
      </c>
      <c r="Z544" s="1393" t="s">
        <v>428</v>
      </c>
      <c r="AA544" s="1284"/>
      <c r="AB544" s="1382"/>
      <c r="AC544" s="1286"/>
      <c r="AD544" s="1385"/>
      <c r="AE544" s="1284"/>
      <c r="AF544" s="1382"/>
      <c r="AG544" s="1166"/>
      <c r="AH544" s="1388"/>
      <c r="AI544" s="1166">
        <f t="shared" si="546"/>
        <v>0</v>
      </c>
      <c r="AJ544" s="1391"/>
      <c r="AO544" s="1378" t="s">
        <v>429</v>
      </c>
      <c r="AP544" s="1183">
        <f t="shared" si="538"/>
        <v>0</v>
      </c>
      <c r="AQ544" s="1208">
        <f t="shared" si="539"/>
        <v>0</v>
      </c>
      <c r="AS544" s="9"/>
      <c r="AT544" s="9"/>
    </row>
    <row r="545" spans="1:46" ht="15.75" thickBot="1">
      <c r="A545" s="61"/>
      <c r="B545" s="1547"/>
      <c r="C545" s="71"/>
      <c r="D545" s="243" t="s">
        <v>614</v>
      </c>
      <c r="E545" s="242" t="s">
        <v>773</v>
      </c>
      <c r="F545" s="1451">
        <v>12</v>
      </c>
      <c r="G545" s="1452" t="s">
        <v>165</v>
      </c>
      <c r="H545" s="242">
        <v>4.0000000000000002E-4</v>
      </c>
      <c r="I545" s="1458">
        <v>4.0000000000000002E-4</v>
      </c>
      <c r="J545" s="243" t="s">
        <v>92</v>
      </c>
      <c r="K545" s="242">
        <v>1</v>
      </c>
      <c r="L545" s="1458">
        <v>1</v>
      </c>
      <c r="M545" s="108"/>
      <c r="N545" s="1155" t="s">
        <v>136</v>
      </c>
      <c r="O545" s="1150">
        <f>K520</f>
        <v>0.3</v>
      </c>
      <c r="P545" s="1361">
        <f>L520</f>
        <v>0.3</v>
      </c>
      <c r="Q545" s="1150">
        <f>E533+K533</f>
        <v>0.12</v>
      </c>
      <c r="R545" s="1362">
        <f>F533+L533</f>
        <v>0.12</v>
      </c>
      <c r="S545" s="1160"/>
      <c r="T545" s="1361"/>
      <c r="U545" s="1162">
        <f>O545+Q545</f>
        <v>0.42</v>
      </c>
      <c r="V545" s="1358">
        <f t="shared" si="527"/>
        <v>0.42</v>
      </c>
      <c r="W545" s="1144">
        <f t="shared" si="528"/>
        <v>0.12</v>
      </c>
      <c r="X545" s="1358">
        <f t="shared" si="529"/>
        <v>0.12</v>
      </c>
      <c r="Z545" s="1378" t="s">
        <v>429</v>
      </c>
      <c r="AA545" s="1290"/>
      <c r="AB545" s="1383"/>
      <c r="AC545" s="1292"/>
      <c r="AD545" s="1386"/>
      <c r="AE545" s="1290"/>
      <c r="AF545" s="1383"/>
      <c r="AG545" s="1167">
        <f t="shared" ref="AG545:AH547" si="548">AA545+AC545</f>
        <v>0</v>
      </c>
      <c r="AH545" s="1389">
        <f t="shared" si="548"/>
        <v>0</v>
      </c>
      <c r="AI545" s="1167">
        <f t="shared" si="546"/>
        <v>0</v>
      </c>
      <c r="AJ545" s="1342">
        <f t="shared" ref="AJ545:AJ550" si="549">AD545+AF545</f>
        <v>0</v>
      </c>
      <c r="AO545" s="1379" t="s">
        <v>430</v>
      </c>
      <c r="AP545" s="1192">
        <f t="shared" si="538"/>
        <v>0</v>
      </c>
      <c r="AQ545" s="1212">
        <f t="shared" si="539"/>
        <v>0</v>
      </c>
      <c r="AS545" s="9"/>
      <c r="AT545" s="9"/>
    </row>
    <row r="546" spans="1:46" ht="15.75" thickBot="1">
      <c r="A546" s="61"/>
      <c r="B546" s="1549"/>
      <c r="C546" s="71"/>
      <c r="D546" s="243" t="s">
        <v>68</v>
      </c>
      <c r="E546" s="242">
        <v>58.33</v>
      </c>
      <c r="F546" s="1617">
        <v>46.7</v>
      </c>
      <c r="G546" s="234" t="s">
        <v>83</v>
      </c>
      <c r="H546" s="1453">
        <v>0.1</v>
      </c>
      <c r="I546" s="1458">
        <v>0.1</v>
      </c>
      <c r="J546" s="1496" t="s">
        <v>81</v>
      </c>
      <c r="K546" s="1649">
        <v>180</v>
      </c>
      <c r="L546" s="1450"/>
      <c r="M546" s="552"/>
      <c r="N546" s="1155" t="s">
        <v>461</v>
      </c>
      <c r="O546" s="1150"/>
      <c r="P546" s="1361"/>
      <c r="Q546" s="1150"/>
      <c r="R546" s="1362"/>
      <c r="S546" s="1160"/>
      <c r="T546" s="1361"/>
      <c r="U546" s="1162">
        <f>O546+Q546</f>
        <v>0</v>
      </c>
      <c r="V546" s="1358">
        <f t="shared" si="527"/>
        <v>0</v>
      </c>
      <c r="W546" s="1144">
        <f>Q546+S546</f>
        <v>0</v>
      </c>
      <c r="X546" s="1358">
        <f t="shared" si="529"/>
        <v>0</v>
      </c>
      <c r="Z546" s="1379" t="s">
        <v>499</v>
      </c>
      <c r="AA546" s="1296"/>
      <c r="AB546" s="1384"/>
      <c r="AC546" s="1298"/>
      <c r="AD546" s="1387"/>
      <c r="AE546" s="1296"/>
      <c r="AF546" s="1384"/>
      <c r="AG546" s="1168">
        <f t="shared" si="548"/>
        <v>0</v>
      </c>
      <c r="AH546" s="1390">
        <f t="shared" si="548"/>
        <v>0</v>
      </c>
      <c r="AI546" s="1168">
        <f t="shared" si="546"/>
        <v>0</v>
      </c>
      <c r="AJ546" s="1392">
        <f t="shared" si="549"/>
        <v>0</v>
      </c>
      <c r="AO546" s="1380" t="s">
        <v>431</v>
      </c>
      <c r="AP546" s="1231">
        <f t="shared" si="538"/>
        <v>0</v>
      </c>
      <c r="AQ546" s="1232">
        <f t="shared" si="539"/>
        <v>0</v>
      </c>
      <c r="AR546" s="664"/>
      <c r="AS546" s="9"/>
      <c r="AT546" s="9"/>
    </row>
    <row r="547" spans="1:46" ht="15.75" thickBot="1">
      <c r="A547" s="61"/>
      <c r="B547" s="1549"/>
      <c r="C547" s="71"/>
      <c r="D547" s="243" t="s">
        <v>301</v>
      </c>
      <c r="E547" s="242">
        <v>7</v>
      </c>
      <c r="F547" s="1451">
        <v>7</v>
      </c>
      <c r="G547" s="1734"/>
      <c r="H547" s="34"/>
      <c r="I547" s="2094"/>
      <c r="J547" s="1519"/>
      <c r="K547" s="34"/>
      <c r="L547" s="2094"/>
      <c r="M547" s="108"/>
      <c r="N547" s="462" t="s">
        <v>98</v>
      </c>
      <c r="O547" s="1151"/>
      <c r="P547" s="1363"/>
      <c r="Q547" s="1151"/>
      <c r="R547" s="1364"/>
      <c r="S547" s="1161"/>
      <c r="T547" s="1365"/>
      <c r="U547" s="1163">
        <f>O547+Q547</f>
        <v>0</v>
      </c>
      <c r="V547" s="1366">
        <f t="shared" si="527"/>
        <v>0</v>
      </c>
      <c r="W547" s="1163">
        <f>Q547+S547</f>
        <v>0</v>
      </c>
      <c r="X547" s="1366">
        <f t="shared" si="529"/>
        <v>0</v>
      </c>
      <c r="Z547" s="1380" t="s">
        <v>431</v>
      </c>
      <c r="AA547" s="1400">
        <f t="shared" ref="AA547:AF547" si="550">AA544+AA545+AA546</f>
        <v>0</v>
      </c>
      <c r="AB547" s="1325">
        <f t="shared" si="550"/>
        <v>0</v>
      </c>
      <c r="AC547" s="1381">
        <f t="shared" si="550"/>
        <v>0</v>
      </c>
      <c r="AD547" s="1323">
        <f t="shared" si="550"/>
        <v>0</v>
      </c>
      <c r="AE547" s="1400">
        <f t="shared" si="550"/>
        <v>0</v>
      </c>
      <c r="AF547" s="1325">
        <f t="shared" si="550"/>
        <v>0</v>
      </c>
      <c r="AG547" s="1231">
        <f t="shared" si="548"/>
        <v>0</v>
      </c>
      <c r="AH547" s="1324">
        <f t="shared" si="548"/>
        <v>0</v>
      </c>
      <c r="AI547" s="1231">
        <f t="shared" si="546"/>
        <v>0</v>
      </c>
      <c r="AJ547" s="1325">
        <f t="shared" si="549"/>
        <v>0</v>
      </c>
      <c r="AO547" s="1216" t="s">
        <v>275</v>
      </c>
      <c r="AP547" s="1204">
        <f t="shared" si="538"/>
        <v>0</v>
      </c>
      <c r="AQ547" s="1217">
        <f t="shared" si="539"/>
        <v>0</v>
      </c>
      <c r="AR547" s="664"/>
      <c r="AS547" s="9"/>
      <c r="AT547" s="9"/>
    </row>
    <row r="548" spans="1:46" ht="15.75" thickBot="1">
      <c r="A548" s="61"/>
      <c r="B548" s="1549"/>
      <c r="C548" s="71"/>
      <c r="D548" s="243" t="s">
        <v>772</v>
      </c>
      <c r="E548" s="242">
        <v>1.6</v>
      </c>
      <c r="F548" s="1451">
        <v>1.6</v>
      </c>
      <c r="G548" s="2183"/>
      <c r="H548" s="84"/>
      <c r="I548" s="1474"/>
      <c r="J548" s="1481"/>
      <c r="K548" s="84"/>
      <c r="L548" s="1474"/>
      <c r="M548" s="108"/>
      <c r="Z548" s="1216" t="s">
        <v>423</v>
      </c>
      <c r="AA548" s="1270"/>
      <c r="AB548" s="1271"/>
      <c r="AC548" s="1166"/>
      <c r="AD548" s="1272"/>
      <c r="AE548" s="1270"/>
      <c r="AF548" s="1271"/>
      <c r="AG548" s="1166"/>
      <c r="AH548" s="1273">
        <f>AB548+AD548</f>
        <v>0</v>
      </c>
      <c r="AI548" s="1166">
        <f t="shared" si="546"/>
        <v>0</v>
      </c>
      <c r="AJ548" s="1274">
        <f t="shared" si="549"/>
        <v>0</v>
      </c>
      <c r="AO548" s="1218" t="s">
        <v>153</v>
      </c>
      <c r="AP548" s="1192">
        <f t="shared" si="538"/>
        <v>0</v>
      </c>
      <c r="AQ548" s="1212">
        <f t="shared" si="539"/>
        <v>0</v>
      </c>
      <c r="AR548" s="664"/>
      <c r="AS548" s="9"/>
      <c r="AT548" s="9"/>
    </row>
    <row r="549" spans="1:46" ht="15.75" thickBot="1">
      <c r="A549" s="1376" t="s">
        <v>400</v>
      </c>
      <c r="B549" s="1377"/>
      <c r="C549" s="1698">
        <f>C541+C544+80+20</f>
        <v>320</v>
      </c>
      <c r="D549" s="253" t="s">
        <v>595</v>
      </c>
      <c r="E549" s="1583">
        <v>0.4</v>
      </c>
      <c r="F549" s="1584">
        <v>0.4</v>
      </c>
      <c r="G549" s="991"/>
      <c r="H549" s="31"/>
      <c r="I549" s="73"/>
      <c r="J549" s="57"/>
      <c r="K549" s="31"/>
      <c r="L549" s="73"/>
      <c r="M549" s="108"/>
      <c r="Z549" s="1218" t="s">
        <v>424</v>
      </c>
      <c r="AA549" s="1255"/>
      <c r="AB549" s="1275"/>
      <c r="AC549" s="1168"/>
      <c r="AD549" s="1276"/>
      <c r="AE549" s="1255"/>
      <c r="AF549" s="1275"/>
      <c r="AG549" s="1168">
        <f>AA549+AC549</f>
        <v>0</v>
      </c>
      <c r="AH549" s="1277">
        <f>AB549+AD549</f>
        <v>0</v>
      </c>
      <c r="AI549" s="1168">
        <f t="shared" si="546"/>
        <v>0</v>
      </c>
      <c r="AJ549" s="1278">
        <f t="shared" si="549"/>
        <v>0</v>
      </c>
      <c r="AO549" s="1219" t="s">
        <v>420</v>
      </c>
      <c r="AP549" s="1220">
        <f t="shared" si="538"/>
        <v>0</v>
      </c>
      <c r="AQ549" s="1221">
        <f t="shared" si="539"/>
        <v>0</v>
      </c>
      <c r="AR549" s="108"/>
      <c r="AS549" s="9"/>
      <c r="AT549" s="9"/>
    </row>
    <row r="550" spans="1:46" ht="15.75" thickBot="1">
      <c r="A550" s="9"/>
      <c r="B550" s="41"/>
      <c r="C550" s="9"/>
      <c r="D550" s="7"/>
      <c r="E550" s="12"/>
      <c r="F550" s="146"/>
      <c r="G550" s="9"/>
      <c r="H550" s="9"/>
      <c r="I550" s="9"/>
      <c r="J550" s="9"/>
      <c r="K550" s="9"/>
      <c r="L550" s="9"/>
      <c r="M550" s="94"/>
      <c r="P550" s="1131"/>
      <c r="R550" s="1131"/>
      <c r="T550" s="1131"/>
      <c r="V550" s="1135"/>
      <c r="X550" s="1135"/>
      <c r="Z550" s="1219" t="s">
        <v>420</v>
      </c>
      <c r="AA550" s="1279">
        <f t="shared" ref="AA550:AF550" si="551">SUM(AA548:AA549)</f>
        <v>0</v>
      </c>
      <c r="AB550" s="1280">
        <f t="shared" si="551"/>
        <v>0</v>
      </c>
      <c r="AC550" s="1281">
        <f t="shared" si="551"/>
        <v>0</v>
      </c>
      <c r="AD550" s="1221">
        <f t="shared" si="551"/>
        <v>0</v>
      </c>
      <c r="AE550" s="1279">
        <f t="shared" si="551"/>
        <v>0</v>
      </c>
      <c r="AF550" s="1280">
        <f t="shared" si="551"/>
        <v>0</v>
      </c>
      <c r="AG550" s="1220">
        <f>AA550+AC550</f>
        <v>0</v>
      </c>
      <c r="AH550" s="1282">
        <f>AB550+AD550</f>
        <v>0</v>
      </c>
      <c r="AI550" s="1220">
        <f t="shared" si="546"/>
        <v>0</v>
      </c>
      <c r="AJ550" s="1283">
        <f t="shared" si="549"/>
        <v>0</v>
      </c>
      <c r="AO550" s="1222" t="s">
        <v>273</v>
      </c>
      <c r="AP550" s="1204">
        <f t="shared" si="538"/>
        <v>0</v>
      </c>
      <c r="AQ550" s="1217">
        <f t="shared" si="539"/>
        <v>0</v>
      </c>
      <c r="AR550" s="108"/>
      <c r="AS550" s="9"/>
      <c r="AT550" s="9"/>
    </row>
    <row r="551" spans="1:46">
      <c r="A551" s="32"/>
      <c r="B551" s="7"/>
      <c r="C551" s="12"/>
      <c r="D551" s="956"/>
      <c r="E551" s="12"/>
      <c r="F551" s="146"/>
      <c r="G551" s="9"/>
      <c r="H551" s="9"/>
      <c r="I551" s="9"/>
      <c r="J551" s="9"/>
      <c r="K551" s="9"/>
      <c r="L551" s="9"/>
      <c r="M551" s="94"/>
      <c r="P551" s="1131"/>
      <c r="R551" s="1131"/>
      <c r="T551" s="1131"/>
      <c r="V551" s="1135"/>
      <c r="X551" s="1135"/>
      <c r="Z551" s="1222" t="s">
        <v>273</v>
      </c>
      <c r="AA551" s="1284"/>
      <c r="AB551" s="1285"/>
      <c r="AC551" s="1286"/>
      <c r="AD551" s="1287"/>
      <c r="AE551" s="1284"/>
      <c r="AF551" s="1285"/>
      <c r="AG551" s="1166"/>
      <c r="AH551" s="1288"/>
      <c r="AI551" s="1166">
        <f t="shared" si="546"/>
        <v>0</v>
      </c>
      <c r="AJ551" s="1289"/>
      <c r="AM551" s="1196"/>
      <c r="AN551" s="300"/>
      <c r="AO551" s="1223" t="s">
        <v>103</v>
      </c>
      <c r="AP551" s="1183">
        <f t="shared" si="538"/>
        <v>0</v>
      </c>
      <c r="AQ551" s="1208">
        <f t="shared" si="539"/>
        <v>0</v>
      </c>
      <c r="AR551" s="108"/>
      <c r="AS551" s="9"/>
      <c r="AT551" s="9"/>
    </row>
    <row r="552" spans="1:46" ht="15.75" thickBot="1">
      <c r="A552" s="9"/>
      <c r="B552" s="41"/>
      <c r="C552" s="9"/>
      <c r="D552" s="7"/>
      <c r="E552" s="47"/>
      <c r="F552" s="146"/>
      <c r="G552" s="9"/>
      <c r="H552" s="9"/>
      <c r="I552" s="9"/>
      <c r="J552" s="9"/>
      <c r="K552" s="9"/>
      <c r="L552" s="9"/>
      <c r="M552" s="94"/>
      <c r="N552" s="108"/>
      <c r="P552" s="1130"/>
      <c r="R552" s="1130"/>
      <c r="T552" s="1130"/>
      <c r="V552" s="287"/>
      <c r="X552" s="287"/>
      <c r="Z552" s="1223" t="s">
        <v>103</v>
      </c>
      <c r="AA552" s="1290"/>
      <c r="AB552" s="1291"/>
      <c r="AC552" s="1292"/>
      <c r="AD552" s="1293"/>
      <c r="AE552" s="1290"/>
      <c r="AF552" s="1291"/>
      <c r="AG552" s="1167">
        <f t="shared" ref="AG552:AH554" si="552">AA552+AC552</f>
        <v>0</v>
      </c>
      <c r="AH552" s="1294">
        <f t="shared" si="552"/>
        <v>0</v>
      </c>
      <c r="AI552" s="1167">
        <f t="shared" si="546"/>
        <v>0</v>
      </c>
      <c r="AJ552" s="1295">
        <f>AD552+AF552</f>
        <v>0</v>
      </c>
      <c r="AM552" s="1196"/>
      <c r="AN552" s="1333"/>
      <c r="AO552" s="1224" t="s">
        <v>274</v>
      </c>
      <c r="AP552" s="1192">
        <f t="shared" si="538"/>
        <v>123.31</v>
      </c>
      <c r="AQ552" s="1212">
        <f t="shared" si="539"/>
        <v>87.5</v>
      </c>
      <c r="AR552" s="108"/>
      <c r="AS552" s="9"/>
      <c r="AT552" s="9"/>
    </row>
    <row r="553" spans="1:46" ht="15.75" thickBot="1">
      <c r="A553" s="9"/>
      <c r="B553" s="41"/>
      <c r="C553" s="9"/>
      <c r="D553" s="2144"/>
      <c r="E553" s="12"/>
      <c r="F553" s="146"/>
      <c r="G553" s="2146"/>
      <c r="H553" s="9"/>
      <c r="I553" s="9"/>
      <c r="J553" s="9"/>
      <c r="K553" s="9"/>
      <c r="L553" s="9"/>
      <c r="M553" s="94"/>
      <c r="N553" s="108"/>
      <c r="P553" s="579"/>
      <c r="R553" s="579"/>
      <c r="T553" s="579"/>
      <c r="V553" s="1130"/>
      <c r="X553" s="1130"/>
      <c r="Z553" s="1224" t="s">
        <v>274</v>
      </c>
      <c r="AA553" s="1296">
        <f>E515</f>
        <v>123.31</v>
      </c>
      <c r="AB553" s="1297">
        <f>F515</f>
        <v>87.5</v>
      </c>
      <c r="AC553" s="1298"/>
      <c r="AD553" s="1299"/>
      <c r="AE553" s="1296"/>
      <c r="AF553" s="1297"/>
      <c r="AG553" s="1168">
        <f t="shared" si="552"/>
        <v>123.31</v>
      </c>
      <c r="AH553" s="1300">
        <f t="shared" si="552"/>
        <v>87.5</v>
      </c>
      <c r="AI553" s="1168">
        <f t="shared" si="546"/>
        <v>0</v>
      </c>
      <c r="AJ553" s="1301">
        <f>AD553+AF553</f>
        <v>0</v>
      </c>
      <c r="AM553" s="1334"/>
      <c r="AN553" s="79"/>
      <c r="AO553" s="1225" t="s">
        <v>421</v>
      </c>
      <c r="AP553" s="1226">
        <f t="shared" si="538"/>
        <v>123.31</v>
      </c>
      <c r="AQ553" s="1227">
        <f t="shared" si="539"/>
        <v>87.5</v>
      </c>
      <c r="AR553" s="108"/>
      <c r="AS553" s="9"/>
      <c r="AT553" s="9"/>
    </row>
    <row r="554" spans="1:46" ht="15.75" thickBot="1">
      <c r="A554" s="9"/>
      <c r="B554" s="41"/>
      <c r="C554" s="9"/>
      <c r="D554" s="956"/>
      <c r="E554" s="12"/>
      <c r="F554" s="144"/>
      <c r="G554" s="9"/>
      <c r="H554" s="9"/>
      <c r="I554" s="9"/>
      <c r="J554" s="9"/>
      <c r="K554" s="9"/>
      <c r="L554" s="9"/>
      <c r="M554" s="94"/>
      <c r="N554" s="108"/>
      <c r="P554" s="1130"/>
      <c r="R554" s="1130"/>
      <c r="T554" s="1130"/>
      <c r="V554" s="287"/>
      <c r="X554" s="1130"/>
      <c r="Z554" s="1394" t="s">
        <v>421</v>
      </c>
      <c r="AA554" s="1395">
        <f t="shared" ref="AA554:AF554" si="553">AA551+AA552+AA553</f>
        <v>123.31</v>
      </c>
      <c r="AB554" s="1267">
        <f t="shared" si="553"/>
        <v>87.5</v>
      </c>
      <c r="AC554" s="1395">
        <f t="shared" si="553"/>
        <v>0</v>
      </c>
      <c r="AD554" s="1267">
        <f t="shared" si="553"/>
        <v>0</v>
      </c>
      <c r="AE554" s="1395">
        <f t="shared" si="553"/>
        <v>0</v>
      </c>
      <c r="AF554" s="1267">
        <f t="shared" si="553"/>
        <v>0</v>
      </c>
      <c r="AG554" s="1266">
        <f t="shared" si="552"/>
        <v>123.31</v>
      </c>
      <c r="AH554" s="1268">
        <f t="shared" si="552"/>
        <v>87.5</v>
      </c>
      <c r="AI554" s="1266">
        <f t="shared" si="546"/>
        <v>0</v>
      </c>
      <c r="AJ554" s="1269">
        <f>AD554+AF554</f>
        <v>0</v>
      </c>
      <c r="AR554" s="108"/>
      <c r="AS554" s="9"/>
      <c r="AT554" s="9"/>
    </row>
    <row r="555" spans="1:46">
      <c r="A555" s="9"/>
      <c r="B555" s="41"/>
      <c r="C555" s="9"/>
      <c r="D555" s="87"/>
      <c r="E555" s="1769"/>
      <c r="F555" s="367"/>
      <c r="G555" s="9"/>
      <c r="H555" s="9"/>
      <c r="I555" s="9"/>
      <c r="J555" s="9"/>
      <c r="K555" s="9"/>
      <c r="L555" s="9"/>
      <c r="M555" s="94"/>
      <c r="P555" s="1131"/>
      <c r="R555" s="1131"/>
      <c r="T555" s="1131"/>
      <c r="V555" s="1135"/>
      <c r="X555" s="1135"/>
      <c r="AB555" s="1131"/>
      <c r="AD555" s="1131"/>
      <c r="AH555" s="1139"/>
      <c r="AJ555" s="1139"/>
    </row>
    <row r="556" spans="1:46">
      <c r="A556" s="9"/>
      <c r="B556" s="41"/>
      <c r="C556" s="9"/>
      <c r="D556" s="46"/>
      <c r="E556" s="12"/>
      <c r="F556" s="146"/>
      <c r="G556" s="9"/>
      <c r="H556" s="9"/>
      <c r="I556" s="9"/>
      <c r="J556" s="9"/>
      <c r="K556" s="9"/>
      <c r="L556" s="9"/>
      <c r="M556" s="94"/>
      <c r="P556" s="1131"/>
      <c r="R556" s="1131"/>
      <c r="T556" s="1131"/>
      <c r="V556" s="1135"/>
      <c r="X556" s="1135"/>
      <c r="AB556" s="1131"/>
      <c r="AD556" s="1131"/>
      <c r="AH556" s="1139"/>
      <c r="AJ556" s="1139"/>
    </row>
    <row r="557" spans="1:46">
      <c r="A557" s="9"/>
      <c r="B557" s="41"/>
      <c r="C557" s="9"/>
      <c r="D557" s="7"/>
      <c r="E557" s="12"/>
      <c r="F557" s="146"/>
      <c r="G557" s="9"/>
      <c r="H557" s="9"/>
      <c r="I557" s="9"/>
      <c r="J557" s="9"/>
      <c r="K557" s="9"/>
      <c r="L557" s="9"/>
      <c r="M557" s="94"/>
      <c r="P557" s="1131"/>
      <c r="R557" s="1131"/>
      <c r="T557" s="1131"/>
      <c r="V557" s="1135"/>
      <c r="X557" s="1135"/>
      <c r="AB557" s="1131"/>
      <c r="AD557" s="1131"/>
      <c r="AH557" s="1139"/>
      <c r="AJ557" s="1139"/>
    </row>
    <row r="558" spans="1:46">
      <c r="A558" s="9"/>
      <c r="B558" s="41"/>
      <c r="C558" s="9"/>
      <c r="D558" s="7"/>
      <c r="E558" s="1769"/>
      <c r="F558" s="367"/>
      <c r="G558" s="9"/>
      <c r="H558" s="9"/>
      <c r="I558" s="9"/>
      <c r="J558" s="9"/>
      <c r="K558" s="9"/>
      <c r="L558" s="9"/>
      <c r="M558" s="94"/>
      <c r="P558" s="1131"/>
      <c r="R558" s="1131"/>
      <c r="T558" s="1131"/>
      <c r="V558" s="1135"/>
      <c r="X558" s="1135"/>
      <c r="AB558" s="1131"/>
      <c r="AD558" s="1131"/>
      <c r="AH558" s="1139"/>
      <c r="AJ558" s="1139"/>
    </row>
    <row r="559" spans="1:46">
      <c r="D559" s="87"/>
      <c r="E559" s="12"/>
      <c r="F559" s="146"/>
      <c r="G559" s="9"/>
      <c r="M559" s="94"/>
      <c r="P559" s="1131"/>
      <c r="R559" s="1131"/>
      <c r="T559" s="1131"/>
      <c r="V559" s="1135"/>
      <c r="X559" s="1135"/>
      <c r="AB559" s="1131"/>
      <c r="AD559" s="1131"/>
      <c r="AH559" s="1139"/>
      <c r="AJ559" s="1139"/>
    </row>
    <row r="560" spans="1:46">
      <c r="D560" s="46"/>
      <c r="E560" s="12"/>
      <c r="F560" s="146"/>
      <c r="G560" s="9"/>
      <c r="M560" s="94"/>
      <c r="P560" s="1131"/>
      <c r="R560" s="1131"/>
      <c r="T560" s="1131"/>
      <c r="V560" s="1135"/>
      <c r="X560" s="1135"/>
      <c r="AB560" s="1131"/>
      <c r="AD560" s="1131"/>
      <c r="AH560" s="1139"/>
      <c r="AJ560" s="1139"/>
    </row>
    <row r="561" spans="1:36">
      <c r="D561" s="46"/>
      <c r="E561" s="12"/>
      <c r="F561" s="146"/>
      <c r="G561" s="9"/>
      <c r="M561" s="94"/>
      <c r="P561" s="1131"/>
      <c r="R561" s="1131"/>
      <c r="T561" s="1131"/>
      <c r="V561" s="1135"/>
      <c r="X561" s="1135"/>
      <c r="AB561" s="1131"/>
      <c r="AD561" s="1131"/>
      <c r="AH561" s="1139"/>
      <c r="AJ561" s="1139"/>
    </row>
    <row r="562" spans="1:36">
      <c r="D562" s="9"/>
      <c r="E562" s="9"/>
      <c r="F562" s="9"/>
      <c r="G562" s="9"/>
      <c r="M562" s="94"/>
      <c r="P562" s="1131"/>
      <c r="R562" s="1131"/>
      <c r="T562" s="1131"/>
      <c r="V562" s="1135"/>
      <c r="X562" s="1135"/>
      <c r="AB562" s="1131"/>
      <c r="AD562" s="1131"/>
      <c r="AH562" s="1139"/>
      <c r="AJ562" s="1139"/>
    </row>
    <row r="563" spans="1:36">
      <c r="M563" s="94"/>
      <c r="P563" s="1131"/>
      <c r="R563" s="1131"/>
      <c r="T563" s="1131"/>
      <c r="V563" s="1135"/>
      <c r="X563" s="1135"/>
      <c r="AB563" s="1131"/>
      <c r="AD563" s="1131"/>
      <c r="AH563" s="1139"/>
      <c r="AJ563" s="1139"/>
    </row>
    <row r="564" spans="1:36">
      <c r="M564" s="94"/>
      <c r="P564" s="1131"/>
      <c r="R564" s="1131"/>
      <c r="T564" s="1131"/>
      <c r="V564" s="1135"/>
      <c r="X564" s="1135"/>
      <c r="AB564" s="1131"/>
      <c r="AD564" s="1131"/>
      <c r="AH564" s="1139"/>
      <c r="AJ564" s="1139"/>
    </row>
    <row r="565" spans="1:36">
      <c r="M565" s="94"/>
      <c r="P565" s="1131"/>
      <c r="R565" s="1131"/>
      <c r="T565" s="1131"/>
      <c r="V565" s="1135"/>
      <c r="X565" s="1135"/>
      <c r="AB565" s="1131"/>
      <c r="AD565" s="1131"/>
      <c r="AH565" s="1139"/>
      <c r="AJ565" s="1139"/>
    </row>
    <row r="566" spans="1:36">
      <c r="M566" s="94"/>
      <c r="P566" s="1131"/>
      <c r="R566" s="1131"/>
      <c r="T566" s="1131"/>
      <c r="V566" s="1135"/>
      <c r="X566" s="1135"/>
      <c r="Z566" s="9"/>
      <c r="AB566" s="1132"/>
      <c r="AD566" s="1132"/>
      <c r="AF566" s="9"/>
      <c r="AH566" s="1139"/>
      <c r="AJ566" s="1139"/>
    </row>
    <row r="567" spans="1:36">
      <c r="A567" s="64"/>
      <c r="B567" s="534"/>
      <c r="C567" s="6"/>
      <c r="D567" s="101"/>
      <c r="F567" s="62"/>
      <c r="M567" s="108"/>
      <c r="P567" s="1131"/>
      <c r="R567" s="1131"/>
      <c r="T567" s="1131"/>
      <c r="V567" s="1135"/>
      <c r="X567" s="1135"/>
      <c r="Z567" s="9"/>
      <c r="AB567" s="1132"/>
      <c r="AD567" s="1132"/>
      <c r="AF567" s="9"/>
      <c r="AH567" s="1139"/>
      <c r="AJ567" s="1139"/>
    </row>
    <row r="568" spans="1:36">
      <c r="A568" s="311"/>
      <c r="B568" s="79"/>
      <c r="C568" s="149"/>
      <c r="D568" s="1333"/>
      <c r="E568" s="546"/>
      <c r="F568" s="1433"/>
      <c r="G568" s="1333"/>
      <c r="H568" s="546"/>
      <c r="I568" s="1433"/>
      <c r="J568" s="1333"/>
      <c r="K568" s="546"/>
      <c r="L568" s="1433"/>
      <c r="M568" s="108"/>
      <c r="P568" s="1131"/>
      <c r="R568" s="1131"/>
      <c r="T568" s="1131"/>
      <c r="V568" s="1135"/>
      <c r="X568" s="1135"/>
      <c r="Z568" s="9"/>
      <c r="AB568" s="1132"/>
      <c r="AD568" s="1132"/>
      <c r="AF568" s="9"/>
      <c r="AH568" s="1139"/>
      <c r="AJ568" s="1139"/>
    </row>
    <row r="569" spans="1:36">
      <c r="A569" s="305"/>
      <c r="B569" s="79"/>
      <c r="C569" s="149"/>
      <c r="D569" s="79"/>
      <c r="E569" s="150"/>
      <c r="F569" s="1658"/>
      <c r="G569" s="79"/>
      <c r="H569" s="1659"/>
      <c r="I569" s="1660"/>
      <c r="M569" s="108"/>
      <c r="P569" s="1131"/>
      <c r="R569" s="1131"/>
      <c r="T569" s="1131"/>
      <c r="V569" s="1135"/>
      <c r="X569" s="1135"/>
      <c r="Z569" s="9"/>
      <c r="AB569" s="1132"/>
      <c r="AD569" s="1132"/>
      <c r="AF569" s="9"/>
      <c r="AH569" s="1139"/>
      <c r="AJ569" s="1139"/>
    </row>
    <row r="570" spans="1:36">
      <c r="B570" s="79"/>
      <c r="D570" s="79"/>
      <c r="E570" s="150"/>
      <c r="F570" s="1658"/>
      <c r="G570" s="79"/>
      <c r="H570" s="150"/>
      <c r="I570" s="1196"/>
      <c r="M570" s="108"/>
      <c r="P570" s="1131"/>
      <c r="R570" s="1131"/>
      <c r="T570" s="1131"/>
      <c r="V570" s="1135"/>
      <c r="X570" s="1135"/>
      <c r="Z570" s="9"/>
      <c r="AB570" s="1132"/>
      <c r="AD570" s="1132"/>
      <c r="AF570" s="9"/>
      <c r="AH570" s="1139"/>
      <c r="AJ570" s="1139"/>
    </row>
    <row r="571" spans="1:36">
      <c r="A571" s="305"/>
      <c r="B571" s="79"/>
      <c r="C571" s="149"/>
      <c r="D571" s="79"/>
      <c r="E571" s="1661"/>
      <c r="F571" s="1662"/>
      <c r="G571" s="79"/>
      <c r="H571" s="150"/>
      <c r="I571" s="1196"/>
      <c r="M571" s="108"/>
      <c r="P571" s="1131"/>
      <c r="R571" s="1131"/>
      <c r="T571" s="1131"/>
      <c r="V571" s="1135"/>
      <c r="X571" s="1135"/>
      <c r="Z571" s="9"/>
      <c r="AB571" s="1132"/>
      <c r="AD571" s="1132"/>
      <c r="AF571" s="9"/>
      <c r="AH571" s="1139"/>
      <c r="AJ571" s="1139"/>
    </row>
    <row r="572" spans="1:36">
      <c r="D572" s="79"/>
      <c r="E572" s="1661"/>
      <c r="F572" s="1662"/>
      <c r="G572" s="1535"/>
      <c r="H572" s="305"/>
      <c r="I572" s="1658"/>
      <c r="M572" s="108"/>
      <c r="P572" s="1131"/>
      <c r="R572" s="1131"/>
      <c r="T572" s="1131"/>
      <c r="V572" s="1135"/>
      <c r="X572" s="1135"/>
      <c r="Z572" s="9"/>
      <c r="AB572" s="1132"/>
      <c r="AD572" s="1132"/>
      <c r="AF572" s="9"/>
      <c r="AH572" s="1139"/>
      <c r="AJ572" s="1139"/>
    </row>
    <row r="573" spans="1:36">
      <c r="D573" s="150"/>
      <c r="E573" s="1661"/>
      <c r="F573" s="1662"/>
      <c r="G573" s="79"/>
      <c r="H573" s="150"/>
      <c r="I573" s="1658"/>
      <c r="M573" s="108"/>
      <c r="P573" s="1131"/>
      <c r="R573" s="1131"/>
      <c r="T573" s="1131"/>
      <c r="V573" s="1135"/>
      <c r="X573" s="1135"/>
      <c r="Z573" s="9"/>
      <c r="AB573" s="1132"/>
      <c r="AD573" s="1132"/>
      <c r="AF573" s="9"/>
      <c r="AH573" s="1139"/>
      <c r="AJ573" s="1139"/>
    </row>
    <row r="574" spans="1:36">
      <c r="D574" s="62"/>
      <c r="E574" s="1663"/>
      <c r="F574" s="1658"/>
      <c r="G574" s="79"/>
      <c r="H574" s="312"/>
      <c r="I574" s="1646"/>
      <c r="M574" s="108"/>
      <c r="P574" s="1131"/>
      <c r="R574" s="1131"/>
      <c r="T574" s="1131"/>
      <c r="V574" s="1135"/>
      <c r="X574" s="1135"/>
      <c r="Z574" s="9"/>
      <c r="AB574" s="1132"/>
      <c r="AD574" s="1132"/>
      <c r="AF574" s="9"/>
      <c r="AH574" s="1139"/>
      <c r="AJ574" s="1139"/>
    </row>
    <row r="575" spans="1:36">
      <c r="D575" s="79"/>
      <c r="E575" s="150"/>
      <c r="F575" s="1658"/>
      <c r="G575" s="79"/>
      <c r="H575" s="150"/>
      <c r="I575" s="1196"/>
      <c r="M575" s="108"/>
      <c r="P575" s="1131"/>
      <c r="R575" s="1131"/>
      <c r="T575" s="1131"/>
      <c r="V575" s="1135"/>
      <c r="X575" s="1135"/>
      <c r="Z575" s="9"/>
      <c r="AB575" s="1132"/>
      <c r="AD575" s="1132"/>
      <c r="AF575" s="9"/>
      <c r="AH575" s="1139"/>
      <c r="AJ575" s="1139"/>
    </row>
    <row r="576" spans="1:36">
      <c r="D576" s="10"/>
      <c r="M576" s="108"/>
      <c r="P576" s="1131"/>
      <c r="R576" s="1131"/>
      <c r="T576" s="1131"/>
      <c r="V576" s="1135"/>
      <c r="X576" s="1135"/>
      <c r="Z576" s="9"/>
      <c r="AB576" s="1132"/>
      <c r="AD576" s="1132"/>
      <c r="AF576" s="9"/>
      <c r="AH576" s="1139"/>
      <c r="AJ576" s="1139"/>
    </row>
    <row r="577" spans="1:36">
      <c r="B577" s="11"/>
      <c r="I577" s="101"/>
      <c r="M577" s="108"/>
      <c r="P577" s="1131"/>
      <c r="R577" s="1131"/>
      <c r="T577" s="1131"/>
      <c r="V577" s="1135"/>
      <c r="X577" s="1135"/>
      <c r="Z577" s="9"/>
      <c r="AB577" s="1132"/>
      <c r="AD577" s="1132"/>
      <c r="AF577" s="9"/>
      <c r="AH577" s="1139"/>
      <c r="AJ577" s="1139"/>
    </row>
    <row r="578" spans="1:36">
      <c r="D578" s="78"/>
      <c r="M578" s="108"/>
      <c r="P578" s="1131"/>
      <c r="R578" s="1131"/>
      <c r="T578" s="1131"/>
      <c r="V578" s="1135"/>
      <c r="X578" s="1135"/>
      <c r="Z578" s="9"/>
      <c r="AB578" s="1132"/>
      <c r="AD578" s="1132"/>
      <c r="AF578" s="9"/>
      <c r="AH578" s="1139"/>
      <c r="AJ578" s="1139"/>
    </row>
    <row r="579" spans="1:36">
      <c r="A579" s="64"/>
      <c r="B579" s="534"/>
      <c r="G579" s="62"/>
      <c r="H579" s="312"/>
      <c r="I579" s="1646"/>
      <c r="M579" s="108"/>
      <c r="P579" s="1131"/>
      <c r="R579" s="1131"/>
      <c r="T579" s="1131"/>
      <c r="V579" s="1135"/>
      <c r="X579" s="1135"/>
      <c r="Z579" s="9"/>
      <c r="AB579" s="1132"/>
      <c r="AD579" s="1132"/>
      <c r="AF579" s="9"/>
      <c r="AH579" s="1139"/>
      <c r="AJ579" s="1139"/>
    </row>
    <row r="580" spans="1:36">
      <c r="G580" s="101"/>
      <c r="J580" s="1333"/>
      <c r="K580" s="546"/>
      <c r="L580" s="1433"/>
      <c r="M580" s="108"/>
      <c r="P580" s="1131"/>
      <c r="R580" s="1131"/>
      <c r="T580" s="1131"/>
      <c r="V580" s="1135"/>
      <c r="X580" s="1135"/>
      <c r="Z580" s="9"/>
      <c r="AB580" s="1132"/>
      <c r="AD580" s="1132"/>
      <c r="AF580" s="9"/>
      <c r="AH580" s="1139"/>
      <c r="AJ580" s="1139"/>
    </row>
    <row r="581" spans="1:36">
      <c r="A581" s="331"/>
      <c r="B581" s="79"/>
      <c r="C581" s="149"/>
      <c r="G581" s="1333"/>
      <c r="H581" s="546"/>
      <c r="I581" s="1433"/>
      <c r="J581" s="1664"/>
      <c r="K581" s="150"/>
      <c r="L581" s="1196"/>
      <c r="M581" s="108"/>
      <c r="P581" s="1131"/>
      <c r="R581" s="1131"/>
      <c r="T581" s="1131"/>
      <c r="V581" s="1135"/>
      <c r="X581" s="1135"/>
      <c r="Z581" s="9"/>
      <c r="AB581" s="1132"/>
      <c r="AD581" s="1132"/>
      <c r="AF581" s="9"/>
      <c r="AH581" s="1139"/>
      <c r="AJ581" s="1139"/>
    </row>
    <row r="582" spans="1:36">
      <c r="B582" s="330"/>
      <c r="G582" s="79"/>
      <c r="H582" s="66"/>
      <c r="I582" s="1646"/>
      <c r="J582" s="1664"/>
      <c r="K582" s="150"/>
      <c r="L582" s="1196"/>
      <c r="M582" s="108"/>
      <c r="P582" s="1131"/>
      <c r="R582" s="1131"/>
      <c r="T582" s="1131"/>
      <c r="V582" s="1135"/>
      <c r="X582" s="1135"/>
      <c r="Z582" s="9"/>
      <c r="AB582" s="1132"/>
      <c r="AD582" s="1132"/>
      <c r="AF582" s="9"/>
      <c r="AH582" s="1139"/>
      <c r="AJ582" s="1139"/>
    </row>
    <row r="583" spans="1:36">
      <c r="A583" s="305"/>
      <c r="B583" s="79"/>
      <c r="C583" s="149"/>
      <c r="G583" s="79"/>
      <c r="H583" s="150"/>
      <c r="I583" s="1658"/>
      <c r="J583" s="79"/>
      <c r="K583" s="150"/>
      <c r="L583" s="1196"/>
      <c r="M583" s="108"/>
      <c r="P583" s="1131"/>
      <c r="R583" s="1131"/>
      <c r="T583" s="1131"/>
      <c r="V583" s="1135"/>
      <c r="X583" s="1135"/>
      <c r="Z583" s="9"/>
      <c r="AB583" s="1132"/>
      <c r="AD583" s="1132"/>
      <c r="AF583" s="9"/>
      <c r="AH583" s="1139"/>
      <c r="AJ583" s="1139"/>
    </row>
    <row r="584" spans="1:36">
      <c r="A584" s="305"/>
      <c r="B584" s="79"/>
      <c r="C584" s="149"/>
      <c r="G584" s="79"/>
      <c r="H584" s="150"/>
      <c r="I584" s="1658"/>
      <c r="J584" s="79"/>
      <c r="K584" s="150"/>
      <c r="L584" s="1196"/>
      <c r="M584" s="108"/>
      <c r="P584" s="1131"/>
      <c r="R584" s="1131"/>
      <c r="T584" s="1131"/>
      <c r="V584" s="1135"/>
      <c r="X584" s="1135"/>
      <c r="Z584" s="9"/>
      <c r="AB584" s="1132"/>
      <c r="AD584" s="1132"/>
      <c r="AF584" s="9"/>
      <c r="AH584" s="1139"/>
      <c r="AJ584" s="1139"/>
    </row>
    <row r="585" spans="1:36">
      <c r="A585" s="305"/>
      <c r="B585" s="79"/>
      <c r="C585" s="149"/>
      <c r="G585" s="79"/>
      <c r="H585" s="150"/>
      <c r="I585" s="1658"/>
      <c r="J585" s="79"/>
      <c r="K585" s="1558"/>
      <c r="L585" s="1665"/>
      <c r="M585" s="108"/>
      <c r="P585" s="1131"/>
      <c r="R585" s="1131"/>
      <c r="T585" s="1131"/>
      <c r="V585" s="1135"/>
      <c r="X585" s="1135"/>
      <c r="Z585" s="9"/>
      <c r="AB585" s="1132"/>
      <c r="AD585" s="1132"/>
      <c r="AF585" s="9"/>
      <c r="AH585" s="1139"/>
      <c r="AJ585" s="1139"/>
    </row>
    <row r="586" spans="1:36">
      <c r="A586" s="305"/>
      <c r="B586" s="79"/>
      <c r="C586" s="149"/>
      <c r="G586" s="79"/>
      <c r="H586" s="150"/>
      <c r="I586" s="1658"/>
      <c r="J586" s="79"/>
      <c r="K586" s="150"/>
      <c r="L586" s="1658"/>
      <c r="M586" s="108"/>
      <c r="P586" s="1131"/>
      <c r="R586" s="1131"/>
      <c r="T586" s="1131"/>
      <c r="V586" s="1135"/>
      <c r="X586" s="1135"/>
      <c r="Z586" s="9"/>
      <c r="AB586" s="1132"/>
      <c r="AD586" s="1132"/>
      <c r="AF586" s="9"/>
      <c r="AH586" s="1139"/>
      <c r="AJ586" s="1139"/>
    </row>
    <row r="587" spans="1:36">
      <c r="A587" s="305"/>
      <c r="B587" s="79"/>
      <c r="C587" s="149"/>
      <c r="G587" s="79"/>
      <c r="H587" s="150"/>
      <c r="I587" s="1658"/>
      <c r="J587" s="79"/>
      <c r="K587" s="150"/>
      <c r="L587" s="1658"/>
      <c r="M587" s="108"/>
      <c r="P587" s="1131"/>
      <c r="R587" s="1131"/>
      <c r="T587" s="1131"/>
      <c r="V587" s="1135"/>
      <c r="X587" s="1135"/>
      <c r="Z587" s="9"/>
      <c r="AB587" s="1132"/>
      <c r="AD587" s="1132"/>
      <c r="AF587" s="9"/>
      <c r="AH587" s="1139"/>
      <c r="AJ587" s="1139"/>
    </row>
    <row r="588" spans="1:36">
      <c r="G588" s="79"/>
      <c r="H588" s="150"/>
      <c r="I588" s="1658"/>
      <c r="J588" s="1535"/>
      <c r="K588" s="1666"/>
      <c r="L588" s="1667"/>
      <c r="M588" s="108"/>
      <c r="P588" s="1131"/>
      <c r="R588" s="1131"/>
      <c r="T588" s="1131"/>
      <c r="V588" s="1135"/>
      <c r="X588" s="1135"/>
      <c r="Z588" s="9"/>
      <c r="AB588" s="1132"/>
      <c r="AD588" s="1132"/>
      <c r="AF588" s="9"/>
      <c r="AH588" s="1139"/>
      <c r="AJ588" s="1139"/>
    </row>
    <row r="589" spans="1:36">
      <c r="G589" s="1668"/>
      <c r="J589" s="79"/>
      <c r="K589" s="305"/>
      <c r="L589" s="1657"/>
      <c r="M589" s="108"/>
      <c r="P589" s="1131"/>
      <c r="R589" s="1131"/>
      <c r="T589" s="1131"/>
      <c r="V589" s="1135"/>
      <c r="X589" s="1135"/>
      <c r="Z589" s="9"/>
      <c r="AB589" s="1132"/>
      <c r="AD589" s="1132"/>
      <c r="AF589" s="9"/>
      <c r="AH589" s="1139"/>
      <c r="AJ589" s="1139"/>
    </row>
    <row r="590" spans="1:36">
      <c r="G590" s="1333"/>
      <c r="H590" s="546"/>
      <c r="I590" s="1433"/>
      <c r="J590" s="1669"/>
      <c r="M590" s="108"/>
      <c r="P590" s="1131"/>
      <c r="R590" s="1131"/>
      <c r="T590" s="1131"/>
      <c r="V590" s="1135"/>
      <c r="X590" s="1135"/>
      <c r="Z590" s="9"/>
      <c r="AB590" s="1132"/>
      <c r="AD590" s="1132"/>
      <c r="AF590" s="9"/>
      <c r="AH590" s="1139"/>
      <c r="AJ590" s="1139"/>
    </row>
    <row r="591" spans="1:36">
      <c r="A591" s="64"/>
      <c r="B591" s="534"/>
      <c r="C591" s="6"/>
      <c r="D591" s="1670"/>
      <c r="F591" s="101"/>
      <c r="G591" s="79"/>
      <c r="H591" s="150"/>
      <c r="I591" s="1657"/>
      <c r="J591" s="1333"/>
      <c r="K591" s="546"/>
      <c r="L591" s="1433"/>
      <c r="M591" s="108"/>
      <c r="P591" s="1131"/>
      <c r="R591" s="1131"/>
      <c r="T591" s="1131"/>
      <c r="V591" s="1135"/>
      <c r="X591" s="1135"/>
      <c r="Z591" s="9"/>
      <c r="AB591" s="1132"/>
      <c r="AD591" s="1132"/>
      <c r="AF591" s="9"/>
      <c r="AH591" s="1139"/>
      <c r="AJ591" s="1139"/>
    </row>
    <row r="592" spans="1:36">
      <c r="A592" s="305"/>
      <c r="B592" s="79"/>
      <c r="C592" s="149"/>
      <c r="D592" s="1333"/>
      <c r="E592" s="546"/>
      <c r="F592" s="1433"/>
      <c r="G592" s="79"/>
      <c r="H592" s="150"/>
      <c r="I592" s="1658"/>
      <c r="J592" s="79"/>
      <c r="K592" s="1661"/>
      <c r="L592" s="1196"/>
      <c r="M592" s="108"/>
      <c r="P592" s="1131"/>
      <c r="R592" s="1131"/>
      <c r="T592" s="1131"/>
      <c r="V592" s="1135"/>
      <c r="X592" s="1135"/>
      <c r="Z592" s="9"/>
      <c r="AB592" s="1132"/>
      <c r="AD592" s="1132"/>
      <c r="AF592" s="9"/>
      <c r="AH592" s="1139"/>
      <c r="AJ592" s="1139"/>
    </row>
    <row r="593" spans="1:36">
      <c r="A593" s="825"/>
      <c r="B593" s="79"/>
      <c r="C593" s="66"/>
      <c r="D593" s="79"/>
      <c r="E593" s="150"/>
      <c r="F593" s="1196"/>
      <c r="G593" s="62"/>
      <c r="H593" s="150"/>
      <c r="I593" s="1658"/>
      <c r="J593" s="101"/>
      <c r="K593" s="62"/>
      <c r="M593" s="108"/>
      <c r="P593" s="1131"/>
      <c r="R593" s="1131"/>
      <c r="T593" s="1131"/>
      <c r="V593" s="1135"/>
      <c r="X593" s="1135"/>
      <c r="Z593" s="9"/>
      <c r="AB593" s="1132"/>
      <c r="AD593" s="1132"/>
      <c r="AF593" s="9"/>
      <c r="AH593" s="1139"/>
      <c r="AJ593" s="1139"/>
    </row>
    <row r="594" spans="1:36">
      <c r="A594" s="305"/>
      <c r="B594" s="79"/>
      <c r="C594" s="149"/>
      <c r="D594" s="79"/>
      <c r="E594" s="150"/>
      <c r="F594" s="1196"/>
      <c r="G594" s="1333"/>
      <c r="J594" s="1333"/>
      <c r="K594" s="546"/>
      <c r="L594" s="1333"/>
      <c r="M594" s="108"/>
      <c r="P594" s="1131"/>
      <c r="R594" s="1131"/>
      <c r="T594" s="1131"/>
      <c r="V594" s="1135"/>
      <c r="X594" s="1135"/>
      <c r="Z594" s="9"/>
      <c r="AB594" s="1132"/>
      <c r="AD594" s="1132"/>
      <c r="AF594" s="9"/>
      <c r="AH594" s="1139"/>
      <c r="AJ594" s="1139"/>
    </row>
    <row r="595" spans="1:36">
      <c r="D595" s="79"/>
      <c r="E595" s="150"/>
      <c r="F595" s="1196"/>
      <c r="G595" s="1333"/>
      <c r="H595" s="546"/>
      <c r="I595" s="1433"/>
      <c r="J595" s="62"/>
      <c r="K595" s="312"/>
      <c r="L595" s="1646"/>
      <c r="M595" s="108"/>
      <c r="P595" s="1131"/>
      <c r="R595" s="1131"/>
      <c r="T595" s="1131"/>
      <c r="V595" s="1135"/>
      <c r="X595" s="1135"/>
      <c r="Z595" s="9"/>
      <c r="AB595" s="1132"/>
      <c r="AD595" s="1132"/>
      <c r="AF595" s="9"/>
      <c r="AH595" s="1139"/>
      <c r="AJ595" s="1139"/>
    </row>
    <row r="596" spans="1:36">
      <c r="D596" s="79"/>
      <c r="E596" s="150"/>
      <c r="F596" s="1196"/>
      <c r="G596" s="79"/>
      <c r="H596" s="1659"/>
      <c r="I596" s="1660"/>
      <c r="M596" s="108"/>
      <c r="P596" s="1131"/>
      <c r="R596" s="1131"/>
      <c r="T596" s="1131"/>
      <c r="V596" s="1135"/>
      <c r="X596" s="1135"/>
      <c r="Z596" s="9"/>
      <c r="AB596" s="1132"/>
      <c r="AD596" s="1132"/>
      <c r="AF596" s="9"/>
      <c r="AH596" s="1139"/>
      <c r="AJ596" s="1139"/>
    </row>
    <row r="597" spans="1:36">
      <c r="D597" s="79"/>
      <c r="E597" s="1671"/>
      <c r="F597" s="1672"/>
      <c r="G597" s="79"/>
      <c r="H597" s="150"/>
      <c r="I597" s="1196"/>
      <c r="M597" s="108"/>
      <c r="P597" s="1131"/>
      <c r="R597" s="1131"/>
      <c r="T597" s="1131"/>
      <c r="V597" s="1135"/>
      <c r="X597" s="1135"/>
      <c r="Z597" s="9"/>
      <c r="AB597" s="1132"/>
      <c r="AD597" s="1132"/>
      <c r="AF597" s="9"/>
      <c r="AH597" s="1139"/>
      <c r="AJ597" s="1139"/>
    </row>
    <row r="598" spans="1:36">
      <c r="D598" s="79"/>
      <c r="E598" s="150"/>
      <c r="F598" s="1196"/>
      <c r="G598" s="79"/>
      <c r="H598" s="150"/>
      <c r="I598" s="1196"/>
      <c r="J598" s="300"/>
      <c r="K598" s="1673"/>
      <c r="L598" s="1674"/>
      <c r="M598" s="108"/>
      <c r="P598" s="1131"/>
      <c r="R598" s="1131"/>
      <c r="T598" s="1131"/>
      <c r="V598" s="1135"/>
      <c r="X598" s="1135"/>
      <c r="Z598" s="9"/>
      <c r="AB598" s="1132"/>
      <c r="AD598" s="1132"/>
      <c r="AF598" s="9"/>
      <c r="AH598" s="1139"/>
      <c r="AJ598" s="1139"/>
    </row>
    <row r="599" spans="1:36">
      <c r="D599" s="79"/>
      <c r="E599" s="150"/>
      <c r="F599" s="1196"/>
      <c r="G599" s="1535"/>
      <c r="H599" s="305"/>
      <c r="I599" s="1658"/>
      <c r="J599" s="1333"/>
      <c r="K599" s="546"/>
      <c r="L599" s="1433"/>
      <c r="M599" s="108"/>
      <c r="P599" s="1131"/>
      <c r="R599" s="1131"/>
      <c r="T599" s="1131"/>
      <c r="V599" s="1135"/>
      <c r="X599" s="1135"/>
      <c r="Z599" s="9"/>
      <c r="AB599" s="1132"/>
      <c r="AD599" s="1132"/>
      <c r="AF599" s="9"/>
      <c r="AH599" s="1139"/>
      <c r="AJ599" s="1139"/>
    </row>
    <row r="600" spans="1:36">
      <c r="D600" s="79"/>
      <c r="E600" s="150"/>
      <c r="F600" s="1196"/>
      <c r="G600" s="79"/>
      <c r="H600" s="150"/>
      <c r="I600" s="1658"/>
      <c r="J600" s="79"/>
      <c r="K600" s="150"/>
      <c r="L600" s="1196"/>
      <c r="M600" s="108"/>
      <c r="P600" s="1131"/>
      <c r="R600" s="1131"/>
      <c r="T600" s="1131"/>
      <c r="V600" s="1135"/>
      <c r="X600" s="1135"/>
      <c r="Z600" s="9"/>
      <c r="AB600" s="1132"/>
      <c r="AD600" s="1132"/>
      <c r="AF600" s="9"/>
      <c r="AH600" s="1139"/>
      <c r="AJ600" s="1139"/>
    </row>
    <row r="601" spans="1:36">
      <c r="D601" s="79"/>
      <c r="E601" s="150"/>
      <c r="F601" s="1196"/>
      <c r="G601" s="79"/>
      <c r="H601" s="312"/>
      <c r="I601" s="1646"/>
      <c r="M601" s="108"/>
      <c r="P601" s="1131"/>
      <c r="R601" s="1131"/>
      <c r="T601" s="1131"/>
      <c r="V601" s="1135"/>
      <c r="X601" s="1135"/>
      <c r="Z601" s="9"/>
      <c r="AB601" s="1132"/>
      <c r="AD601" s="1132"/>
      <c r="AF601" s="9"/>
      <c r="AH601" s="1139"/>
      <c r="AJ601" s="1139"/>
    </row>
    <row r="602" spans="1:36">
      <c r="J602" s="1669"/>
      <c r="M602" s="108"/>
      <c r="P602" s="1131"/>
      <c r="R602" s="1131"/>
      <c r="T602" s="1131"/>
      <c r="V602" s="1135"/>
      <c r="X602" s="1135"/>
      <c r="Z602" s="9"/>
      <c r="AB602" s="1132"/>
      <c r="AD602" s="1132"/>
      <c r="AF602" s="9"/>
      <c r="AH602" s="1139"/>
      <c r="AJ602" s="1139"/>
    </row>
    <row r="603" spans="1:36">
      <c r="J603" s="1333"/>
      <c r="K603" s="546"/>
      <c r="L603" s="1433"/>
      <c r="M603" s="108"/>
      <c r="P603" s="1131"/>
      <c r="R603" s="1131"/>
      <c r="T603" s="1131"/>
      <c r="V603" s="1135"/>
      <c r="X603" s="1135"/>
      <c r="Z603" s="9"/>
      <c r="AB603" s="1132"/>
      <c r="AD603" s="1132"/>
      <c r="AF603" s="9"/>
      <c r="AH603" s="1139"/>
      <c r="AJ603" s="1139"/>
    </row>
    <row r="604" spans="1:36">
      <c r="B604" s="11"/>
      <c r="F604" s="2"/>
      <c r="G604" s="2"/>
      <c r="H604" s="2"/>
      <c r="I604" s="101"/>
      <c r="K604" s="2"/>
      <c r="M604" s="108"/>
      <c r="P604" s="1131"/>
      <c r="T604" s="1131"/>
      <c r="V604" s="1135"/>
      <c r="X604" s="1135"/>
      <c r="Z604" s="9"/>
      <c r="AB604" s="1132"/>
      <c r="AD604" s="1132"/>
      <c r="AF604" s="9"/>
      <c r="AH604" s="1139"/>
      <c r="AJ604" s="1139"/>
    </row>
    <row r="605" spans="1:36">
      <c r="M605" s="108"/>
      <c r="P605" s="1131"/>
      <c r="T605" s="1131"/>
      <c r="V605" s="1135"/>
      <c r="X605" s="1135"/>
      <c r="Z605" s="9"/>
      <c r="AB605" s="1132"/>
      <c r="AD605" s="1132"/>
      <c r="AF605" s="9"/>
      <c r="AH605" s="1139"/>
      <c r="AJ605" s="1139"/>
    </row>
    <row r="606" spans="1:36">
      <c r="D606" s="62"/>
      <c r="E606" s="150"/>
      <c r="F606" s="1196"/>
      <c r="M606" s="108"/>
      <c r="P606" s="1131"/>
      <c r="T606" s="1131"/>
      <c r="V606" s="1135"/>
      <c r="X606" s="1135"/>
      <c r="Z606" s="9"/>
      <c r="AB606" s="1132"/>
      <c r="AD606" s="1132"/>
      <c r="AF606" s="9"/>
      <c r="AH606" s="1139"/>
      <c r="AJ606" s="1139"/>
    </row>
    <row r="607" spans="1:36">
      <c r="M607" s="94"/>
      <c r="P607" s="1131"/>
      <c r="T607" s="1131"/>
      <c r="V607" s="1135"/>
      <c r="X607" s="1135"/>
      <c r="Z607" s="9"/>
      <c r="AB607" s="1132"/>
      <c r="AD607" s="1132"/>
      <c r="AF607" s="9"/>
      <c r="AH607" s="1139"/>
      <c r="AJ607" s="1139"/>
    </row>
    <row r="608" spans="1:36">
      <c r="M608" s="94"/>
      <c r="P608" s="1131"/>
      <c r="T608" s="1131"/>
      <c r="V608" s="1135"/>
      <c r="X608" s="1135"/>
      <c r="Z608" s="9"/>
      <c r="AB608" s="1132"/>
      <c r="AD608" s="1132"/>
      <c r="AF608" s="9"/>
      <c r="AH608" s="1139"/>
      <c r="AJ608" s="1139"/>
    </row>
    <row r="609" spans="1:42">
      <c r="M609" s="94"/>
      <c r="P609" s="1131"/>
      <c r="T609" s="1131"/>
      <c r="V609" s="1135"/>
      <c r="X609" s="1135"/>
      <c r="Z609" s="9"/>
      <c r="AB609" s="1132"/>
      <c r="AD609" s="1132"/>
      <c r="AF609" s="9"/>
      <c r="AH609" s="1139"/>
      <c r="AJ609" s="1139"/>
    </row>
    <row r="610" spans="1:42">
      <c r="M610" s="94"/>
      <c r="P610" s="1131"/>
      <c r="T610" s="1131"/>
      <c r="V610" s="1135"/>
      <c r="X610" s="1135"/>
      <c r="Z610" s="9"/>
      <c r="AB610" s="1132"/>
      <c r="AD610" s="1132"/>
      <c r="AF610" s="9"/>
      <c r="AH610" s="1139"/>
      <c r="AJ610" s="1139"/>
    </row>
    <row r="611" spans="1:42">
      <c r="M611" s="94"/>
      <c r="P611" s="1131"/>
      <c r="T611" s="1131"/>
      <c r="V611" s="1135"/>
      <c r="X611" s="1135"/>
      <c r="Z611" s="9"/>
      <c r="AB611" s="1132"/>
      <c r="AD611" s="1132"/>
      <c r="AF611" s="9"/>
      <c r="AH611" s="1139"/>
      <c r="AJ611" s="1139"/>
    </row>
    <row r="612" spans="1:42">
      <c r="M612" s="94"/>
      <c r="P612" s="1131"/>
      <c r="T612" s="1131"/>
      <c r="V612" s="1135"/>
      <c r="X612" s="1135"/>
      <c r="AB612" s="1131"/>
      <c r="AD612" s="1131"/>
      <c r="AH612" s="1139"/>
      <c r="AJ612" s="1139"/>
    </row>
    <row r="613" spans="1:42">
      <c r="M613" s="94"/>
      <c r="P613" s="1131"/>
      <c r="T613" s="1131"/>
      <c r="V613" s="1135"/>
      <c r="X613" s="1135"/>
      <c r="AB613" s="1131"/>
      <c r="AD613" s="1131"/>
      <c r="AH613" s="1139"/>
      <c r="AJ613" s="1139"/>
    </row>
    <row r="614" spans="1:42">
      <c r="M614" s="94"/>
      <c r="P614" s="1131"/>
      <c r="T614" s="1131"/>
      <c r="V614" s="1135"/>
      <c r="X614" s="1135"/>
      <c r="AB614" s="1131"/>
      <c r="AD614" s="1131"/>
      <c r="AH614" s="1139"/>
      <c r="AJ614" s="1139"/>
    </row>
    <row r="615" spans="1:42">
      <c r="M615" s="94"/>
      <c r="P615" s="1131"/>
      <c r="T615" s="1131"/>
      <c r="V615" s="1135"/>
      <c r="X615" s="1135"/>
      <c r="AB615" s="1131"/>
      <c r="AD615" s="1131"/>
      <c r="AH615" s="1139"/>
      <c r="AJ615" s="1139"/>
    </row>
    <row r="616" spans="1:42">
      <c r="M616" s="94"/>
      <c r="P616" s="1131"/>
      <c r="T616" s="1131"/>
      <c r="V616" s="1135"/>
      <c r="X616" s="1135"/>
      <c r="AB616" s="1131"/>
      <c r="AD616" s="1131"/>
      <c r="AH616" s="1139"/>
      <c r="AI616" s="1139"/>
    </row>
    <row r="617" spans="1:42">
      <c r="M617" s="94"/>
      <c r="P617" s="1131"/>
      <c r="T617" s="1131"/>
      <c r="V617" s="1135"/>
      <c r="X617" s="1135"/>
      <c r="AB617" s="1131"/>
      <c r="AC617" s="1131"/>
      <c r="AF617" s="1139"/>
      <c r="AH617" s="1139"/>
    </row>
    <row r="618" spans="1:42">
      <c r="M618" s="94"/>
      <c r="P618" s="1131"/>
      <c r="T618" s="1131"/>
      <c r="V618" s="1135"/>
      <c r="X618" s="1135"/>
      <c r="AB618" s="1131"/>
      <c r="AC618" s="1131"/>
      <c r="AF618" s="1139"/>
      <c r="AH618" s="1139"/>
    </row>
    <row r="619" spans="1:42">
      <c r="D619" s="79"/>
      <c r="E619" s="150"/>
      <c r="F619" s="1196"/>
      <c r="M619" s="108"/>
      <c r="P619" s="1131"/>
      <c r="T619" s="1131"/>
      <c r="V619" s="1135"/>
      <c r="X619" s="1135"/>
      <c r="AB619" s="1131"/>
      <c r="AC619" s="1131"/>
      <c r="AF619" s="1139"/>
      <c r="AH619" s="1139"/>
    </row>
    <row r="620" spans="1:42">
      <c r="M620" s="108"/>
      <c r="P620" s="1131"/>
      <c r="T620" s="1131"/>
      <c r="V620" s="1135"/>
      <c r="X620" s="1135"/>
      <c r="AB620" s="1131"/>
      <c r="AC620" s="1131"/>
      <c r="AF620" s="1139"/>
      <c r="AH620" s="1139"/>
    </row>
    <row r="621" spans="1:42">
      <c r="M621" s="108"/>
      <c r="V621" s="1135"/>
      <c r="X621" s="1135"/>
      <c r="AB621" s="1131"/>
      <c r="AE621" s="1139"/>
      <c r="AF621" s="1139"/>
    </row>
    <row r="622" spans="1:42">
      <c r="M622" s="108"/>
      <c r="V622" s="1135"/>
      <c r="X622" s="1135"/>
      <c r="AB622" s="1131"/>
      <c r="AE622" s="1139"/>
      <c r="AF622" s="1139"/>
    </row>
    <row r="623" spans="1:42">
      <c r="A623" s="108"/>
      <c r="B623" s="116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  <c r="M623" s="108"/>
      <c r="V623" s="1135"/>
      <c r="X623" s="1135"/>
    </row>
    <row r="624" spans="1:42" ht="15.75">
      <c r="A624" s="124"/>
      <c r="B624" s="103"/>
      <c r="C624" s="102"/>
      <c r="D624" s="206"/>
      <c r="E624" s="108"/>
      <c r="F624" s="108"/>
      <c r="G624" s="141"/>
      <c r="H624" s="141"/>
      <c r="I624" s="108"/>
      <c r="J624" s="108"/>
      <c r="K624" s="108"/>
      <c r="L624" s="108"/>
      <c r="M624" s="108"/>
      <c r="V624" s="1135"/>
      <c r="X624" s="1137"/>
      <c r="Z624" s="9"/>
      <c r="AA624" s="9"/>
      <c r="AP624" s="9"/>
    </row>
    <row r="625" spans="1:24">
      <c r="A625" s="108"/>
      <c r="B625" s="181"/>
      <c r="C625" s="108"/>
      <c r="D625" s="205"/>
      <c r="E625" s="108"/>
      <c r="F625" s="108"/>
      <c r="G625" s="165"/>
      <c r="H625" s="198"/>
      <c r="I625" s="199"/>
      <c r="J625" s="165"/>
      <c r="K625" s="198"/>
      <c r="L625" s="199"/>
      <c r="M625" s="108"/>
      <c r="U625" s="9"/>
      <c r="V625" s="1137"/>
      <c r="W625" s="9"/>
      <c r="X625" s="9"/>
    </row>
    <row r="626" spans="1:24">
      <c r="A626" s="126"/>
      <c r="B626" s="103"/>
      <c r="C626" s="115"/>
      <c r="D626" s="165"/>
      <c r="E626" s="198"/>
      <c r="F626" s="199"/>
      <c r="G626" s="103"/>
      <c r="H626" s="102"/>
      <c r="I626" s="139"/>
      <c r="J626" s="290"/>
      <c r="K626" s="102"/>
      <c r="L626" s="108"/>
      <c r="M626" s="9"/>
      <c r="V626" s="1135"/>
    </row>
  </sheetData>
  <mergeCells count="7">
    <mergeCell ref="J345:L345"/>
    <mergeCell ref="J3:L3"/>
    <mergeCell ref="J61:L61"/>
    <mergeCell ref="J119:L119"/>
    <mergeCell ref="J174:L174"/>
    <mergeCell ref="J229:L229"/>
    <mergeCell ref="J286:L286"/>
  </mergeCells>
  <phoneticPr fontId="50" type="noConversion"/>
  <pageMargins left="0.196527777777778" right="0.118055555555556" top="0.15763888888888899" bottom="0.15763888888888899" header="0.51180555555555496" footer="0.51180555555555496"/>
  <pageSetup paperSize="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35"/>
  <sheetViews>
    <sheetView view="pageBreakPreview" zoomScale="60" workbookViewId="0">
      <pane xSplit="1" topLeftCell="B1" activePane="topRight" state="frozen"/>
      <selection pane="topRight" sqref="A1:XFD1"/>
    </sheetView>
  </sheetViews>
  <sheetFormatPr defaultRowHeight="15"/>
  <cols>
    <col min="1" max="1" width="4" customWidth="1"/>
    <col min="2" max="2" width="32.7109375" customWidth="1"/>
    <col min="3" max="3" width="8.7109375" customWidth="1"/>
    <col min="4" max="4" width="7.28515625" customWidth="1"/>
    <col min="5" max="6" width="6.7109375" customWidth="1"/>
    <col min="7" max="7" width="6.42578125" customWidth="1"/>
    <col min="8" max="8" width="6.85546875" customWidth="1"/>
    <col min="9" max="9" width="7.28515625" customWidth="1"/>
    <col min="10" max="10" width="7.5703125" customWidth="1"/>
    <col min="11" max="11" width="7.42578125" customWidth="1"/>
    <col min="12" max="12" width="7" customWidth="1"/>
    <col min="13" max="13" width="6.5703125" customWidth="1"/>
    <col min="14" max="14" width="7.28515625" customWidth="1"/>
    <col min="15" max="15" width="8.28515625" customWidth="1"/>
    <col min="16" max="16" width="6.85546875" customWidth="1"/>
    <col min="17" max="17" width="6.42578125" customWidth="1"/>
    <col min="18" max="18" width="0.85546875" customWidth="1"/>
    <col min="20" max="20" width="8.7109375" customWidth="1"/>
    <col min="21" max="21" width="6.140625" customWidth="1"/>
    <col min="22" max="22" width="5" customWidth="1"/>
    <col min="23" max="23" width="7.5703125" customWidth="1"/>
    <col min="24" max="24" width="5" customWidth="1"/>
    <col min="25" max="25" width="9.28515625" customWidth="1"/>
    <col min="26" max="26" width="7" customWidth="1"/>
    <col min="27" max="27" width="9.85546875" customWidth="1"/>
    <col min="28" max="28" width="6" customWidth="1"/>
    <col min="29" max="29" width="9" customWidth="1"/>
    <col min="30" max="30" width="8" customWidth="1"/>
  </cols>
  <sheetData>
    <row r="1" spans="1:35" ht="15.75" thickBot="1">
      <c r="A1" s="101" t="s">
        <v>228</v>
      </c>
      <c r="C1" s="101" t="s">
        <v>19</v>
      </c>
      <c r="I1" t="s">
        <v>293</v>
      </c>
      <c r="N1" s="31"/>
      <c r="O1" s="31"/>
      <c r="S1" s="108"/>
      <c r="T1" s="108"/>
      <c r="U1" s="108"/>
      <c r="V1" s="201"/>
      <c r="W1" s="108"/>
      <c r="X1" s="108"/>
      <c r="Y1" s="108"/>
      <c r="Z1" s="108"/>
      <c r="AA1" s="108"/>
      <c r="AB1" s="108"/>
      <c r="AC1" s="108"/>
      <c r="AD1" s="108"/>
      <c r="AE1" s="108"/>
    </row>
    <row r="2" spans="1:35" ht="13.5" customHeight="1">
      <c r="A2" s="85"/>
      <c r="B2" s="535"/>
      <c r="C2" s="179" t="s">
        <v>20</v>
      </c>
      <c r="D2" s="67" t="s">
        <v>256</v>
      </c>
      <c r="E2" s="67"/>
      <c r="F2" s="67"/>
      <c r="G2" s="67"/>
      <c r="H2" s="67"/>
      <c r="I2" s="67"/>
      <c r="J2" s="67"/>
      <c r="K2" s="67"/>
      <c r="L2" s="51"/>
      <c r="M2" s="51"/>
      <c r="N2" s="179" t="s">
        <v>21</v>
      </c>
      <c r="O2" s="179" t="s">
        <v>22</v>
      </c>
      <c r="P2" s="1077" t="s">
        <v>395</v>
      </c>
      <c r="Q2" s="1077" t="s">
        <v>395</v>
      </c>
      <c r="S2" s="100"/>
      <c r="T2" s="100"/>
      <c r="U2" s="127"/>
      <c r="V2" s="108"/>
      <c r="W2" s="384"/>
      <c r="X2" s="127"/>
      <c r="Y2" s="108"/>
      <c r="Z2" s="108"/>
      <c r="AA2" s="108"/>
      <c r="AB2" s="108"/>
      <c r="AC2" s="108"/>
      <c r="AD2" s="108"/>
      <c r="AE2" s="108"/>
    </row>
    <row r="3" spans="1:35" ht="13.5" customHeight="1">
      <c r="A3" s="61"/>
      <c r="B3" s="536"/>
      <c r="C3" s="537" t="s">
        <v>215</v>
      </c>
      <c r="D3" s="16" t="s">
        <v>276</v>
      </c>
      <c r="E3" s="16"/>
      <c r="F3" s="16"/>
      <c r="G3" s="16"/>
      <c r="H3" s="16"/>
      <c r="I3" s="16"/>
      <c r="J3" s="16"/>
      <c r="K3" s="16"/>
      <c r="L3" s="15"/>
      <c r="M3" s="15"/>
      <c r="N3" s="537" t="s">
        <v>231</v>
      </c>
      <c r="O3" s="537" t="s">
        <v>23</v>
      </c>
      <c r="P3" s="1076" t="s">
        <v>108</v>
      </c>
      <c r="Q3" s="1076" t="s">
        <v>108</v>
      </c>
      <c r="S3" s="100"/>
      <c r="T3" s="100"/>
      <c r="U3" s="127"/>
      <c r="V3" s="108"/>
      <c r="W3" s="384"/>
      <c r="X3" s="127"/>
      <c r="Y3" s="108"/>
      <c r="Z3" s="108"/>
      <c r="AA3" s="108"/>
      <c r="AB3" s="108"/>
      <c r="AC3" s="108"/>
      <c r="AD3" s="108"/>
      <c r="AE3" s="108"/>
    </row>
    <row r="4" spans="1:35" ht="12.75" customHeight="1" thickBot="1">
      <c r="A4" s="61"/>
      <c r="B4" s="538" t="s">
        <v>24</v>
      </c>
      <c r="C4" s="537" t="s">
        <v>21</v>
      </c>
      <c r="D4" s="72" t="s">
        <v>230</v>
      </c>
      <c r="E4" s="72"/>
      <c r="F4" s="72"/>
      <c r="G4" s="72"/>
      <c r="H4" s="9" t="s">
        <v>229</v>
      </c>
      <c r="I4" s="9"/>
      <c r="J4" s="72"/>
      <c r="K4" s="48" t="s">
        <v>118</v>
      </c>
      <c r="L4" s="52"/>
      <c r="M4" s="52"/>
      <c r="N4" s="537" t="s">
        <v>26</v>
      </c>
      <c r="O4" s="537" t="s">
        <v>25</v>
      </c>
      <c r="P4" s="1064" t="s">
        <v>396</v>
      </c>
      <c r="Q4" s="1076" t="s">
        <v>396</v>
      </c>
      <c r="S4" s="100"/>
      <c r="T4" s="100"/>
      <c r="U4" s="384"/>
      <c r="V4" s="108"/>
      <c r="W4" s="384"/>
      <c r="X4" s="127"/>
      <c r="Y4" s="108"/>
      <c r="Z4" s="108"/>
      <c r="AA4" s="108"/>
      <c r="AB4" s="108"/>
      <c r="AC4" s="108"/>
      <c r="AD4" s="108"/>
      <c r="AE4" s="669"/>
    </row>
    <row r="5" spans="1:35">
      <c r="A5" s="61" t="s">
        <v>216</v>
      </c>
      <c r="B5" s="536"/>
      <c r="C5" s="537" t="s">
        <v>38</v>
      </c>
      <c r="D5" s="29" t="s">
        <v>27</v>
      </c>
      <c r="E5" s="29" t="s">
        <v>28</v>
      </c>
      <c r="F5" s="29" t="s">
        <v>29</v>
      </c>
      <c r="G5" s="29" t="s">
        <v>30</v>
      </c>
      <c r="H5" s="28" t="s">
        <v>31</v>
      </c>
      <c r="I5" s="29" t="s">
        <v>32</v>
      </c>
      <c r="J5" s="28" t="s">
        <v>33</v>
      </c>
      <c r="K5" s="29" t="s">
        <v>34</v>
      </c>
      <c r="L5" s="28" t="s">
        <v>35</v>
      </c>
      <c r="M5" s="29" t="s">
        <v>36</v>
      </c>
      <c r="N5" s="537">
        <v>10</v>
      </c>
      <c r="O5" s="537" t="s">
        <v>37</v>
      </c>
      <c r="P5" s="537" t="s">
        <v>26</v>
      </c>
      <c r="Q5" s="1078" t="s">
        <v>397</v>
      </c>
      <c r="S5" s="100"/>
      <c r="T5" s="100"/>
      <c r="U5" s="384"/>
      <c r="V5" s="108"/>
      <c r="W5" s="384"/>
      <c r="X5" s="127"/>
      <c r="Y5" s="108"/>
      <c r="Z5" s="108"/>
      <c r="AA5" s="108"/>
      <c r="AB5" s="108"/>
      <c r="AC5" s="352"/>
      <c r="AD5" s="108"/>
      <c r="AE5" s="669"/>
    </row>
    <row r="6" spans="1:35" ht="12" customHeight="1">
      <c r="A6" s="61"/>
      <c r="B6" s="538" t="s">
        <v>217</v>
      </c>
      <c r="C6" s="537" t="s">
        <v>218</v>
      </c>
      <c r="D6" s="70" t="s">
        <v>39</v>
      </c>
      <c r="E6" s="70" t="s">
        <v>39</v>
      </c>
      <c r="F6" s="70" t="s">
        <v>39</v>
      </c>
      <c r="G6" s="70" t="s">
        <v>39</v>
      </c>
      <c r="H6" s="24" t="s">
        <v>39</v>
      </c>
      <c r="I6" s="70" t="s">
        <v>39</v>
      </c>
      <c r="J6" s="70" t="s">
        <v>39</v>
      </c>
      <c r="K6" s="24" t="s">
        <v>39</v>
      </c>
      <c r="L6" s="70" t="s">
        <v>39</v>
      </c>
      <c r="M6" s="70" t="s">
        <v>39</v>
      </c>
      <c r="N6" s="537" t="s">
        <v>394</v>
      </c>
      <c r="O6" s="537" t="s">
        <v>208</v>
      </c>
      <c r="P6" s="537">
        <v>10</v>
      </c>
      <c r="Q6" s="1078"/>
      <c r="S6" s="100"/>
      <c r="T6" s="100"/>
      <c r="U6" s="127"/>
      <c r="V6" s="108"/>
      <c r="W6" s="384"/>
      <c r="X6" s="127"/>
      <c r="Y6" s="108"/>
      <c r="Z6" s="108"/>
      <c r="AA6" s="108"/>
      <c r="AB6" s="108"/>
      <c r="AC6" s="352"/>
      <c r="AD6" s="108"/>
      <c r="AE6" s="670"/>
    </row>
    <row r="7" spans="1:35" ht="14.25" customHeight="1" thickBot="1">
      <c r="A7" s="61"/>
      <c r="B7" s="539"/>
      <c r="C7" s="1088">
        <v>0.25</v>
      </c>
      <c r="D7" s="52"/>
      <c r="E7" s="53"/>
      <c r="F7" s="52"/>
      <c r="G7" s="53"/>
      <c r="H7" s="92"/>
      <c r="I7" s="53"/>
      <c r="J7" s="53"/>
      <c r="K7" s="52"/>
      <c r="L7" s="53"/>
      <c r="M7" s="92"/>
      <c r="N7" s="537"/>
      <c r="O7" s="537" t="s">
        <v>209</v>
      </c>
      <c r="P7" s="383" t="s">
        <v>394</v>
      </c>
      <c r="Q7" s="1083">
        <v>1</v>
      </c>
      <c r="S7" s="100"/>
      <c r="T7" s="100"/>
      <c r="U7" s="207"/>
      <c r="V7" s="127"/>
      <c r="W7" s="384"/>
      <c r="X7" s="127"/>
      <c r="Y7" s="108"/>
      <c r="Z7" s="285"/>
      <c r="AA7" s="384"/>
      <c r="AB7" s="108"/>
      <c r="AC7" s="671"/>
      <c r="AD7" s="108"/>
      <c r="AE7" s="670"/>
    </row>
    <row r="8" spans="1:35">
      <c r="A8" s="540">
        <v>1</v>
      </c>
      <c r="B8" s="541" t="s">
        <v>219</v>
      </c>
      <c r="C8" s="2641">
        <f>(Q8/100)*25</f>
        <v>20</v>
      </c>
      <c r="D8" s="167">
        <f>'7-11л. РАСКЛАДКА'!P13</f>
        <v>20</v>
      </c>
      <c r="E8" s="698">
        <f>'7-11л. РАСКЛАДКА'!P71</f>
        <v>0</v>
      </c>
      <c r="F8" s="698">
        <f>'7-11л. РАСКЛАДКА'!P126</f>
        <v>20</v>
      </c>
      <c r="G8" s="698">
        <f>'7-11л. РАСКЛАДКА'!P182</f>
        <v>20</v>
      </c>
      <c r="H8" s="698">
        <f>'7-11л. РАСКЛАДКА'!P239</f>
        <v>20</v>
      </c>
      <c r="I8" s="698">
        <f>'7-11л. РАСКЛАДКА'!P295</f>
        <v>30</v>
      </c>
      <c r="J8" s="698">
        <f>'7-11л. РАСКЛАДКА'!P351</f>
        <v>20</v>
      </c>
      <c r="K8" s="698">
        <f>'7-11л. РАСКЛАДКА'!P404</f>
        <v>20</v>
      </c>
      <c r="L8" s="698">
        <f>'7-11л. РАСКЛАДКА'!P458</f>
        <v>20</v>
      </c>
      <c r="M8" s="1065">
        <f>'7-11л. РАСКЛАДКА'!P511</f>
        <v>30</v>
      </c>
      <c r="N8" s="1068">
        <f t="shared" ref="N8:N43" si="0">D8+E8+F8+G8+H8+I8+J8+K8+L8+M8</f>
        <v>200</v>
      </c>
      <c r="O8" s="2598">
        <f>(N8*100/P8)-100</f>
        <v>0</v>
      </c>
      <c r="P8" s="1073">
        <f>(Q8*25/100)*10</f>
        <v>200</v>
      </c>
      <c r="Q8" s="1080">
        <v>80</v>
      </c>
      <c r="S8" s="384"/>
      <c r="T8" s="672"/>
      <c r="U8" s="384"/>
      <c r="V8" s="578"/>
      <c r="W8" s="108"/>
      <c r="X8" s="108"/>
      <c r="Y8" s="108"/>
      <c r="Z8" s="674"/>
      <c r="AA8" s="127"/>
      <c r="AB8" s="108"/>
      <c r="AC8" s="675"/>
      <c r="AD8" s="108"/>
      <c r="AE8" s="2854"/>
    </row>
    <row r="9" spans="1:35">
      <c r="A9" s="499">
        <v>2</v>
      </c>
      <c r="B9" s="232" t="s">
        <v>41</v>
      </c>
      <c r="C9" s="2852">
        <f t="shared" ref="C9:C43" si="1">(Q9/100)*25</f>
        <v>37.5</v>
      </c>
      <c r="D9" s="167">
        <f>'7-11л. РАСКЛАДКА'!P14</f>
        <v>35</v>
      </c>
      <c r="E9" s="698">
        <f>'7-11л. РАСКЛАДКА'!P72</f>
        <v>30</v>
      </c>
      <c r="F9" s="698">
        <f>'7-11л. РАСКЛАДКА'!P127</f>
        <v>48</v>
      </c>
      <c r="G9" s="698">
        <f>'7-11л. РАСКЛАДКА'!P183</f>
        <v>35</v>
      </c>
      <c r="H9" s="698">
        <f>'7-11л. РАСКЛАДКА'!P240</f>
        <v>30</v>
      </c>
      <c r="I9" s="698">
        <f>'7-11л. РАСКЛАДКА'!P296</f>
        <v>40</v>
      </c>
      <c r="J9" s="698">
        <f>'7-11л. РАСКЛАДКА'!P352</f>
        <v>40</v>
      </c>
      <c r="K9" s="698">
        <f>'7-11л. РАСКЛАДКА'!P405</f>
        <v>40</v>
      </c>
      <c r="L9" s="698">
        <f>'7-11л. РАСКЛАДКА'!P459</f>
        <v>37</v>
      </c>
      <c r="M9" s="1065">
        <f>'7-11л. РАСКЛАДКА'!P512</f>
        <v>40</v>
      </c>
      <c r="N9" s="1069">
        <f t="shared" si="0"/>
        <v>375</v>
      </c>
      <c r="O9" s="2599">
        <f t="shared" ref="O9:O43" si="2">(N9*100/P9)-100</f>
        <v>0</v>
      </c>
      <c r="P9" s="1074">
        <f t="shared" ref="P9:P43" si="3">(Q9*25/100)*10</f>
        <v>375</v>
      </c>
      <c r="Q9" s="762">
        <v>150</v>
      </c>
      <c r="S9" s="678"/>
      <c r="T9" s="677"/>
      <c r="U9" s="384"/>
      <c r="V9" s="108"/>
      <c r="W9" s="108"/>
      <c r="X9" s="108"/>
      <c r="Y9" s="108"/>
      <c r="Z9" s="674"/>
      <c r="AA9" s="127"/>
      <c r="AB9" s="108"/>
      <c r="AC9" s="675"/>
      <c r="AD9" s="211"/>
      <c r="AE9" s="2854"/>
    </row>
    <row r="10" spans="1:35">
      <c r="A10" s="499">
        <v>3</v>
      </c>
      <c r="B10" s="232" t="s">
        <v>42</v>
      </c>
      <c r="C10" s="2852">
        <f t="shared" si="1"/>
        <v>3.75</v>
      </c>
      <c r="D10" s="167">
        <f>'7-11л. РАСКЛАДКА'!P15</f>
        <v>0</v>
      </c>
      <c r="E10" s="698">
        <f>'7-11л. РАСКЛАДКА'!P73</f>
        <v>0</v>
      </c>
      <c r="F10" s="698">
        <f>'7-11л. РАСКЛАДКА'!P128</f>
        <v>8.6999999999999993</v>
      </c>
      <c r="G10" s="698">
        <f>'7-11л. РАСКЛАДКА'!P184</f>
        <v>0</v>
      </c>
      <c r="H10" s="698">
        <f>'7-11л. РАСКЛАДКА'!P241</f>
        <v>8.31</v>
      </c>
      <c r="I10" s="698">
        <f>'7-11л. РАСКЛАДКА'!P297</f>
        <v>0</v>
      </c>
      <c r="J10" s="698">
        <f>'7-11л. РАСКЛАДКА'!P353</f>
        <v>0</v>
      </c>
      <c r="K10" s="698">
        <f>'7-11л. РАСКЛАДКА'!P406</f>
        <v>0</v>
      </c>
      <c r="L10" s="698">
        <f>'7-11л. РАСКЛАДКА'!P460</f>
        <v>3.45</v>
      </c>
      <c r="M10" s="1065">
        <f>'7-11л. РАСКЛАДКА'!P513</f>
        <v>1.57</v>
      </c>
      <c r="N10" s="1069">
        <f t="shared" si="0"/>
        <v>22.029999999999998</v>
      </c>
      <c r="O10" s="225">
        <f t="shared" si="2"/>
        <v>-41.253333333333345</v>
      </c>
      <c r="P10" s="1074">
        <f t="shared" si="3"/>
        <v>37.5</v>
      </c>
      <c r="Q10" s="762">
        <v>15</v>
      </c>
      <c r="S10" s="678"/>
      <c r="T10" s="672"/>
      <c r="U10" s="384"/>
      <c r="V10" s="108"/>
      <c r="W10" s="108"/>
      <c r="X10" s="108"/>
      <c r="Y10" s="108"/>
      <c r="Z10" s="674"/>
      <c r="AA10" s="127"/>
      <c r="AB10" s="108"/>
      <c r="AC10" s="675"/>
      <c r="AD10" s="108"/>
      <c r="AE10" s="2855"/>
    </row>
    <row r="11" spans="1:35">
      <c r="A11" s="499">
        <v>4</v>
      </c>
      <c r="B11" s="232" t="s">
        <v>43</v>
      </c>
      <c r="C11" s="2852">
        <f t="shared" si="1"/>
        <v>11.25</v>
      </c>
      <c r="D11" s="167">
        <f>'7-11л. РАСКЛАДКА'!P16</f>
        <v>30.8</v>
      </c>
      <c r="E11" s="698">
        <f>'7-11л. РАСКЛАДКА'!P74</f>
        <v>8.1</v>
      </c>
      <c r="F11" s="698">
        <f>'7-11л. РАСКЛАДКА'!P129</f>
        <v>0</v>
      </c>
      <c r="G11" s="698">
        <f>'7-11л. РАСКЛАДКА'!P185</f>
        <v>50.9</v>
      </c>
      <c r="H11" s="698">
        <f>'7-11л. РАСКЛАДКА'!P242</f>
        <v>0</v>
      </c>
      <c r="I11" s="698">
        <f>'7-11л. РАСКЛАДКА'!P298</f>
        <v>0</v>
      </c>
      <c r="J11" s="698">
        <f>'7-11л. РАСКЛАДКА'!P354</f>
        <v>0</v>
      </c>
      <c r="K11" s="698">
        <f>'7-11л. РАСКЛАДКА'!P407</f>
        <v>30.8</v>
      </c>
      <c r="L11" s="698">
        <f>'7-11л. РАСКЛАДКА'!P461</f>
        <v>0</v>
      </c>
      <c r="M11" s="1065">
        <f>'7-11л. РАСКЛАДКА'!P514</f>
        <v>0</v>
      </c>
      <c r="N11" s="1069">
        <f t="shared" si="0"/>
        <v>120.6</v>
      </c>
      <c r="O11" s="1998">
        <f t="shared" si="2"/>
        <v>7.2000000000000028</v>
      </c>
      <c r="P11" s="1074">
        <f t="shared" si="3"/>
        <v>112.5</v>
      </c>
      <c r="Q11" s="762">
        <v>45</v>
      </c>
      <c r="S11" s="678"/>
      <c r="T11" s="677"/>
      <c r="U11" s="384"/>
      <c r="V11" s="108"/>
      <c r="W11" s="108"/>
      <c r="X11" s="108"/>
      <c r="Y11" s="108"/>
      <c r="Z11" s="674"/>
      <c r="AA11" s="127"/>
      <c r="AB11" s="108"/>
      <c r="AC11" s="675"/>
      <c r="AD11" s="108"/>
      <c r="AE11" s="2854"/>
    </row>
    <row r="12" spans="1:35">
      <c r="A12" s="499">
        <v>5</v>
      </c>
      <c r="B12" s="232" t="s">
        <v>44</v>
      </c>
      <c r="C12" s="2852">
        <f t="shared" si="1"/>
        <v>3.75</v>
      </c>
      <c r="D12" s="167">
        <f>'7-11л. РАСКЛАДКА'!P17</f>
        <v>0</v>
      </c>
      <c r="E12" s="698">
        <f>'7-11л. РАСКЛАДКА'!P75</f>
        <v>0</v>
      </c>
      <c r="F12" s="698">
        <f>'7-11л. РАСКЛАДКА'!P130</f>
        <v>0</v>
      </c>
      <c r="G12" s="698">
        <f>'7-11л. РАСКЛАДКА'!P186</f>
        <v>0</v>
      </c>
      <c r="H12" s="698">
        <f>'7-11л. РАСКЛАДКА'!P243</f>
        <v>0</v>
      </c>
      <c r="I12" s="698">
        <f>'7-11л. РАСКЛАДКА'!P299</f>
        <v>0</v>
      </c>
      <c r="J12" s="698">
        <f>'7-11л. РАСКЛАДКА'!P355</f>
        <v>0</v>
      </c>
      <c r="K12" s="698">
        <f>'7-11л. РАСКЛАДКА'!P408</f>
        <v>0</v>
      </c>
      <c r="L12" s="698">
        <f>'7-11л. РАСКЛАДКА'!P462</f>
        <v>37.5</v>
      </c>
      <c r="M12" s="1065">
        <f>'7-11л. РАСКЛАДКА'!P515</f>
        <v>0</v>
      </c>
      <c r="N12" s="1069">
        <f t="shared" si="0"/>
        <v>37.5</v>
      </c>
      <c r="O12" s="2599">
        <f t="shared" si="2"/>
        <v>0</v>
      </c>
      <c r="P12" s="1074">
        <f t="shared" si="3"/>
        <v>37.5</v>
      </c>
      <c r="Q12" s="762">
        <v>15</v>
      </c>
      <c r="S12" s="678"/>
      <c r="T12" s="672"/>
      <c r="U12" s="384"/>
      <c r="V12" s="108"/>
      <c r="W12" s="108"/>
      <c r="X12" s="108"/>
      <c r="Y12" s="108"/>
      <c r="Z12" s="674"/>
      <c r="AA12" s="127"/>
      <c r="AB12" s="108"/>
      <c r="AC12" s="675"/>
      <c r="AD12" s="108"/>
      <c r="AE12" s="2856"/>
    </row>
    <row r="13" spans="1:35">
      <c r="A13" s="499">
        <v>6</v>
      </c>
      <c r="B13" s="232" t="s">
        <v>45</v>
      </c>
      <c r="C13" s="2643">
        <f t="shared" si="1"/>
        <v>46.75</v>
      </c>
      <c r="D13" s="2628">
        <f>'7-11л. РАСКЛАДКА'!P18</f>
        <v>0</v>
      </c>
      <c r="E13" s="2629">
        <f>'7-11л. РАСКЛАДКА'!P76</f>
        <v>0</v>
      </c>
      <c r="F13" s="2629">
        <f>'7-11л. РАСКЛАДКА'!P131</f>
        <v>125.68</v>
      </c>
      <c r="G13" s="2629">
        <f>'7-11л. РАСКЛАДКА'!P187</f>
        <v>0</v>
      </c>
      <c r="H13" s="2629">
        <f>'7-11л. РАСКЛАДКА'!P244</f>
        <v>120.36</v>
      </c>
      <c r="I13" s="2629">
        <f>'7-11л. РАСКЛАДКА'!P300</f>
        <v>0</v>
      </c>
      <c r="J13" s="2629">
        <f>'7-11л. РАСКЛАДКА'!P356</f>
        <v>124</v>
      </c>
      <c r="K13" s="2629">
        <f>'7-11л. РАСКЛАДКА'!P409</f>
        <v>0</v>
      </c>
      <c r="L13" s="2629">
        <f>'7-11л. РАСКЛАДКА'!P463</f>
        <v>0</v>
      </c>
      <c r="M13" s="2630">
        <f>'7-11л. РАСКЛАДКА'!P516</f>
        <v>97.46</v>
      </c>
      <c r="N13" s="2631">
        <f t="shared" si="0"/>
        <v>467.5</v>
      </c>
      <c r="O13" s="2632">
        <f t="shared" si="2"/>
        <v>0</v>
      </c>
      <c r="P13" s="850">
        <f t="shared" si="3"/>
        <v>467.5</v>
      </c>
      <c r="Q13" s="762">
        <v>187</v>
      </c>
      <c r="S13" s="678"/>
      <c r="T13" s="672"/>
      <c r="U13" s="384"/>
      <c r="V13" s="108"/>
      <c r="W13" s="108"/>
      <c r="X13" s="108"/>
      <c r="Y13" s="108"/>
      <c r="Z13" s="674"/>
      <c r="AA13" s="127"/>
      <c r="AB13" s="108"/>
      <c r="AC13" s="675"/>
      <c r="AD13" s="108"/>
      <c r="AE13" s="2856"/>
    </row>
    <row r="14" spans="1:35">
      <c r="A14" s="2620">
        <v>7</v>
      </c>
      <c r="B14" s="2404" t="s">
        <v>958</v>
      </c>
      <c r="C14" s="2643">
        <f t="shared" si="1"/>
        <v>63</v>
      </c>
      <c r="D14" s="2636">
        <f>'7-11л. РАСКЛАДКА'!P19</f>
        <v>0</v>
      </c>
      <c r="E14" s="2640">
        <f>'7-11л. РАСКЛАДКА'!P77</f>
        <v>0</v>
      </c>
      <c r="F14" s="2636">
        <f>'7-11л. РАСКЛАДКА'!P132</f>
        <v>98.89</v>
      </c>
      <c r="G14" s="2640">
        <f>'7-11л. РАСКЛАДКА'!P188</f>
        <v>76</v>
      </c>
      <c r="H14" s="2636">
        <f>'7-11л. РАСКЛАДКА'!P245</f>
        <v>83.4</v>
      </c>
      <c r="I14" s="2640">
        <f>'7-11л. РАСКЛАДКА'!P301</f>
        <v>130</v>
      </c>
      <c r="J14" s="2636">
        <f>'7-11л. РАСКЛАДКА'!P357</f>
        <v>73.239999999999995</v>
      </c>
      <c r="K14" s="2640">
        <f>'7-11л. РАСКЛАДКА'!P410</f>
        <v>0</v>
      </c>
      <c r="L14" s="2640">
        <f>'7-11л. РАСКЛАДКА'!P464</f>
        <v>113.6</v>
      </c>
      <c r="M14" s="2636">
        <f>'7-11л. РАСКЛАДКА'!P517</f>
        <v>106.27000000000001</v>
      </c>
      <c r="N14" s="2620">
        <f t="shared" si="0"/>
        <v>681.4</v>
      </c>
      <c r="O14" s="2652">
        <f t="shared" si="2"/>
        <v>8.1587301587301653</v>
      </c>
      <c r="P14" s="2627">
        <f t="shared" si="3"/>
        <v>630</v>
      </c>
      <c r="Q14" s="2627">
        <v>252</v>
      </c>
      <c r="S14" s="678"/>
      <c r="T14" s="682"/>
      <c r="U14" s="384"/>
      <c r="V14" s="108"/>
      <c r="W14" s="108"/>
      <c r="X14" s="108"/>
      <c r="Y14" s="108"/>
      <c r="Z14" s="674"/>
      <c r="AA14" s="127"/>
      <c r="AB14" s="108"/>
      <c r="AC14" s="675"/>
      <c r="AD14" s="108"/>
      <c r="AE14" s="2856"/>
      <c r="AG14" s="9"/>
      <c r="AH14" s="9"/>
      <c r="AI14" s="9"/>
    </row>
    <row r="15" spans="1:35">
      <c r="A15" s="2621"/>
      <c r="B15" s="2650" t="s">
        <v>1019</v>
      </c>
      <c r="C15" s="2642">
        <f t="shared" si="1"/>
        <v>7.0000000000000009</v>
      </c>
      <c r="D15" s="2638">
        <f>'7-11л. РАСКЛАДКА'!P20</f>
        <v>0</v>
      </c>
      <c r="E15" s="698">
        <f>'7-11л. РАСКЛАДКА'!P78</f>
        <v>0</v>
      </c>
      <c r="F15" s="2638">
        <f>'7-11л. РАСКЛАДКА'!P133</f>
        <v>0</v>
      </c>
      <c r="G15" s="698">
        <f>'7-11л. РАСКЛАДКА'!P189</f>
        <v>0</v>
      </c>
      <c r="H15" s="2638">
        <f>'7-11л. РАСКЛАДКА'!P246</f>
        <v>0</v>
      </c>
      <c r="I15" s="698">
        <f>'7-11л. РАСКЛАДКА'!P302</f>
        <v>0</v>
      </c>
      <c r="J15" s="2638">
        <f>'7-11л. РАСКЛАДКА'!P358</f>
        <v>0</v>
      </c>
      <c r="K15" s="698">
        <f>'7-11л. РАСКЛАДКА'!P411</f>
        <v>0</v>
      </c>
      <c r="L15" s="698">
        <f>'7-11л. РАСКЛАДКА'!P465</f>
        <v>0</v>
      </c>
      <c r="M15" s="2638">
        <f>'7-11л. РАСКЛАДКА'!P518</f>
        <v>0</v>
      </c>
      <c r="N15" s="2621">
        <f t="shared" si="0"/>
        <v>0</v>
      </c>
      <c r="O15" s="2653">
        <f>(N15*100/P15)-100</f>
        <v>-100</v>
      </c>
      <c r="P15" s="1699">
        <f t="shared" si="3"/>
        <v>70</v>
      </c>
      <c r="Q15" s="1699">
        <v>28</v>
      </c>
      <c r="S15" s="678"/>
      <c r="T15" s="682"/>
      <c r="U15" s="384"/>
      <c r="V15" s="108"/>
      <c r="W15" s="108"/>
      <c r="X15" s="108"/>
      <c r="Y15" s="108"/>
      <c r="Z15" s="674"/>
      <c r="AA15" s="127"/>
      <c r="AB15" s="108"/>
      <c r="AC15" s="675"/>
      <c r="AD15" s="108"/>
      <c r="AE15" s="2856"/>
      <c r="AG15" s="9"/>
      <c r="AH15" s="9"/>
      <c r="AI15" s="9"/>
    </row>
    <row r="16" spans="1:35">
      <c r="A16" s="499">
        <v>8</v>
      </c>
      <c r="B16" s="232" t="s">
        <v>220</v>
      </c>
      <c r="C16" s="2642">
        <f t="shared" si="1"/>
        <v>46.25</v>
      </c>
      <c r="D16" s="167">
        <f>'7-11л. РАСКЛАДКА'!P21</f>
        <v>105</v>
      </c>
      <c r="E16" s="698">
        <f>'7-11л. РАСКЛАДКА'!P79</f>
        <v>125</v>
      </c>
      <c r="F16" s="698">
        <f>'7-11л. РАСКЛАДКА'!P134</f>
        <v>0</v>
      </c>
      <c r="G16" s="698">
        <f>'7-11л. РАСКЛАДКА'!P190</f>
        <v>25.5</v>
      </c>
      <c r="H16" s="698">
        <f>'7-11л. РАСКЛАДКА'!P247</f>
        <v>0</v>
      </c>
      <c r="I16" s="698">
        <f>'7-11л. РАСКЛАДКА'!P303</f>
        <v>100</v>
      </c>
      <c r="J16" s="698">
        <f>'7-11л. РАСКЛАДКА'!P359</f>
        <v>0</v>
      </c>
      <c r="K16" s="698">
        <f>'7-11л. РАСКЛАДКА'!P412</f>
        <v>100</v>
      </c>
      <c r="L16" s="698">
        <f>'7-11л. РАСКЛАДКА'!P466</f>
        <v>7</v>
      </c>
      <c r="M16" s="1065">
        <f>'7-11л. РАСКЛАДКА'!P519</f>
        <v>0</v>
      </c>
      <c r="N16" s="1090">
        <f t="shared" si="0"/>
        <v>462.5</v>
      </c>
      <c r="O16" s="2633">
        <f t="shared" si="2"/>
        <v>0</v>
      </c>
      <c r="P16" s="2634">
        <f t="shared" si="3"/>
        <v>462.5</v>
      </c>
      <c r="Q16" s="762">
        <v>185</v>
      </c>
      <c r="S16" s="678"/>
      <c r="T16" s="672"/>
      <c r="U16" s="384"/>
      <c r="V16" s="108"/>
      <c r="W16" s="108"/>
      <c r="X16" s="108"/>
      <c r="Y16" s="108"/>
      <c r="Z16" s="674"/>
      <c r="AA16" s="127"/>
      <c r="AB16" s="108"/>
      <c r="AC16" s="675"/>
      <c r="AD16" s="108"/>
      <c r="AE16" s="2856"/>
      <c r="AG16" s="9"/>
      <c r="AH16" s="9"/>
      <c r="AI16" s="9"/>
    </row>
    <row r="17" spans="1:35">
      <c r="A17" s="499">
        <v>9</v>
      </c>
      <c r="B17" s="232" t="s">
        <v>104</v>
      </c>
      <c r="C17" s="2852">
        <f t="shared" si="1"/>
        <v>3.75</v>
      </c>
      <c r="D17" s="167">
        <f>'7-11л. РАСКЛАДКА'!P22</f>
        <v>0</v>
      </c>
      <c r="E17" s="698">
        <f>'7-11л. РАСКЛАДКА'!P80</f>
        <v>0</v>
      </c>
      <c r="F17" s="698">
        <f>'7-11л. РАСКЛАДКА'!P135</f>
        <v>0</v>
      </c>
      <c r="G17" s="698">
        <f>'7-11л. РАСКЛАДКА'!P191</f>
        <v>15</v>
      </c>
      <c r="H17" s="698">
        <f>'7-11л. РАСКЛАДКА'!P248</f>
        <v>2.5</v>
      </c>
      <c r="I17" s="698">
        <f>'7-11л. РАСКЛАДКА'!P304</f>
        <v>0</v>
      </c>
      <c r="J17" s="698">
        <f>'7-11л. РАСКЛАДКА'!P360</f>
        <v>20</v>
      </c>
      <c r="K17" s="698">
        <f>'7-11л. РАСКЛАДКА'!P413</f>
        <v>0</v>
      </c>
      <c r="L17" s="698">
        <f>'7-11л. РАСКЛАДКА'!P467</f>
        <v>0</v>
      </c>
      <c r="M17" s="1065">
        <f>'7-11л. РАСКЛАДКА'!P520</f>
        <v>0</v>
      </c>
      <c r="N17" s="1069">
        <f t="shared" si="0"/>
        <v>37.5</v>
      </c>
      <c r="O17" s="2599">
        <f t="shared" si="2"/>
        <v>0</v>
      </c>
      <c r="P17" s="1074">
        <f t="shared" si="3"/>
        <v>37.5</v>
      </c>
      <c r="Q17" s="762">
        <v>15</v>
      </c>
      <c r="S17" s="678"/>
      <c r="T17" s="672"/>
      <c r="U17" s="384"/>
      <c r="V17" s="108"/>
      <c r="W17" s="108"/>
      <c r="X17" s="108"/>
      <c r="Y17" s="108"/>
      <c r="Z17" s="674"/>
      <c r="AA17" s="127"/>
      <c r="AB17" s="108"/>
      <c r="AC17" s="675"/>
      <c r="AD17" s="108"/>
      <c r="AE17" s="2856"/>
      <c r="AG17" s="9"/>
      <c r="AH17" s="9"/>
      <c r="AI17" s="9"/>
    </row>
    <row r="18" spans="1:35">
      <c r="A18" s="499">
        <v>10</v>
      </c>
      <c r="B18" s="1768" t="s">
        <v>490</v>
      </c>
      <c r="C18" s="2852">
        <f t="shared" si="1"/>
        <v>50</v>
      </c>
      <c r="D18" s="167">
        <f>'7-11л. РАСКЛАДКА'!P23</f>
        <v>0</v>
      </c>
      <c r="E18" s="698">
        <f>'7-11л. РАСКЛАДКА'!P81</f>
        <v>0</v>
      </c>
      <c r="F18" s="698">
        <f>'7-11л. РАСКЛАДКА'!P136</f>
        <v>200</v>
      </c>
      <c r="G18" s="698">
        <f>'7-11л. РАСКЛАДКА'!P192</f>
        <v>0</v>
      </c>
      <c r="H18" s="698">
        <f>'7-11л. РАСКЛАДКА'!P249</f>
        <v>100</v>
      </c>
      <c r="I18" s="698">
        <f>'7-11л. РАСКЛАДКА'!P305</f>
        <v>0</v>
      </c>
      <c r="J18" s="698">
        <f>'7-11л. РАСКЛАДКА'!P361</f>
        <v>0</v>
      </c>
      <c r="K18" s="698">
        <f>'7-11л. РАСКЛАДКА'!P414</f>
        <v>0</v>
      </c>
      <c r="L18" s="698">
        <f>'7-11л. РАСКЛАДКА'!P468</f>
        <v>0</v>
      </c>
      <c r="M18" s="1065">
        <f>'7-11л. РАСКЛАДКА'!P521</f>
        <v>200</v>
      </c>
      <c r="N18" s="1069">
        <f t="shared" si="0"/>
        <v>500</v>
      </c>
      <c r="O18" s="2599">
        <f t="shared" si="2"/>
        <v>0</v>
      </c>
      <c r="P18" s="1074">
        <f t="shared" si="3"/>
        <v>500</v>
      </c>
      <c r="Q18" s="762">
        <v>200</v>
      </c>
      <c r="S18" s="678"/>
      <c r="T18" s="672"/>
      <c r="U18" s="384"/>
      <c r="V18" s="108"/>
      <c r="W18" s="108"/>
      <c r="X18" s="108"/>
      <c r="Y18" s="108"/>
      <c r="Z18" s="674"/>
      <c r="AA18" s="127"/>
      <c r="AB18" s="108"/>
      <c r="AC18" s="675"/>
      <c r="AD18" s="108"/>
      <c r="AE18" s="2854"/>
      <c r="AG18" s="9"/>
      <c r="AH18" s="9"/>
      <c r="AI18" s="9"/>
    </row>
    <row r="19" spans="1:35">
      <c r="A19" s="499">
        <v>11</v>
      </c>
      <c r="B19" s="232" t="s">
        <v>112</v>
      </c>
      <c r="C19" s="2852">
        <f t="shared" si="1"/>
        <v>17.5</v>
      </c>
      <c r="D19" s="167">
        <f>'7-11л. РАСКЛАДКА'!P24</f>
        <v>0</v>
      </c>
      <c r="E19" s="698">
        <f>'7-11л. РАСКЛАДКА'!P82</f>
        <v>0</v>
      </c>
      <c r="F19" s="698">
        <f>'7-11л. РАСКЛАДКА'!P137</f>
        <v>0</v>
      </c>
      <c r="G19" s="698">
        <f>'7-11л. РАСКЛАДКА'!P193</f>
        <v>71.58</v>
      </c>
      <c r="H19" s="698">
        <f>'7-11л. РАСКЛАДКА'!P250</f>
        <v>0</v>
      </c>
      <c r="I19" s="698">
        <f>'7-11л. РАСКЛАДКА'!P306</f>
        <v>36.4</v>
      </c>
      <c r="J19" s="698">
        <f>'7-11л. РАСКЛАДКА'!P362</f>
        <v>67.02</v>
      </c>
      <c r="K19" s="698">
        <f>'7-11л. РАСКЛАДКА'!P415</f>
        <v>0</v>
      </c>
      <c r="L19" s="698">
        <f>'7-11л. РАСКЛАДКА'!P469</f>
        <v>0</v>
      </c>
      <c r="M19" s="1065">
        <f>'7-11л. РАСКЛАДКА'!P522</f>
        <v>0</v>
      </c>
      <c r="N19" s="1069">
        <f t="shared" si="0"/>
        <v>175</v>
      </c>
      <c r="O19" s="2599">
        <f t="shared" si="2"/>
        <v>0</v>
      </c>
      <c r="P19" s="1074">
        <f t="shared" si="3"/>
        <v>175</v>
      </c>
      <c r="Q19" s="762">
        <v>70</v>
      </c>
      <c r="S19" s="678"/>
      <c r="T19" s="672"/>
      <c r="U19" s="384"/>
      <c r="V19" s="108"/>
      <c r="W19" s="108"/>
      <c r="X19" s="108"/>
      <c r="Y19" s="108"/>
      <c r="Z19" s="674"/>
      <c r="AA19" s="127"/>
      <c r="AB19" s="108"/>
      <c r="AC19" s="675"/>
      <c r="AD19" s="108"/>
      <c r="AE19" s="2854"/>
      <c r="AG19" s="9"/>
      <c r="AH19" s="9"/>
      <c r="AI19" s="9"/>
    </row>
    <row r="20" spans="1:35">
      <c r="A20" s="499">
        <v>12</v>
      </c>
      <c r="B20" s="232" t="s">
        <v>113</v>
      </c>
      <c r="C20" s="2852">
        <f t="shared" si="1"/>
        <v>8.75</v>
      </c>
      <c r="D20" s="167">
        <f>'7-11л. РАСКЛАДКА'!P25</f>
        <v>0</v>
      </c>
      <c r="E20" s="698">
        <f>'7-11л. РАСКЛАДКА'!P83</f>
        <v>0</v>
      </c>
      <c r="F20" s="698">
        <f>'7-11л. РАСКЛАДКА'!P138</f>
        <v>0</v>
      </c>
      <c r="G20" s="698">
        <f>'7-11л. РАСКЛАДКА'!P194</f>
        <v>0</v>
      </c>
      <c r="H20" s="698">
        <f>'7-11л. РАСКЛАДКА'!P251</f>
        <v>0</v>
      </c>
      <c r="I20" s="698">
        <f>'7-11л. РАСКЛАДКА'!P307</f>
        <v>0</v>
      </c>
      <c r="J20" s="698">
        <f>'7-11л. РАСКЛАДКА'!P363</f>
        <v>0</v>
      </c>
      <c r="K20" s="698">
        <f>'7-11л. РАСКЛАДКА'!P416</f>
        <v>0</v>
      </c>
      <c r="L20" s="698">
        <f>'7-11л. РАСКЛАДКА'!P470</f>
        <v>0</v>
      </c>
      <c r="M20" s="1065">
        <f>'7-11л. РАСКЛАДКА'!P523</f>
        <v>87.5</v>
      </c>
      <c r="N20" s="1069">
        <f t="shared" si="0"/>
        <v>87.5</v>
      </c>
      <c r="O20" s="2599">
        <f t="shared" si="2"/>
        <v>0</v>
      </c>
      <c r="P20" s="1074">
        <f t="shared" si="3"/>
        <v>87.5</v>
      </c>
      <c r="Q20" s="762">
        <v>35</v>
      </c>
      <c r="S20" s="678"/>
      <c r="T20" s="672"/>
      <c r="U20" s="384"/>
      <c r="V20" s="108"/>
      <c r="W20" s="108"/>
      <c r="X20" s="108"/>
      <c r="Y20" s="108"/>
      <c r="Z20" s="674"/>
      <c r="AA20" s="127"/>
      <c r="AB20" s="108"/>
      <c r="AC20" s="675"/>
      <c r="AD20" s="108"/>
      <c r="AE20" s="2854"/>
      <c r="AG20" s="9"/>
      <c r="AH20" s="9"/>
      <c r="AI20" s="9"/>
    </row>
    <row r="21" spans="1:35" ht="12.75" customHeight="1">
      <c r="A21" s="499">
        <v>13</v>
      </c>
      <c r="B21" s="232" t="s">
        <v>46</v>
      </c>
      <c r="C21" s="2852">
        <f t="shared" si="1"/>
        <v>14.499999999999998</v>
      </c>
      <c r="D21" s="167">
        <f>'7-11л. РАСКЛАДКА'!P26</f>
        <v>0</v>
      </c>
      <c r="E21" s="698">
        <f>'7-11л. РАСКЛАДКА'!P84</f>
        <v>0</v>
      </c>
      <c r="F21" s="698">
        <f>'7-11л. РАСКЛАДКА'!P139</f>
        <v>67</v>
      </c>
      <c r="G21" s="698">
        <f>'7-11л. РАСКЛАДКА'!P195</f>
        <v>0</v>
      </c>
      <c r="H21" s="698">
        <f>'7-11л. РАСКЛАДКА'!P252</f>
        <v>78</v>
      </c>
      <c r="I21" s="698">
        <f>'7-11л. РАСКЛАДКА'!P308</f>
        <v>0</v>
      </c>
      <c r="J21" s="698">
        <f>'7-11л. РАСКЛАДКА'!P364</f>
        <v>0</v>
      </c>
      <c r="K21" s="698">
        <f>'7-11л. РАСКЛАДКА'!P417</f>
        <v>0</v>
      </c>
      <c r="L21" s="698">
        <f>'7-11л. РАСКЛАДКА'!P471</f>
        <v>0</v>
      </c>
      <c r="M21" s="1065">
        <f>'7-11л. РАСКЛАДКА'!P524</f>
        <v>0</v>
      </c>
      <c r="N21" s="1069">
        <f t="shared" si="0"/>
        <v>145</v>
      </c>
      <c r="O21" s="2599">
        <f t="shared" si="2"/>
        <v>0</v>
      </c>
      <c r="P21" s="1074">
        <f t="shared" si="3"/>
        <v>145</v>
      </c>
      <c r="Q21" s="762">
        <v>58</v>
      </c>
      <c r="S21" s="678"/>
      <c r="T21" s="672"/>
      <c r="U21" s="384"/>
      <c r="V21" s="108"/>
      <c r="W21" s="108"/>
      <c r="X21" s="108"/>
      <c r="Y21" s="108"/>
      <c r="Z21" s="674"/>
      <c r="AA21" s="127"/>
      <c r="AB21" s="108"/>
      <c r="AC21" s="675"/>
      <c r="AD21" s="108"/>
      <c r="AE21" s="2854"/>
      <c r="AG21" s="9"/>
      <c r="AH21" s="9"/>
      <c r="AI21" s="9"/>
    </row>
    <row r="22" spans="1:35" ht="13.5" customHeight="1">
      <c r="A22" s="499">
        <v>14</v>
      </c>
      <c r="B22" s="232" t="s">
        <v>114</v>
      </c>
      <c r="C22" s="2852">
        <f t="shared" si="1"/>
        <v>7.5</v>
      </c>
      <c r="D22" s="167">
        <f>'7-11л. РАСКЛАДКА'!P27</f>
        <v>0</v>
      </c>
      <c r="E22" s="698">
        <f>'7-11л. РАСКЛАДКА'!P85</f>
        <v>0</v>
      </c>
      <c r="F22" s="698">
        <f>'7-11л. РАСКЛАДКА'!P140</f>
        <v>0</v>
      </c>
      <c r="G22" s="698">
        <f>'7-11л. РАСКЛАДКА'!P196</f>
        <v>0</v>
      </c>
      <c r="H22" s="698">
        <f>'7-11л. РАСКЛАДКА'!P253</f>
        <v>0</v>
      </c>
      <c r="I22" s="698">
        <f>'7-11л. РАСКЛАДКА'!P309</f>
        <v>0</v>
      </c>
      <c r="J22" s="698">
        <f>'7-11л. РАСКЛАДКА'!P365</f>
        <v>0</v>
      </c>
      <c r="K22" s="698">
        <f>'7-11л. РАСКЛАДКА'!P418</f>
        <v>0</v>
      </c>
      <c r="L22" s="698">
        <f>'7-11л. РАСКЛАДКА'!P472</f>
        <v>75</v>
      </c>
      <c r="M22" s="1065">
        <f>'7-11л. РАСКЛАДКА'!P525</f>
        <v>0</v>
      </c>
      <c r="N22" s="1069">
        <f t="shared" si="0"/>
        <v>75</v>
      </c>
      <c r="O22" s="2599">
        <f t="shared" si="2"/>
        <v>0</v>
      </c>
      <c r="P22" s="1074">
        <f t="shared" si="3"/>
        <v>75</v>
      </c>
      <c r="Q22" s="762">
        <v>30</v>
      </c>
      <c r="S22" s="678"/>
      <c r="T22" s="672"/>
      <c r="U22" s="384"/>
      <c r="V22" s="108"/>
      <c r="W22" s="108"/>
      <c r="X22" s="108"/>
      <c r="Y22" s="108"/>
      <c r="Z22" s="674"/>
      <c r="AA22" s="127"/>
      <c r="AB22" s="108"/>
      <c r="AC22" s="675"/>
      <c r="AD22" s="108"/>
      <c r="AE22" s="2854"/>
      <c r="AG22" s="9"/>
      <c r="AH22" s="9"/>
      <c r="AI22" s="9"/>
    </row>
    <row r="23" spans="1:35" ht="12" customHeight="1">
      <c r="A23" s="499">
        <v>15</v>
      </c>
      <c r="B23" s="232" t="s">
        <v>221</v>
      </c>
      <c r="C23" s="2852">
        <f t="shared" si="1"/>
        <v>75</v>
      </c>
      <c r="D23" s="167">
        <f>'7-11л. РАСКЛАДКА'!P28</f>
        <v>104</v>
      </c>
      <c r="E23" s="698">
        <f>'7-11л. РАСКЛАДКА'!P86</f>
        <v>50</v>
      </c>
      <c r="F23" s="698">
        <f>'7-11л. РАСКЛАДКА'!P141</f>
        <v>34.4</v>
      </c>
      <c r="G23" s="698">
        <f>'7-11л. РАСКЛАДКА'!P197</f>
        <v>0</v>
      </c>
      <c r="H23" s="698">
        <f>'7-11л. РАСКЛАДКА'!P254</f>
        <v>79.72</v>
      </c>
      <c r="I23" s="698">
        <f>'7-11л. РАСКЛАДКА'!P310</f>
        <v>234</v>
      </c>
      <c r="J23" s="698">
        <f>'7-11л. РАСКЛАДКА'!P366</f>
        <v>0</v>
      </c>
      <c r="K23" s="698">
        <f>'7-11л. РАСКЛАДКА'!P419</f>
        <v>240</v>
      </c>
      <c r="L23" s="698">
        <f>'7-11л. РАСКЛАДКА'!P473</f>
        <v>7.88</v>
      </c>
      <c r="M23" s="1065">
        <f>'7-11л. РАСКЛАДКА'!P526</f>
        <v>0</v>
      </c>
      <c r="N23" s="1069">
        <f t="shared" si="0"/>
        <v>750</v>
      </c>
      <c r="O23" s="2599">
        <f t="shared" si="2"/>
        <v>0</v>
      </c>
      <c r="P23" s="1074">
        <f t="shared" si="3"/>
        <v>750</v>
      </c>
      <c r="Q23" s="762">
        <v>300</v>
      </c>
      <c r="S23" s="678"/>
      <c r="T23" s="672"/>
      <c r="U23" s="384"/>
      <c r="V23" s="108"/>
      <c r="W23" s="108"/>
      <c r="X23" s="108"/>
      <c r="Y23" s="108"/>
      <c r="Z23" s="674"/>
      <c r="AA23" s="127"/>
      <c r="AB23" s="108"/>
      <c r="AC23" s="675"/>
      <c r="AD23" s="108"/>
      <c r="AE23" s="2855"/>
      <c r="AG23" s="108"/>
      <c r="AH23" s="9"/>
      <c r="AI23" s="9"/>
    </row>
    <row r="24" spans="1:35" ht="14.25" customHeight="1">
      <c r="A24" s="499">
        <v>16</v>
      </c>
      <c r="B24" s="232" t="s">
        <v>222</v>
      </c>
      <c r="C24" s="2852">
        <f t="shared" si="1"/>
        <v>37.5</v>
      </c>
      <c r="D24" s="167">
        <f>'7-11л. РАСКЛАДКА'!P29</f>
        <v>0</v>
      </c>
      <c r="E24" s="698">
        <f>'7-11л. РАСКЛАДКА'!P87</f>
        <v>0</v>
      </c>
      <c r="F24" s="698">
        <f>'7-11л. РАСКЛАДКА'!P142</f>
        <v>0</v>
      </c>
      <c r="G24" s="698">
        <f>'7-11л. РАСКЛАДКА'!P198</f>
        <v>0</v>
      </c>
      <c r="H24" s="698">
        <f>'7-11л. РАСКЛАДКА'!P255</f>
        <v>0</v>
      </c>
      <c r="I24" s="698">
        <f>'7-11л. РАСКЛАДКА'!P311</f>
        <v>0</v>
      </c>
      <c r="J24" s="698">
        <f>'7-11л. РАСКЛАДКА'!P367</f>
        <v>0</v>
      </c>
      <c r="K24" s="698">
        <f>'7-11л. РАСКЛАДКА'!P420</f>
        <v>0</v>
      </c>
      <c r="L24" s="698">
        <f>'7-11л. РАСКЛАДКА'!P474</f>
        <v>0</v>
      </c>
      <c r="M24" s="1065">
        <f>'7-11л. РАСКЛАДКА'!P527</f>
        <v>0</v>
      </c>
      <c r="N24" s="1069">
        <f t="shared" si="0"/>
        <v>0</v>
      </c>
      <c r="O24" s="225">
        <f t="shared" si="2"/>
        <v>-100</v>
      </c>
      <c r="P24" s="1074">
        <f t="shared" si="3"/>
        <v>375</v>
      </c>
      <c r="Q24" s="762">
        <v>150</v>
      </c>
      <c r="S24" s="678"/>
      <c r="T24" s="677"/>
      <c r="U24" s="384"/>
      <c r="V24" s="108"/>
      <c r="W24" s="108"/>
      <c r="X24" s="108"/>
      <c r="Y24" s="108"/>
      <c r="Z24" s="674"/>
      <c r="AA24" s="127"/>
      <c r="AB24" s="108"/>
      <c r="AC24" s="675"/>
      <c r="AD24" s="108"/>
      <c r="AE24" s="2857"/>
      <c r="AG24" s="212"/>
      <c r="AH24" s="9"/>
      <c r="AI24" s="9"/>
    </row>
    <row r="25" spans="1:35">
      <c r="A25" s="499">
        <v>17</v>
      </c>
      <c r="B25" s="232" t="s">
        <v>223</v>
      </c>
      <c r="C25" s="2852">
        <f t="shared" si="1"/>
        <v>12.5</v>
      </c>
      <c r="D25" s="167">
        <f>'7-11л. РАСКЛАДКА'!P30</f>
        <v>0</v>
      </c>
      <c r="E25" s="698">
        <f>'7-11л. РАСКЛАДКА'!P88</f>
        <v>125</v>
      </c>
      <c r="F25" s="698">
        <f>'7-11л. РАСКЛАДКА'!P143</f>
        <v>0</v>
      </c>
      <c r="G25" s="698">
        <f>'7-11л. РАСКЛАДКА'!P199</f>
        <v>0</v>
      </c>
      <c r="H25" s="698">
        <f>'7-11л. РАСКЛАДКА'!P256</f>
        <v>0</v>
      </c>
      <c r="I25" s="698">
        <f>'7-11л. РАСКЛАДКА'!P312</f>
        <v>0</v>
      </c>
      <c r="J25" s="698">
        <f>'7-11л. РАСКЛАДКА'!P368</f>
        <v>0</v>
      </c>
      <c r="K25" s="698">
        <f>'7-11л. РАСКЛАДКА'!P421</f>
        <v>0</v>
      </c>
      <c r="L25" s="698">
        <f>'7-11л. РАСКЛАДКА'!P475</f>
        <v>0</v>
      </c>
      <c r="M25" s="1065">
        <f>'7-11л. РАСКЛАДКА'!P528</f>
        <v>0</v>
      </c>
      <c r="N25" s="1069">
        <f t="shared" si="0"/>
        <v>125</v>
      </c>
      <c r="O25" s="2599">
        <f t="shared" si="2"/>
        <v>0</v>
      </c>
      <c r="P25" s="1074">
        <f t="shared" si="3"/>
        <v>125</v>
      </c>
      <c r="Q25" s="762">
        <v>50</v>
      </c>
      <c r="S25" s="678"/>
      <c r="T25" s="672"/>
      <c r="U25" s="384"/>
      <c r="V25" s="108"/>
      <c r="W25" s="108"/>
      <c r="X25" s="108"/>
      <c r="Y25" s="108"/>
      <c r="Z25" s="674"/>
      <c r="AA25" s="127"/>
      <c r="AB25" s="108"/>
      <c r="AC25" s="675"/>
      <c r="AD25" s="108"/>
      <c r="AE25" s="2854"/>
      <c r="AG25" s="9"/>
      <c r="AH25" s="9"/>
      <c r="AI25" s="9"/>
    </row>
    <row r="26" spans="1:35">
      <c r="A26" s="499">
        <v>18</v>
      </c>
      <c r="B26" s="232" t="s">
        <v>47</v>
      </c>
      <c r="C26" s="2852">
        <f t="shared" si="1"/>
        <v>2.5</v>
      </c>
      <c r="D26" s="167">
        <f>'7-11л. РАСКЛАДКА'!P31</f>
        <v>20</v>
      </c>
      <c r="E26" s="698">
        <f>'7-11л. РАСКЛАДКА'!P89</f>
        <v>0</v>
      </c>
      <c r="F26" s="698">
        <f>'7-11л. РАСКЛАДКА'!P144</f>
        <v>0</v>
      </c>
      <c r="G26" s="698">
        <f>'7-11л. РАСКЛАДКА'!P200</f>
        <v>0</v>
      </c>
      <c r="H26" s="698">
        <f>'7-11л. РАСКЛАДКА'!P257</f>
        <v>5</v>
      </c>
      <c r="I26" s="698">
        <f>'7-11л. РАСКЛАДКА'!P313</f>
        <v>0</v>
      </c>
      <c r="J26" s="698">
        <f>'7-11л. РАСКЛАДКА'!P369</f>
        <v>0</v>
      </c>
      <c r="K26" s="698">
        <f>'7-11л. РАСКЛАДКА'!P422</f>
        <v>0</v>
      </c>
      <c r="L26" s="698">
        <f>'7-11л. РАСКЛАДКА'!P476</f>
        <v>0</v>
      </c>
      <c r="M26" s="1065">
        <f>'7-11л. РАСКЛАДКА'!P529</f>
        <v>0</v>
      </c>
      <c r="N26" s="1069">
        <f t="shared" si="0"/>
        <v>25</v>
      </c>
      <c r="O26" s="2599">
        <f t="shared" si="2"/>
        <v>0</v>
      </c>
      <c r="P26" s="1074">
        <f t="shared" si="3"/>
        <v>25</v>
      </c>
      <c r="Q26" s="762">
        <v>10</v>
      </c>
      <c r="S26" s="678"/>
      <c r="T26" s="672"/>
      <c r="U26" s="384"/>
      <c r="V26" s="108"/>
      <c r="W26" s="108"/>
      <c r="X26" s="108"/>
      <c r="Y26" s="108"/>
      <c r="Z26" s="674"/>
      <c r="AA26" s="127"/>
      <c r="AB26" s="108"/>
      <c r="AC26" s="675"/>
      <c r="AD26" s="108"/>
      <c r="AE26" s="2854"/>
      <c r="AG26" s="9"/>
      <c r="AH26" s="9"/>
      <c r="AI26" s="9"/>
    </row>
    <row r="27" spans="1:35">
      <c r="A27" s="499">
        <v>19</v>
      </c>
      <c r="B27" s="232" t="s">
        <v>224</v>
      </c>
      <c r="C27" s="2852">
        <f t="shared" si="1"/>
        <v>2.5</v>
      </c>
      <c r="D27" s="167">
        <f>'7-11л. РАСКЛАДКА'!P32</f>
        <v>0</v>
      </c>
      <c r="E27" s="698">
        <f>'7-11л. РАСКЛАДКА'!P90</f>
        <v>5.4</v>
      </c>
      <c r="F27" s="698">
        <f>'7-11л. РАСКЛАДКА'!P145</f>
        <v>5</v>
      </c>
      <c r="G27" s="698">
        <f>'7-11л. РАСКЛАДКА'!P201</f>
        <v>0</v>
      </c>
      <c r="H27" s="698">
        <f>'7-11л. РАСКЛАДКА'!P258</f>
        <v>3.1</v>
      </c>
      <c r="I27" s="698">
        <f>'7-11л. РАСКЛАДКА'!P314</f>
        <v>0</v>
      </c>
      <c r="J27" s="698">
        <f>'7-11л. РАСКЛАДКА'!P370</f>
        <v>0</v>
      </c>
      <c r="K27" s="698">
        <f>'7-11л. РАСКЛАДКА'!P423</f>
        <v>0</v>
      </c>
      <c r="L27" s="698">
        <f>'7-11л. РАСКЛАДКА'!P477</f>
        <v>11.5</v>
      </c>
      <c r="M27" s="1065">
        <f>'7-11л. РАСКЛАДКА'!P530</f>
        <v>0</v>
      </c>
      <c r="N27" s="1069">
        <f t="shared" si="0"/>
        <v>25</v>
      </c>
      <c r="O27" s="2599">
        <f t="shared" si="2"/>
        <v>0</v>
      </c>
      <c r="P27" s="1074">
        <f t="shared" si="3"/>
        <v>25</v>
      </c>
      <c r="Q27" s="762">
        <v>10</v>
      </c>
      <c r="S27" s="678"/>
      <c r="T27" s="672"/>
      <c r="U27" s="384"/>
      <c r="V27" s="108"/>
      <c r="W27" s="108"/>
      <c r="X27" s="108"/>
      <c r="Y27" s="108"/>
      <c r="Z27" s="674"/>
      <c r="AA27" s="127"/>
      <c r="AB27" s="108"/>
      <c r="AC27" s="675"/>
      <c r="AD27" s="108"/>
      <c r="AE27" s="2856"/>
      <c r="AG27" s="9"/>
      <c r="AH27" s="9"/>
      <c r="AI27" s="9"/>
    </row>
    <row r="28" spans="1:35">
      <c r="A28" s="499">
        <v>20</v>
      </c>
      <c r="B28" s="232" t="s">
        <v>48</v>
      </c>
      <c r="C28" s="2852">
        <f t="shared" si="1"/>
        <v>7.5</v>
      </c>
      <c r="D28" s="167">
        <f>'7-11л. РАСКЛАДКА'!P33</f>
        <v>5</v>
      </c>
      <c r="E28" s="698">
        <f>'7-11л. РАСКЛАДКА'!P91</f>
        <v>15.4</v>
      </c>
      <c r="F28" s="698">
        <f>'7-11л. РАСКЛАДКА'!P146</f>
        <v>5.25</v>
      </c>
      <c r="G28" s="698">
        <f>'7-11л. РАСКЛАДКА'!P202</f>
        <v>0</v>
      </c>
      <c r="H28" s="698">
        <f>'7-11л. РАСКЛАДКА'!P259</f>
        <v>11.3</v>
      </c>
      <c r="I28" s="698">
        <f>'7-11л. РАСКЛАДКА'!P315</f>
        <v>5.6999999999999993</v>
      </c>
      <c r="J28" s="698">
        <f>'7-11л. РАСКЛАДКА'!P371</f>
        <v>7.44</v>
      </c>
      <c r="K28" s="698">
        <f>'7-11л. РАСКЛАДКА'!P424</f>
        <v>15</v>
      </c>
      <c r="L28" s="698">
        <f>'7-11л. РАСКЛАДКА'!P478</f>
        <v>7.6</v>
      </c>
      <c r="M28" s="1065">
        <f>'7-11л. РАСКЛАДКА'!P531</f>
        <v>2.31</v>
      </c>
      <c r="N28" s="1069">
        <f t="shared" si="0"/>
        <v>75</v>
      </c>
      <c r="O28" s="2599">
        <f t="shared" si="2"/>
        <v>0</v>
      </c>
      <c r="P28" s="1074">
        <f t="shared" si="3"/>
        <v>75</v>
      </c>
      <c r="Q28" s="762">
        <v>30</v>
      </c>
      <c r="S28" s="678"/>
      <c r="T28" s="672"/>
      <c r="U28" s="384"/>
      <c r="V28" s="108"/>
      <c r="W28" s="108"/>
      <c r="X28" s="108"/>
      <c r="Y28" s="108"/>
      <c r="Z28" s="674"/>
      <c r="AA28" s="127"/>
      <c r="AB28" s="108"/>
      <c r="AC28" s="675"/>
      <c r="AD28" s="108"/>
      <c r="AE28" s="2854"/>
      <c r="AG28" s="9"/>
      <c r="AH28" s="9"/>
      <c r="AI28" s="9"/>
    </row>
    <row r="29" spans="1:35">
      <c r="A29" s="499">
        <v>21</v>
      </c>
      <c r="B29" s="232" t="s">
        <v>49</v>
      </c>
      <c r="C29" s="2852">
        <f t="shared" si="1"/>
        <v>3.75</v>
      </c>
      <c r="D29" s="167">
        <f>'7-11л. РАСКЛАДКА'!P34</f>
        <v>0</v>
      </c>
      <c r="E29" s="698">
        <f>'7-11л. РАСКЛАДКА'!P92</f>
        <v>0</v>
      </c>
      <c r="F29" s="698">
        <f>'7-11л. РАСКЛАДКА'!P147</f>
        <v>8.25</v>
      </c>
      <c r="G29" s="698">
        <f>'7-11л. РАСКЛАДКА'!P203</f>
        <v>8</v>
      </c>
      <c r="H29" s="698">
        <f>'7-11л. РАСКЛАДКА'!P260</f>
        <v>6.5</v>
      </c>
      <c r="I29" s="698">
        <f>'7-11л. РАСКЛАДКА'!P316</f>
        <v>0</v>
      </c>
      <c r="J29" s="698">
        <f>'7-11л. РАСКЛАДКА'!P372</f>
        <v>3</v>
      </c>
      <c r="K29" s="698">
        <f>'7-11л. РАСКЛАДКА'!P425</f>
        <v>0</v>
      </c>
      <c r="L29" s="698">
        <f>'7-11л. РАСКЛАДКА'!P479</f>
        <v>6</v>
      </c>
      <c r="M29" s="1065">
        <f>'7-11л. РАСКЛАДКА'!P532</f>
        <v>5.75</v>
      </c>
      <c r="N29" s="1069">
        <f t="shared" si="0"/>
        <v>37.5</v>
      </c>
      <c r="O29" s="2599">
        <f t="shared" si="2"/>
        <v>0</v>
      </c>
      <c r="P29" s="1074">
        <f t="shared" si="3"/>
        <v>37.5</v>
      </c>
      <c r="Q29" s="762">
        <v>15</v>
      </c>
      <c r="S29" s="678"/>
      <c r="T29" s="672"/>
      <c r="U29" s="384"/>
      <c r="V29" s="108"/>
      <c r="W29" s="108"/>
      <c r="X29" s="108"/>
      <c r="Y29" s="108"/>
      <c r="Z29" s="674"/>
      <c r="AA29" s="127"/>
      <c r="AB29" s="108"/>
      <c r="AC29" s="675"/>
      <c r="AD29" s="108"/>
      <c r="AE29" s="2856"/>
    </row>
    <row r="30" spans="1:35" ht="12" customHeight="1">
      <c r="A30" s="499">
        <v>22</v>
      </c>
      <c r="B30" s="232" t="s">
        <v>225</v>
      </c>
      <c r="C30" s="2852">
        <f t="shared" si="1"/>
        <v>10</v>
      </c>
      <c r="D30" s="167">
        <f>'7-11л. РАСКЛАДКА'!P35</f>
        <v>0</v>
      </c>
      <c r="E30" s="698">
        <f>'7-11л. РАСКЛАДКА'!P93</f>
        <v>5.4</v>
      </c>
      <c r="F30" s="698">
        <f>'7-11л. РАСКЛАДКА'!P148</f>
        <v>0</v>
      </c>
      <c r="G30" s="698">
        <f>'7-11л. РАСКЛАДКА'!P204</f>
        <v>0</v>
      </c>
      <c r="H30" s="698">
        <f>'7-11л. РАСКЛАДКА'!P261</f>
        <v>3.6</v>
      </c>
      <c r="I30" s="698">
        <f>'7-11л. РАСКЛАДКА'!P317</f>
        <v>91</v>
      </c>
      <c r="J30" s="698">
        <f>'7-11л. РАСКЛАДКА'!P373</f>
        <v>0</v>
      </c>
      <c r="K30" s="698">
        <f>'7-11л. РАСКЛАДКА'!P426</f>
        <v>0</v>
      </c>
      <c r="L30" s="698">
        <f>'7-11л. РАСКЛАДКА'!P480</f>
        <v>0</v>
      </c>
      <c r="M30" s="1065">
        <f>'7-11л. РАСКЛАДКА'!P533</f>
        <v>0</v>
      </c>
      <c r="N30" s="1069">
        <f t="shared" si="0"/>
        <v>100</v>
      </c>
      <c r="O30" s="2599">
        <f t="shared" si="2"/>
        <v>0</v>
      </c>
      <c r="P30" s="1074">
        <f t="shared" si="3"/>
        <v>100</v>
      </c>
      <c r="Q30" s="762">
        <v>40</v>
      </c>
      <c r="S30" s="678"/>
      <c r="T30" s="672"/>
      <c r="U30" s="384"/>
      <c r="V30" s="108"/>
      <c r="W30" s="108"/>
      <c r="X30" s="108"/>
      <c r="Y30" s="108"/>
      <c r="Z30" s="674"/>
      <c r="AA30" s="127"/>
      <c r="AB30" s="108"/>
      <c r="AC30" s="675"/>
      <c r="AD30" s="108"/>
      <c r="AE30" s="2854"/>
    </row>
    <row r="31" spans="1:35" ht="13.5" customHeight="1">
      <c r="A31" s="499">
        <v>23</v>
      </c>
      <c r="B31" s="232" t="s">
        <v>50</v>
      </c>
      <c r="C31" s="2852">
        <f t="shared" si="1"/>
        <v>7.5</v>
      </c>
      <c r="D31" s="167">
        <f>'7-11л. РАСКЛАДКА'!P36</f>
        <v>12</v>
      </c>
      <c r="E31" s="698">
        <f>'7-11л. РАСКЛАДКА'!P94</f>
        <v>17</v>
      </c>
      <c r="F31" s="698">
        <f>'7-11л. РАСКЛАДКА'!P149</f>
        <v>1.6</v>
      </c>
      <c r="G31" s="698">
        <f>'7-11л. РАСКЛАДКА'!P205</f>
        <v>7</v>
      </c>
      <c r="H31" s="698">
        <f>'7-11л. РАСКЛАДКА'!P262</f>
        <v>4.5999999999999996</v>
      </c>
      <c r="I31" s="698">
        <f>'7-11л. РАСКЛАДКА'!P318</f>
        <v>7</v>
      </c>
      <c r="J31" s="698">
        <f>'7-11л. РАСКЛАДКА'!P374</f>
        <v>10</v>
      </c>
      <c r="K31" s="698">
        <f>'7-11л. РАСКЛАДКА'!P427</f>
        <v>11.3</v>
      </c>
      <c r="L31" s="698">
        <f>'7-11л. РАСКЛАДКА'!P481</f>
        <v>7</v>
      </c>
      <c r="M31" s="1065">
        <f>'7-11л. РАСКЛАДКА'!P534</f>
        <v>0.7</v>
      </c>
      <c r="N31" s="1069">
        <f t="shared" si="0"/>
        <v>78.2</v>
      </c>
      <c r="O31" s="1998">
        <f t="shared" si="2"/>
        <v>4.2666666666666657</v>
      </c>
      <c r="P31" s="1074">
        <f t="shared" si="3"/>
        <v>75</v>
      </c>
      <c r="Q31" s="762">
        <v>30</v>
      </c>
      <c r="S31" s="678"/>
      <c r="T31" s="672"/>
      <c r="U31" s="384"/>
      <c r="V31" s="108"/>
      <c r="W31" s="108"/>
      <c r="X31" s="108"/>
      <c r="Y31" s="108"/>
      <c r="Z31" s="674"/>
      <c r="AA31" s="127"/>
      <c r="AB31" s="108"/>
      <c r="AC31" s="675"/>
      <c r="AD31" s="108"/>
      <c r="AE31" s="2854"/>
    </row>
    <row r="32" spans="1:35" ht="12.75" customHeight="1">
      <c r="A32" s="499">
        <v>24</v>
      </c>
      <c r="B32" s="232" t="s">
        <v>51</v>
      </c>
      <c r="C32" s="2852">
        <f t="shared" si="1"/>
        <v>2.5</v>
      </c>
      <c r="D32" s="167">
        <f>'7-11л. РАСКЛАДКА'!P37</f>
        <v>25</v>
      </c>
      <c r="E32" s="698">
        <f>'7-11л. РАСКЛАДКА'!P95</f>
        <v>0</v>
      </c>
      <c r="F32" s="698">
        <f>'7-11л. РАСКЛАДКА'!P150</f>
        <v>0</v>
      </c>
      <c r="G32" s="698">
        <f>'7-11л. РАСКЛАДКА'!P206</f>
        <v>0</v>
      </c>
      <c r="H32" s="698">
        <f>'7-11л. РАСКЛАДКА'!P263</f>
        <v>0</v>
      </c>
      <c r="I32" s="698">
        <f>'7-11л. РАСКЛАДКА'!P319</f>
        <v>0</v>
      </c>
      <c r="J32" s="698">
        <f>'7-11л. РАСКЛАДКА'!P375</f>
        <v>0</v>
      </c>
      <c r="K32" s="698">
        <f>'7-11л. РАСКЛАДКА'!P428</f>
        <v>0</v>
      </c>
      <c r="L32" s="698">
        <f>'7-11л. РАСКЛАДКА'!P482</f>
        <v>0</v>
      </c>
      <c r="M32" s="1065">
        <f>'7-11л. РАСКЛАДКА'!P535</f>
        <v>0</v>
      </c>
      <c r="N32" s="1069">
        <f t="shared" si="0"/>
        <v>25</v>
      </c>
      <c r="O32" s="225">
        <f t="shared" si="2"/>
        <v>0</v>
      </c>
      <c r="P32" s="1074">
        <f t="shared" si="3"/>
        <v>25</v>
      </c>
      <c r="Q32" s="762">
        <v>10</v>
      </c>
      <c r="S32" s="678"/>
      <c r="T32" s="672"/>
      <c r="U32" s="384"/>
      <c r="V32" s="108"/>
      <c r="W32" s="108"/>
      <c r="X32" s="108"/>
      <c r="Y32" s="108"/>
      <c r="Z32" s="674"/>
      <c r="AA32" s="127"/>
      <c r="AB32" s="108"/>
      <c r="AC32" s="675"/>
      <c r="AD32" s="108"/>
      <c r="AE32" s="2854"/>
    </row>
    <row r="33" spans="1:31" ht="12" customHeight="1">
      <c r="A33" s="499">
        <v>25</v>
      </c>
      <c r="B33" s="232" t="s">
        <v>52</v>
      </c>
      <c r="C33" s="2852">
        <f t="shared" si="1"/>
        <v>0.25</v>
      </c>
      <c r="D33" s="167">
        <f>'7-11л. РАСКЛАДКА'!P38</f>
        <v>1</v>
      </c>
      <c r="E33" s="698">
        <f>'7-11л. РАСКЛАДКА'!P96</f>
        <v>1</v>
      </c>
      <c r="F33" s="698">
        <f>'7-11л. РАСКЛАДКА'!P151</f>
        <v>0</v>
      </c>
      <c r="G33" s="698">
        <f>'7-11л. РАСКЛАДКА'!P207</f>
        <v>0</v>
      </c>
      <c r="H33" s="698">
        <f>'7-11л. РАСКЛАДКА'!P264</f>
        <v>0</v>
      </c>
      <c r="I33" s="698">
        <f>'7-11л. РАСКЛАДКА'!P320</f>
        <v>0</v>
      </c>
      <c r="J33" s="698">
        <f>'7-11л. РАСКЛАДКА'!P376</f>
        <v>0</v>
      </c>
      <c r="K33" s="698">
        <f>'7-11л. РАСКЛАДКА'!P429</f>
        <v>0</v>
      </c>
      <c r="L33" s="698">
        <f>'7-11л. РАСКЛАДКА'!P483</f>
        <v>1</v>
      </c>
      <c r="M33" s="1065">
        <f>'7-11л. РАСКЛАДКА'!P536</f>
        <v>0</v>
      </c>
      <c r="N33" s="1069">
        <f t="shared" si="0"/>
        <v>3</v>
      </c>
      <c r="O33" s="2599">
        <f t="shared" si="2"/>
        <v>20</v>
      </c>
      <c r="P33" s="1074">
        <f t="shared" si="3"/>
        <v>2.5</v>
      </c>
      <c r="Q33" s="762">
        <v>1</v>
      </c>
      <c r="S33" s="686"/>
      <c r="T33" s="677"/>
      <c r="U33" s="384"/>
      <c r="V33" s="108"/>
      <c r="W33" s="108"/>
      <c r="X33" s="108"/>
      <c r="Y33" s="108"/>
      <c r="Z33" s="674"/>
      <c r="AA33" s="127"/>
      <c r="AB33" s="108"/>
      <c r="AC33" s="675"/>
      <c r="AD33" s="108"/>
      <c r="AE33" s="2854"/>
    </row>
    <row r="34" spans="1:31" ht="15.75" customHeight="1">
      <c r="A34" s="499">
        <v>26</v>
      </c>
      <c r="B34" s="232" t="s">
        <v>226</v>
      </c>
      <c r="C34" s="2852">
        <f t="shared" si="1"/>
        <v>0.25</v>
      </c>
      <c r="D34" s="167">
        <f>'7-11л. РАСКЛАДКА'!P39</f>
        <v>0</v>
      </c>
      <c r="E34" s="698">
        <f>'7-11л. РАСКЛАДКА'!P97</f>
        <v>0</v>
      </c>
      <c r="F34" s="698">
        <f>'7-11л. РАСКЛАДКА'!P152</f>
        <v>0</v>
      </c>
      <c r="G34" s="698">
        <f>'7-11л. РАСКЛАДКА'!P208</f>
        <v>0</v>
      </c>
      <c r="H34" s="698">
        <f>'7-11л. РАСКЛАДКА'!P265</f>
        <v>0</v>
      </c>
      <c r="I34" s="698">
        <f>'7-11л. РАСКЛАДКА'!P321</f>
        <v>0</v>
      </c>
      <c r="J34" s="698">
        <f>'7-11л. РАСКЛАДКА'!P377</f>
        <v>0</v>
      </c>
      <c r="K34" s="698">
        <f>'7-11л. РАСКЛАДКА'!P430</f>
        <v>3</v>
      </c>
      <c r="L34" s="698">
        <f>'7-11л. РАСКЛАДКА'!P484</f>
        <v>0</v>
      </c>
      <c r="M34" s="1065">
        <f>'7-11л. РАСКЛАДКА'!P537</f>
        <v>0</v>
      </c>
      <c r="N34" s="1069">
        <f t="shared" si="0"/>
        <v>3</v>
      </c>
      <c r="O34" s="2599">
        <f t="shared" si="2"/>
        <v>20</v>
      </c>
      <c r="P34" s="1074">
        <f t="shared" si="3"/>
        <v>2.5</v>
      </c>
      <c r="Q34" s="762">
        <v>1</v>
      </c>
      <c r="S34" s="678"/>
      <c r="T34" s="672"/>
      <c r="U34" s="384"/>
      <c r="V34" s="108"/>
      <c r="W34" s="108"/>
      <c r="X34" s="108"/>
      <c r="Y34" s="108"/>
      <c r="Z34" s="674"/>
      <c r="AA34" s="127"/>
      <c r="AB34" s="108"/>
      <c r="AC34" s="675"/>
      <c r="AD34" s="108"/>
      <c r="AE34" s="2854"/>
    </row>
    <row r="35" spans="1:31" ht="12" customHeight="1">
      <c r="A35" s="499">
        <v>27</v>
      </c>
      <c r="B35" s="232" t="s">
        <v>115</v>
      </c>
      <c r="C35" s="2852">
        <f t="shared" si="1"/>
        <v>0.5</v>
      </c>
      <c r="D35" s="167">
        <f>'7-11л. РАСКЛАДКА'!P40</f>
        <v>0</v>
      </c>
      <c r="E35" s="698">
        <f>'7-11л. РАСКЛАДКА'!P98</f>
        <v>0</v>
      </c>
      <c r="F35" s="698">
        <f>'7-11л. РАСКЛАДКА'!P153</f>
        <v>0</v>
      </c>
      <c r="G35" s="698">
        <f>'7-11л. РАСКЛАДКА'!P209</f>
        <v>0</v>
      </c>
      <c r="H35" s="698">
        <f>'7-11л. РАСКЛАДКА'!P266</f>
        <v>0</v>
      </c>
      <c r="I35" s="698">
        <f>'7-11л. РАСКЛАДКА'!P322</f>
        <v>5</v>
      </c>
      <c r="J35" s="698">
        <f>'7-11л. РАСКЛАДКА'!P378</f>
        <v>0</v>
      </c>
      <c r="K35" s="698">
        <f>'7-11л. РАСКЛАДКА'!P431</f>
        <v>0</v>
      </c>
      <c r="L35" s="698">
        <f>'7-11л. РАСКЛАДКА'!P485</f>
        <v>0</v>
      </c>
      <c r="M35" s="1065">
        <f>'7-11л. РАСКЛАДКА'!P538</f>
        <v>0</v>
      </c>
      <c r="N35" s="1069">
        <f t="shared" si="0"/>
        <v>5</v>
      </c>
      <c r="O35" s="2599">
        <f t="shared" si="2"/>
        <v>0</v>
      </c>
      <c r="P35" s="1074">
        <f t="shared" si="3"/>
        <v>5</v>
      </c>
      <c r="Q35" s="762">
        <v>2</v>
      </c>
      <c r="S35" s="2858"/>
      <c r="T35" s="672"/>
      <c r="U35" s="384"/>
      <c r="V35" s="108"/>
      <c r="W35" s="108"/>
      <c r="X35" s="108"/>
      <c r="Y35" s="108"/>
      <c r="Z35" s="674"/>
      <c r="AA35" s="127"/>
      <c r="AB35" s="108"/>
      <c r="AC35" s="675"/>
      <c r="AD35" s="108"/>
      <c r="AE35" s="2854"/>
    </row>
    <row r="36" spans="1:31" ht="14.25" customHeight="1">
      <c r="A36" s="499">
        <v>28</v>
      </c>
      <c r="B36" s="232" t="s">
        <v>53</v>
      </c>
      <c r="C36" s="2852">
        <f t="shared" si="1"/>
        <v>0.05</v>
      </c>
      <c r="D36" s="167">
        <f>'7-11л. РАСКЛАДКА'!P41</f>
        <v>0</v>
      </c>
      <c r="E36" s="698">
        <f>'7-11л. РАСКЛАДКА'!P99</f>
        <v>0</v>
      </c>
      <c r="F36" s="698">
        <f>'7-11л. РАСКЛАДКА'!P154</f>
        <v>0</v>
      </c>
      <c r="G36" s="698">
        <f>'7-11л. РАСКЛАДКА'!P210</f>
        <v>0</v>
      </c>
      <c r="H36" s="698">
        <f>'7-11л. РАСКЛАДКА'!P267</f>
        <v>0</v>
      </c>
      <c r="I36" s="698">
        <f>'7-11л. РАСКЛАДКА'!P323</f>
        <v>0</v>
      </c>
      <c r="J36" s="698">
        <f>'7-11л. РАСКЛАДКА'!P379</f>
        <v>0</v>
      </c>
      <c r="K36" s="698">
        <f>'7-11л. РАСКЛАДКА'!P432</f>
        <v>0</v>
      </c>
      <c r="L36" s="698">
        <f>'7-11л. РАСКЛАДКА'!P486</f>
        <v>0</v>
      </c>
      <c r="M36" s="1065">
        <f>'7-11л. РАСКЛАДКА'!P539</f>
        <v>0</v>
      </c>
      <c r="N36" s="1069">
        <f t="shared" si="0"/>
        <v>0</v>
      </c>
      <c r="O36" s="225">
        <f t="shared" si="2"/>
        <v>-100</v>
      </c>
      <c r="P36" s="1074">
        <f t="shared" si="3"/>
        <v>0.5</v>
      </c>
      <c r="Q36" s="762">
        <v>0.2</v>
      </c>
      <c r="S36" s="2858"/>
      <c r="T36" s="672"/>
      <c r="U36" s="384"/>
      <c r="V36" s="108"/>
      <c r="W36" s="108"/>
      <c r="X36" s="108"/>
      <c r="Y36" s="108"/>
      <c r="Z36" s="674"/>
      <c r="AA36" s="127"/>
      <c r="AB36" s="108"/>
      <c r="AC36" s="675"/>
      <c r="AD36" s="108"/>
      <c r="AE36" s="2856"/>
    </row>
    <row r="37" spans="1:31" ht="12.75" customHeight="1">
      <c r="A37" s="499">
        <v>29</v>
      </c>
      <c r="B37" s="542" t="s">
        <v>227</v>
      </c>
      <c r="C37" s="2852">
        <f t="shared" si="1"/>
        <v>0.75</v>
      </c>
      <c r="D37" s="167">
        <f>'7-11л. РАСКЛАДКА'!P42</f>
        <v>0.3</v>
      </c>
      <c r="E37" s="698">
        <f>'7-11л. РАСКЛАДКА'!P100</f>
        <v>0</v>
      </c>
      <c r="F37" s="698">
        <f>'7-11л. РАСКЛАДКА'!P155</f>
        <v>1.44</v>
      </c>
      <c r="G37" s="698">
        <f>'7-11л. РАСКЛАДКА'!P211</f>
        <v>0.6</v>
      </c>
      <c r="H37" s="698">
        <f>'7-11л. РАСКЛАДКА'!P268</f>
        <v>1.6400000000000001</v>
      </c>
      <c r="I37" s="698">
        <f>'7-11л. РАСКЛАДКА'!P324</f>
        <v>0.60000000000000009</v>
      </c>
      <c r="J37" s="698">
        <f>'7-11л. РАСКЛАДКА'!P380</f>
        <v>0.85</v>
      </c>
      <c r="K37" s="698">
        <f>'7-11л. РАСКЛАДКА'!P433</f>
        <v>0.3</v>
      </c>
      <c r="L37" s="698">
        <f>'7-11л. РАСКЛАДКА'!P487</f>
        <v>0.87</v>
      </c>
      <c r="M37" s="1065">
        <f>'7-11л. РАСКЛАДКА'!P540</f>
        <v>0.89999999999999991</v>
      </c>
      <c r="N37" s="1069">
        <f t="shared" si="0"/>
        <v>7.5</v>
      </c>
      <c r="O37" s="2599">
        <f t="shared" si="2"/>
        <v>0</v>
      </c>
      <c r="P37" s="1074">
        <f t="shared" si="3"/>
        <v>7.5</v>
      </c>
      <c r="Q37" s="762">
        <v>3</v>
      </c>
      <c r="S37" s="2858"/>
      <c r="T37" s="672"/>
      <c r="U37" s="384"/>
      <c r="V37" s="108"/>
      <c r="W37" s="108"/>
      <c r="X37" s="108"/>
      <c r="Y37" s="108"/>
      <c r="Z37" s="674"/>
      <c r="AA37" s="127"/>
      <c r="AB37" s="108"/>
      <c r="AC37" s="675"/>
      <c r="AD37" s="108"/>
      <c r="AE37" s="2854"/>
    </row>
    <row r="38" spans="1:31" ht="13.5" customHeight="1">
      <c r="A38" s="499">
        <v>30</v>
      </c>
      <c r="B38" s="232" t="s">
        <v>116</v>
      </c>
      <c r="C38" s="2852">
        <f t="shared" si="1"/>
        <v>0.75</v>
      </c>
      <c r="D38" s="167">
        <f>'7-11л. РАСКЛАДКА'!P43</f>
        <v>0</v>
      </c>
      <c r="E38" s="698">
        <f>'7-11л. РАСКЛАДКА'!P101</f>
        <v>0</v>
      </c>
      <c r="F38" s="698">
        <f>'7-11л. РАСКЛАДКА'!P156</f>
        <v>0</v>
      </c>
      <c r="G38" s="698">
        <f>'7-11л. РАСКЛАДКА'!P212</f>
        <v>0</v>
      </c>
      <c r="H38" s="698">
        <f>'7-11л. РАСКЛАДКА'!P269</f>
        <v>10</v>
      </c>
      <c r="I38" s="698">
        <f>'7-11л. РАСКЛАДКА'!P325</f>
        <v>0</v>
      </c>
      <c r="J38" s="698">
        <f>'7-11л. РАСКЛАДКА'!P381</f>
        <v>0</v>
      </c>
      <c r="K38" s="698">
        <f>'7-11л. РАСКЛАДКА'!P434</f>
        <v>0</v>
      </c>
      <c r="L38" s="698">
        <f>'7-11л. РАСКЛАДКА'!P488</f>
        <v>0</v>
      </c>
      <c r="M38" s="1065">
        <f>'7-11л. РАСКЛАДКА'!P541</f>
        <v>0</v>
      </c>
      <c r="N38" s="1069">
        <f t="shared" si="0"/>
        <v>10</v>
      </c>
      <c r="O38" s="225">
        <f t="shared" si="2"/>
        <v>33.333333333333343</v>
      </c>
      <c r="P38" s="1074">
        <f t="shared" si="3"/>
        <v>7.5</v>
      </c>
      <c r="Q38" s="762">
        <v>3</v>
      </c>
      <c r="S38" s="2858"/>
      <c r="T38" s="677"/>
      <c r="U38" s="384"/>
      <c r="V38" s="108"/>
      <c r="W38" s="108"/>
      <c r="X38" s="108"/>
      <c r="Y38" s="108"/>
      <c r="Z38" s="674"/>
      <c r="AA38" s="127"/>
      <c r="AB38" s="108"/>
      <c r="AC38" s="675"/>
      <c r="AD38" s="108"/>
      <c r="AE38" s="2854"/>
    </row>
    <row r="39" spans="1:31" ht="14.25" customHeight="1">
      <c r="A39" s="499">
        <v>31</v>
      </c>
      <c r="B39" s="232" t="s">
        <v>117</v>
      </c>
      <c r="C39" s="2852">
        <f t="shared" si="1"/>
        <v>0.5</v>
      </c>
      <c r="D39" s="167">
        <f>'7-11л. РАСКЛАДКА'!P44</f>
        <v>0</v>
      </c>
      <c r="E39" s="698">
        <f>'7-11л. РАСКЛАДКА'!P102</f>
        <v>0</v>
      </c>
      <c r="F39" s="698">
        <f>'7-11л. РАСКЛАДКА'!P157</f>
        <v>4.0000000000000002E-4</v>
      </c>
      <c r="G39" s="698">
        <f>'7-11л. РАСКЛАДКА'!P213</f>
        <v>1.5149999999999999</v>
      </c>
      <c r="H39" s="698">
        <f>'7-11л. РАСКЛАДКА'!P270</f>
        <v>0.875</v>
      </c>
      <c r="I39" s="698">
        <f>'7-11л. РАСКЛАДКА'!P326</f>
        <v>9.1999999999999998E-3</v>
      </c>
      <c r="J39" s="698">
        <f>'7-11л. РАСКЛАДКА'!P382</f>
        <v>1.2894000000000001</v>
      </c>
      <c r="K39" s="698">
        <f>'7-11л. РАСКЛАДКА'!P435</f>
        <v>0</v>
      </c>
      <c r="L39" s="698">
        <f>'7-11л. РАСКЛАДКА'!P489</f>
        <v>1E-3</v>
      </c>
      <c r="M39" s="1065">
        <f>'7-11л. РАСКЛАДКА'!P542</f>
        <v>1.31</v>
      </c>
      <c r="N39" s="1069">
        <f t="shared" si="0"/>
        <v>5</v>
      </c>
      <c r="O39" s="225">
        <f t="shared" si="2"/>
        <v>0</v>
      </c>
      <c r="P39" s="1074">
        <f t="shared" si="3"/>
        <v>5</v>
      </c>
      <c r="Q39" s="762">
        <v>2</v>
      </c>
      <c r="S39" s="678"/>
      <c r="T39" s="2859"/>
      <c r="U39" s="384"/>
      <c r="V39" s="108"/>
      <c r="W39" s="108"/>
      <c r="X39" s="108"/>
      <c r="Y39" s="108"/>
      <c r="Z39" s="674"/>
      <c r="AA39" s="127"/>
      <c r="AB39" s="108"/>
      <c r="AC39" s="675"/>
      <c r="AD39" s="108"/>
      <c r="AE39" s="2860"/>
    </row>
    <row r="40" spans="1:31" ht="15" customHeight="1">
      <c r="A40" s="499">
        <v>32</v>
      </c>
      <c r="B40" s="232" t="s">
        <v>55</v>
      </c>
      <c r="C40" s="2852">
        <f t="shared" si="1"/>
        <v>19.25</v>
      </c>
      <c r="D40" s="699">
        <f>'7-11л. МЕНЮ '!D72</f>
        <v>15.329999999999998</v>
      </c>
      <c r="E40" s="700">
        <f>'7-11л. МЕНЮ '!D123</f>
        <v>29.437999999999999</v>
      </c>
      <c r="F40" s="700">
        <f>'7-11л. МЕНЮ '!D180</f>
        <v>17.594999999999999</v>
      </c>
      <c r="G40" s="700">
        <f>'7-11л. МЕНЮ '!D232</f>
        <v>14.129000000000001</v>
      </c>
      <c r="H40" s="700">
        <f>'7-11л. МЕНЮ '!D287</f>
        <v>19.758000000000003</v>
      </c>
      <c r="I40" s="700">
        <f>'7-11л. МЕНЮ '!D400</f>
        <v>22.158000000000001</v>
      </c>
      <c r="J40" s="700">
        <f>'7-11л. МЕНЮ '!D454</f>
        <v>19.683</v>
      </c>
      <c r="K40" s="700">
        <f>'7-11л. МЕНЮ '!D511</f>
        <v>14.618999999999998</v>
      </c>
      <c r="L40" s="700">
        <f>'7-11л. МЕНЮ '!D566</f>
        <v>18.373999999999999</v>
      </c>
      <c r="M40" s="1066">
        <f>'7-11л. МЕНЮ '!D619</f>
        <v>21.416</v>
      </c>
      <c r="N40" s="1069">
        <f t="shared" si="0"/>
        <v>192.5</v>
      </c>
      <c r="O40" s="2600">
        <f t="shared" si="2"/>
        <v>0</v>
      </c>
      <c r="P40" s="1074">
        <f t="shared" si="3"/>
        <v>192.5</v>
      </c>
      <c r="Q40" s="762">
        <v>77</v>
      </c>
      <c r="S40" s="686"/>
      <c r="T40" s="677"/>
      <c r="U40" s="384"/>
      <c r="V40" s="108"/>
      <c r="W40" s="108"/>
      <c r="X40" s="108"/>
      <c r="Y40" s="108"/>
      <c r="Z40" s="674"/>
      <c r="AA40" s="127"/>
      <c r="AB40" s="108"/>
      <c r="AC40" s="675"/>
      <c r="AD40" s="108"/>
      <c r="AE40" s="2854"/>
    </row>
    <row r="41" spans="1:31" ht="12.75" customHeight="1">
      <c r="A41" s="499">
        <v>33</v>
      </c>
      <c r="B41" s="232" t="s">
        <v>56</v>
      </c>
      <c r="C41" s="2852">
        <f t="shared" si="1"/>
        <v>19.75</v>
      </c>
      <c r="D41" s="699">
        <f>'7-11л. МЕНЮ '!E72</f>
        <v>16.322700000000001</v>
      </c>
      <c r="E41" s="700">
        <f>'7-11л. МЕНЮ '!E123</f>
        <v>19.634999999999998</v>
      </c>
      <c r="F41" s="700">
        <f>'7-11л. МЕНЮ '!E180</f>
        <v>15.942299999999999</v>
      </c>
      <c r="G41" s="700">
        <f>'7-11л. МЕНЮ '!E232</f>
        <v>23.771000000000004</v>
      </c>
      <c r="H41" s="700">
        <f>'7-11л. МЕНЮ '!E287</f>
        <v>23.079000000000001</v>
      </c>
      <c r="I41" s="700">
        <f>'7-11л. МЕНЮ '!E400</f>
        <v>19.38</v>
      </c>
      <c r="J41" s="700">
        <f>'7-11л. МЕНЮ '!E454</f>
        <v>19.775000000000002</v>
      </c>
      <c r="K41" s="700">
        <f>'7-11л. МЕНЮ '!E511</f>
        <v>17.166</v>
      </c>
      <c r="L41" s="700">
        <f>'7-11л. МЕНЮ '!E566</f>
        <v>23.178000000000004</v>
      </c>
      <c r="M41" s="1066">
        <f>'7-11л. МЕНЮ '!E619</f>
        <v>19.25</v>
      </c>
      <c r="N41" s="1069">
        <f t="shared" si="0"/>
        <v>197.499</v>
      </c>
      <c r="O41" s="2600">
        <f t="shared" si="2"/>
        <v>-5.0632911393222457E-4</v>
      </c>
      <c r="P41" s="1074">
        <f t="shared" si="3"/>
        <v>197.5</v>
      </c>
      <c r="Q41" s="762">
        <v>79</v>
      </c>
      <c r="S41" s="686"/>
      <c r="T41" s="677"/>
      <c r="U41" s="384"/>
      <c r="V41" s="108"/>
      <c r="W41" s="108"/>
      <c r="X41" s="108"/>
      <c r="Y41" s="108"/>
      <c r="Z41" s="674"/>
      <c r="AA41" s="127"/>
      <c r="AB41" s="108"/>
      <c r="AC41" s="675"/>
      <c r="AD41" s="108"/>
      <c r="AE41" s="2854"/>
    </row>
    <row r="42" spans="1:31" ht="12.75" customHeight="1">
      <c r="A42" s="499">
        <v>34</v>
      </c>
      <c r="B42" s="232" t="s">
        <v>57</v>
      </c>
      <c r="C42" s="2852">
        <f t="shared" si="1"/>
        <v>83.75</v>
      </c>
      <c r="D42" s="701">
        <f>'7-11л. МЕНЮ '!F72</f>
        <v>95.443000000000012</v>
      </c>
      <c r="E42" s="700">
        <f>'7-11л. МЕНЮ '!F123</f>
        <v>73.670999999999992</v>
      </c>
      <c r="F42" s="700">
        <f>'7-11л. МЕНЮ '!F180</f>
        <v>85.217600000000004</v>
      </c>
      <c r="G42" s="700">
        <f>'7-11л. МЕНЮ '!F232</f>
        <v>78.91340000000001</v>
      </c>
      <c r="H42" s="700">
        <f>'7-11л. МЕНЮ '!F287</f>
        <v>85.50500000000001</v>
      </c>
      <c r="I42" s="700">
        <f>'7-11л. МЕНЮ '!F400</f>
        <v>80.114999999999995</v>
      </c>
      <c r="J42" s="700">
        <f>'7-11л. МЕНЮ '!F454</f>
        <v>82.362000000000009</v>
      </c>
      <c r="K42" s="700">
        <f>'7-11л. МЕНЮ '!F511</f>
        <v>94.001000000000005</v>
      </c>
      <c r="L42" s="700">
        <f>'7-11л. МЕНЮ '!F566</f>
        <v>81.073999999999998</v>
      </c>
      <c r="M42" s="1066">
        <f>'7-11л. МЕНЮ '!F619</f>
        <v>81.198000000000008</v>
      </c>
      <c r="N42" s="1069">
        <f t="shared" si="0"/>
        <v>837.49999999999989</v>
      </c>
      <c r="O42" s="2600">
        <f t="shared" si="2"/>
        <v>0</v>
      </c>
      <c r="P42" s="1074">
        <f t="shared" si="3"/>
        <v>837.5</v>
      </c>
      <c r="Q42" s="762">
        <v>335</v>
      </c>
      <c r="S42" s="686"/>
      <c r="T42" s="677"/>
      <c r="U42" s="384"/>
      <c r="V42" s="108"/>
      <c r="W42" s="108"/>
      <c r="X42" s="108"/>
      <c r="Y42" s="108"/>
      <c r="Z42" s="674"/>
      <c r="AA42" s="127"/>
      <c r="AB42" s="108"/>
      <c r="AC42" s="675"/>
      <c r="AD42" s="108"/>
      <c r="AE42" s="2854"/>
    </row>
    <row r="43" spans="1:31" ht="15" customHeight="1" thickBot="1">
      <c r="A43" s="543">
        <v>35</v>
      </c>
      <c r="B43" s="544" t="s">
        <v>58</v>
      </c>
      <c r="C43" s="2853">
        <f t="shared" si="1"/>
        <v>587.5</v>
      </c>
      <c r="D43" s="702">
        <f>'7-11л. МЕНЮ '!G72</f>
        <v>586.15000000000009</v>
      </c>
      <c r="E43" s="703">
        <f>'7-11л. МЕНЮ '!G123</f>
        <v>588.95099999999991</v>
      </c>
      <c r="F43" s="703">
        <f>'7-11л. МЕНЮ '!G180</f>
        <v>585.49739999999997</v>
      </c>
      <c r="G43" s="703">
        <f>'7-11л. МЕНЮ '!G232</f>
        <v>586.90959999999995</v>
      </c>
      <c r="H43" s="703">
        <f>'7-11л. МЕНЮ '!G287</f>
        <v>589.99599999999998</v>
      </c>
      <c r="I43" s="703">
        <f>'7-11л. МЕНЮ '!G400</f>
        <v>586.01</v>
      </c>
      <c r="J43" s="704">
        <f>'7-11л. МЕНЮ '!G454</f>
        <v>587.02300000000002</v>
      </c>
      <c r="K43" s="703">
        <f>'7-11л. МЕНЮ '!G511</f>
        <v>588.94200000000001</v>
      </c>
      <c r="L43" s="703">
        <f>'7-11л. МЕНЮ '!G566</f>
        <v>590.601</v>
      </c>
      <c r="M43" s="1067">
        <f>'7-11л. МЕНЮ '!G619</f>
        <v>584.92200000000014</v>
      </c>
      <c r="N43" s="1072">
        <f t="shared" si="0"/>
        <v>5875.0020000000004</v>
      </c>
      <c r="O43" s="2601">
        <f t="shared" si="2"/>
        <v>3.4042553210156257E-5</v>
      </c>
      <c r="P43" s="1075">
        <f t="shared" si="3"/>
        <v>5875</v>
      </c>
      <c r="Q43" s="1081">
        <v>2350</v>
      </c>
      <c r="S43" s="686"/>
      <c r="T43" s="680"/>
      <c r="U43" s="384"/>
      <c r="V43" s="108"/>
      <c r="W43" s="108"/>
      <c r="X43" s="108"/>
      <c r="Y43" s="108"/>
      <c r="Z43" s="693"/>
      <c r="AA43" s="127"/>
      <c r="AB43" s="108"/>
      <c r="AC43" s="675"/>
      <c r="AD43" s="108"/>
      <c r="AE43" s="2854"/>
    </row>
    <row r="44" spans="1:31">
      <c r="A44" s="203"/>
      <c r="B44" s="108"/>
      <c r="C44" s="203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201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</row>
    <row r="45" spans="1:31">
      <c r="A45" s="108"/>
      <c r="B45" s="127"/>
      <c r="C45" s="384"/>
      <c r="D45" s="207"/>
      <c r="E45" s="207"/>
      <c r="F45" s="207"/>
      <c r="G45" s="207"/>
      <c r="H45" s="207"/>
      <c r="I45" s="207"/>
      <c r="J45" s="207"/>
      <c r="K45" s="207"/>
      <c r="L45" s="127"/>
      <c r="M45" s="127"/>
      <c r="N45" s="100"/>
      <c r="O45" s="100"/>
      <c r="P45" s="127"/>
      <c r="Q45" s="384"/>
      <c r="R45" s="211"/>
      <c r="S45" s="384"/>
      <c r="T45" s="127"/>
      <c r="U45" s="108"/>
      <c r="V45" s="108"/>
      <c r="W45" s="108"/>
      <c r="X45" s="108"/>
      <c r="Y45" s="108"/>
      <c r="Z45" s="108"/>
      <c r="AA45" s="108"/>
    </row>
    <row r="46" spans="1:31" ht="13.5" customHeight="1">
      <c r="A46" s="108"/>
      <c r="B46" s="127"/>
      <c r="C46" s="100"/>
      <c r="D46" s="207"/>
      <c r="E46" s="207"/>
      <c r="F46" s="207"/>
      <c r="G46" s="207"/>
      <c r="H46" s="207"/>
      <c r="I46" s="207"/>
      <c r="J46" s="207"/>
      <c r="K46" s="207"/>
      <c r="L46" s="127"/>
      <c r="M46" s="127"/>
      <c r="N46" s="100"/>
      <c r="O46" s="100"/>
      <c r="P46" s="127"/>
      <c r="Q46" s="384"/>
      <c r="R46" s="211"/>
      <c r="S46" s="384"/>
      <c r="T46" s="127"/>
      <c r="U46" s="108"/>
      <c r="V46" s="108"/>
      <c r="W46" s="108"/>
      <c r="X46" s="108"/>
      <c r="Y46" s="108"/>
      <c r="Z46" s="108"/>
      <c r="AA46" s="108"/>
    </row>
    <row r="47" spans="1:31" ht="12.75" customHeight="1">
      <c r="A47" s="108"/>
      <c r="B47" s="384"/>
      <c r="C47" s="384"/>
      <c r="D47" s="207"/>
      <c r="E47" s="207"/>
      <c r="F47" s="207"/>
      <c r="G47" s="207"/>
      <c r="H47" s="108"/>
      <c r="I47" s="108"/>
      <c r="J47" s="207"/>
      <c r="K47" s="106"/>
      <c r="L47" s="127"/>
      <c r="M47" s="127"/>
      <c r="N47" s="100"/>
      <c r="O47" s="100"/>
      <c r="P47" s="384"/>
      <c r="Q47" s="384"/>
      <c r="R47" s="211"/>
      <c r="S47" s="384"/>
      <c r="T47" s="127"/>
      <c r="U47" s="108"/>
      <c r="V47" s="108"/>
      <c r="W47" s="108"/>
      <c r="X47" s="108"/>
      <c r="Y47" s="108"/>
      <c r="Z47" s="108"/>
      <c r="AA47" s="669"/>
    </row>
    <row r="48" spans="1:31" ht="12.75" customHeight="1">
      <c r="A48" s="108"/>
      <c r="B48" s="127"/>
      <c r="C48" s="127"/>
      <c r="D48" s="384"/>
      <c r="E48" s="384"/>
      <c r="F48" s="384"/>
      <c r="G48" s="384"/>
      <c r="H48" s="384"/>
      <c r="I48" s="384"/>
      <c r="J48" s="384"/>
      <c r="K48" s="384"/>
      <c r="L48" s="384"/>
      <c r="M48" s="384"/>
      <c r="N48" s="100"/>
      <c r="O48" s="100"/>
      <c r="P48" s="384"/>
      <c r="Q48" s="384"/>
      <c r="R48" s="108"/>
      <c r="S48" s="384"/>
      <c r="T48" s="127"/>
      <c r="U48" s="108"/>
      <c r="V48" s="108"/>
      <c r="W48" s="108"/>
      <c r="X48" s="108"/>
      <c r="Y48" s="352"/>
      <c r="Z48" s="108"/>
      <c r="AA48" s="669"/>
    </row>
    <row r="49" spans="1:27" ht="11.25" customHeight="1">
      <c r="A49" s="108"/>
      <c r="B49" s="384"/>
      <c r="C49" s="108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100"/>
      <c r="O49" s="100"/>
      <c r="P49" s="127"/>
      <c r="Q49" s="384"/>
      <c r="R49" s="108"/>
      <c r="S49" s="384"/>
      <c r="T49" s="127"/>
      <c r="U49" s="108"/>
      <c r="V49" s="108"/>
      <c r="W49" s="108"/>
      <c r="X49" s="108"/>
      <c r="Y49" s="352"/>
      <c r="Z49" s="108"/>
      <c r="AA49" s="670"/>
    </row>
    <row r="50" spans="1:27" ht="11.25" customHeight="1">
      <c r="A50" s="108"/>
      <c r="B50" s="127"/>
      <c r="C50" s="207"/>
      <c r="D50" s="127"/>
      <c r="E50" s="127"/>
      <c r="F50" s="127"/>
      <c r="G50" s="127"/>
      <c r="H50" s="103"/>
      <c r="I50" s="127"/>
      <c r="J50" s="127"/>
      <c r="K50" s="127"/>
      <c r="L50" s="127"/>
      <c r="M50" s="103"/>
      <c r="N50" s="100"/>
      <c r="O50" s="100"/>
      <c r="P50" s="207"/>
      <c r="Q50" s="384"/>
      <c r="R50" s="127"/>
      <c r="S50" s="384"/>
      <c r="T50" s="127"/>
      <c r="U50" s="108"/>
      <c r="V50" s="285"/>
      <c r="W50" s="384"/>
      <c r="X50" s="159"/>
      <c r="Y50" s="671"/>
      <c r="Z50" s="108"/>
      <c r="AA50" s="670"/>
    </row>
    <row r="51" spans="1:27">
      <c r="A51" s="159"/>
      <c r="B51" s="127"/>
      <c r="C51" s="672"/>
      <c r="D51" s="673"/>
      <c r="E51" s="673"/>
      <c r="F51" s="673"/>
      <c r="G51" s="673"/>
      <c r="H51" s="673"/>
      <c r="I51" s="673"/>
      <c r="J51" s="673"/>
      <c r="K51" s="673"/>
      <c r="L51" s="673"/>
      <c r="M51" s="673"/>
      <c r="N51" s="672"/>
      <c r="O51" s="384"/>
      <c r="P51" s="384"/>
      <c r="Q51" s="108"/>
      <c r="R51" s="578"/>
      <c r="S51" s="108"/>
      <c r="T51" s="108"/>
      <c r="U51" s="108"/>
      <c r="V51" s="674"/>
      <c r="W51" s="127"/>
      <c r="X51" s="122"/>
      <c r="Y51" s="675"/>
      <c r="Z51" s="108"/>
      <c r="AA51" s="676"/>
    </row>
    <row r="52" spans="1:27">
      <c r="A52" s="159"/>
      <c r="B52" s="127"/>
      <c r="C52" s="672"/>
      <c r="D52" s="673"/>
      <c r="E52" s="673"/>
      <c r="F52" s="673"/>
      <c r="G52" s="673"/>
      <c r="H52" s="673"/>
      <c r="I52" s="673"/>
      <c r="J52" s="673"/>
      <c r="K52" s="673"/>
      <c r="L52" s="673"/>
      <c r="M52" s="673"/>
      <c r="N52" s="677"/>
      <c r="O52" s="678"/>
      <c r="P52" s="384"/>
      <c r="Q52" s="108"/>
      <c r="R52" s="108"/>
      <c r="S52" s="108"/>
      <c r="T52" s="108"/>
      <c r="U52" s="108"/>
      <c r="V52" s="674"/>
      <c r="W52" s="127"/>
      <c r="X52" s="122"/>
      <c r="Y52" s="675"/>
      <c r="Z52" s="108"/>
      <c r="AA52" s="676"/>
    </row>
    <row r="53" spans="1:27">
      <c r="A53" t="s">
        <v>232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384"/>
      <c r="Q53" s="108"/>
      <c r="R53" s="108"/>
      <c r="S53" s="108"/>
      <c r="T53" s="108"/>
      <c r="U53" s="108"/>
      <c r="V53" s="674"/>
      <c r="W53" s="127"/>
      <c r="X53" s="122"/>
      <c r="Y53" s="675"/>
      <c r="Z53" s="108"/>
      <c r="AA53" s="679"/>
    </row>
    <row r="54" spans="1:27">
      <c r="A54" t="s">
        <v>233</v>
      </c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384"/>
      <c r="Q54" s="108"/>
      <c r="R54" s="108"/>
      <c r="S54" s="108"/>
      <c r="T54" s="108"/>
      <c r="U54" s="108"/>
      <c r="V54" s="674"/>
      <c r="W54" s="127"/>
      <c r="X54" s="122"/>
      <c r="Y54" s="675"/>
      <c r="Z54" s="108"/>
      <c r="AA54" s="676"/>
    </row>
    <row r="55" spans="1:27">
      <c r="A55" t="s">
        <v>234</v>
      </c>
      <c r="N55" s="275"/>
      <c r="O55" s="275"/>
      <c r="P55" s="384"/>
      <c r="Q55" s="108"/>
      <c r="R55" s="108"/>
      <c r="S55" s="108"/>
      <c r="T55" s="108"/>
      <c r="U55" s="108"/>
      <c r="V55" s="674"/>
      <c r="W55" s="127"/>
      <c r="X55" s="122"/>
      <c r="Y55" s="675"/>
      <c r="Z55" s="108"/>
      <c r="AA55" s="681"/>
    </row>
    <row r="56" spans="1:27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384"/>
      <c r="Q56" s="108"/>
      <c r="R56" s="108"/>
      <c r="S56" s="108"/>
      <c r="T56" s="108"/>
      <c r="U56" s="108"/>
      <c r="V56" s="674"/>
      <c r="W56" s="127"/>
      <c r="X56" s="122"/>
      <c r="Y56" s="675"/>
      <c r="Z56" s="108"/>
      <c r="AA56" s="679"/>
    </row>
    <row r="57" spans="1:27">
      <c r="A57" s="1" t="s">
        <v>235</v>
      </c>
      <c r="P57" s="384"/>
      <c r="Q57" s="108"/>
      <c r="R57" s="108"/>
      <c r="S57" s="108"/>
      <c r="T57" s="108"/>
      <c r="U57" s="108"/>
      <c r="V57" s="674"/>
      <c r="W57" s="127"/>
      <c r="X57" s="122"/>
      <c r="Y57" s="675"/>
      <c r="Z57" s="108"/>
      <c r="AA57" s="681"/>
    </row>
    <row r="58" spans="1:27">
      <c r="A58" t="s">
        <v>236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384"/>
      <c r="Q58" s="108"/>
      <c r="R58" s="108"/>
      <c r="S58" s="108"/>
      <c r="T58" s="108"/>
      <c r="U58" s="108"/>
      <c r="V58" s="674"/>
      <c r="W58" s="127"/>
      <c r="X58" s="122"/>
      <c r="Y58" s="675"/>
      <c r="Z58" s="108"/>
      <c r="AA58" s="676"/>
    </row>
    <row r="59" spans="1:27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384"/>
      <c r="Q59" s="108"/>
      <c r="R59" s="108"/>
      <c r="S59" s="108"/>
      <c r="T59" s="108"/>
      <c r="U59" s="108"/>
      <c r="V59" s="674"/>
      <c r="W59" s="127"/>
      <c r="X59" s="122"/>
      <c r="Y59" s="675"/>
      <c r="Z59" s="108"/>
      <c r="AA59" s="676"/>
    </row>
    <row r="60" spans="1:27">
      <c r="A60" s="159"/>
      <c r="B60" s="127"/>
      <c r="C60" s="672"/>
      <c r="D60" s="673"/>
      <c r="E60" s="673"/>
      <c r="F60" s="673"/>
      <c r="G60" s="673"/>
      <c r="H60" s="673"/>
      <c r="I60" s="673"/>
      <c r="J60" s="673"/>
      <c r="K60" s="673"/>
      <c r="L60" s="673"/>
      <c r="M60" s="673"/>
      <c r="N60" s="672"/>
      <c r="O60" s="678"/>
      <c r="P60" s="384"/>
      <c r="Q60" s="108"/>
      <c r="R60" s="108"/>
      <c r="S60" s="108"/>
      <c r="T60" s="108"/>
      <c r="U60" s="108"/>
      <c r="V60" s="674"/>
      <c r="W60" s="127"/>
      <c r="X60" s="122"/>
      <c r="Y60" s="675"/>
      <c r="Z60" s="108"/>
      <c r="AA60" s="676"/>
    </row>
    <row r="61" spans="1:27">
      <c r="A61" s="159"/>
      <c r="B61" s="127"/>
      <c r="C61" s="672"/>
      <c r="D61" s="673"/>
      <c r="E61" s="673"/>
      <c r="F61" s="673"/>
      <c r="G61" s="673"/>
      <c r="H61" s="673"/>
      <c r="I61" s="673"/>
      <c r="J61" s="673"/>
      <c r="K61" s="673"/>
      <c r="L61" s="673"/>
      <c r="M61" s="673"/>
      <c r="N61" s="672"/>
      <c r="O61" s="678"/>
      <c r="P61" s="384"/>
      <c r="Q61" s="108"/>
      <c r="R61" s="108"/>
      <c r="S61" s="108"/>
      <c r="T61" s="108"/>
      <c r="U61" s="108"/>
      <c r="V61" s="674"/>
      <c r="W61" s="127"/>
      <c r="X61" s="122"/>
      <c r="Y61" s="675"/>
      <c r="Z61" s="108"/>
      <c r="AA61" s="676"/>
    </row>
    <row r="62" spans="1:27">
      <c r="A62" s="159"/>
      <c r="B62" s="127"/>
      <c r="C62" s="672"/>
      <c r="D62" s="673"/>
      <c r="E62" s="673"/>
      <c r="F62" s="673"/>
      <c r="G62" s="673"/>
      <c r="H62" s="673"/>
      <c r="I62" s="673"/>
      <c r="J62" s="673"/>
      <c r="K62" s="673"/>
      <c r="L62" s="673"/>
      <c r="M62" s="673"/>
      <c r="N62" s="672"/>
      <c r="O62" s="678"/>
      <c r="P62" s="384"/>
      <c r="Q62" s="108"/>
      <c r="R62" s="108"/>
      <c r="S62" s="108"/>
      <c r="T62" s="108"/>
      <c r="U62" s="108"/>
      <c r="V62" s="674"/>
      <c r="W62" s="127"/>
      <c r="X62" s="122"/>
      <c r="Y62" s="675"/>
      <c r="Z62" s="108"/>
      <c r="AA62" s="676"/>
    </row>
    <row r="63" spans="1:27">
      <c r="A63" s="159"/>
      <c r="B63" s="127"/>
      <c r="C63" s="672"/>
      <c r="D63" s="673"/>
      <c r="E63" s="673"/>
      <c r="F63" s="673"/>
      <c r="G63" s="673"/>
      <c r="H63" s="673"/>
      <c r="I63" s="673"/>
      <c r="J63" s="673"/>
      <c r="K63" s="673"/>
      <c r="L63" s="673"/>
      <c r="M63" s="673"/>
      <c r="N63" s="672"/>
      <c r="O63" s="678"/>
      <c r="P63" s="384"/>
      <c r="Q63" s="108"/>
      <c r="R63" s="108"/>
      <c r="S63" s="108"/>
      <c r="T63" s="108"/>
      <c r="U63" s="108"/>
      <c r="V63" s="674"/>
      <c r="W63" s="127"/>
      <c r="X63" s="122"/>
      <c r="Y63" s="675"/>
      <c r="Z63" s="108"/>
      <c r="AA63" s="676"/>
    </row>
    <row r="64" spans="1:27">
      <c r="A64" s="159"/>
      <c r="B64" s="127"/>
      <c r="C64" s="672"/>
      <c r="D64" s="673"/>
      <c r="E64" s="673"/>
      <c r="F64" s="673"/>
      <c r="G64" s="673"/>
      <c r="H64" s="673"/>
      <c r="I64" s="673"/>
      <c r="J64" s="673"/>
      <c r="K64" s="673"/>
      <c r="L64" s="673"/>
      <c r="M64" s="673"/>
      <c r="N64" s="672"/>
      <c r="O64" s="678"/>
      <c r="P64" s="384"/>
      <c r="Q64" s="108"/>
      <c r="R64" s="108"/>
      <c r="S64" s="108"/>
      <c r="T64" s="108"/>
      <c r="U64" s="108"/>
      <c r="V64" s="674"/>
      <c r="W64" s="127"/>
      <c r="X64" s="122"/>
      <c r="Y64" s="675"/>
      <c r="Z64" s="108"/>
      <c r="AA64" s="676"/>
    </row>
    <row r="65" spans="1:27">
      <c r="A65" s="159"/>
      <c r="B65" s="127"/>
      <c r="C65" s="672"/>
      <c r="D65" s="673"/>
      <c r="E65" s="673"/>
      <c r="F65" s="673"/>
      <c r="G65" s="673"/>
      <c r="H65" s="673"/>
      <c r="I65" s="673"/>
      <c r="J65" s="673"/>
      <c r="K65" s="673"/>
      <c r="L65" s="673"/>
      <c r="M65" s="673"/>
      <c r="N65" s="672"/>
      <c r="O65" s="678"/>
      <c r="P65" s="384"/>
      <c r="Q65" s="108"/>
      <c r="R65" s="108"/>
      <c r="S65" s="108"/>
      <c r="T65" s="108"/>
      <c r="U65" s="108"/>
      <c r="V65" s="674"/>
      <c r="W65" s="127"/>
      <c r="X65" s="122"/>
      <c r="Y65" s="675"/>
      <c r="Z65" s="108"/>
      <c r="AA65" s="679"/>
    </row>
    <row r="66" spans="1:27" ht="13.5" customHeight="1">
      <c r="A66" s="159"/>
      <c r="B66" s="127"/>
      <c r="C66" s="672"/>
      <c r="D66" s="577"/>
      <c r="E66" s="683"/>
      <c r="F66" s="684"/>
      <c r="G66" s="673"/>
      <c r="H66" s="673"/>
      <c r="I66" s="673"/>
      <c r="J66" s="673"/>
      <c r="K66" s="683"/>
      <c r="L66" s="683"/>
      <c r="M66" s="673"/>
      <c r="N66" s="677"/>
      <c r="O66" s="678"/>
      <c r="P66" s="384"/>
      <c r="Q66" s="108"/>
      <c r="R66" s="108"/>
      <c r="S66" s="108"/>
      <c r="T66" s="108"/>
      <c r="U66" s="108"/>
      <c r="V66" s="674"/>
      <c r="W66" s="127"/>
      <c r="X66" s="122"/>
      <c r="Y66" s="675"/>
      <c r="Z66" s="108"/>
      <c r="AA66" s="685"/>
    </row>
    <row r="67" spans="1:27">
      <c r="A67" s="159"/>
      <c r="B67" s="127"/>
      <c r="C67" s="672"/>
      <c r="D67" s="577"/>
      <c r="E67" s="683"/>
      <c r="F67" s="684"/>
      <c r="G67" s="673"/>
      <c r="H67" s="673"/>
      <c r="I67" s="673"/>
      <c r="J67" s="673"/>
      <c r="K67" s="683"/>
      <c r="L67" s="683"/>
      <c r="M67" s="673"/>
      <c r="N67" s="672"/>
      <c r="O67" s="678"/>
      <c r="P67" s="384"/>
      <c r="Q67" s="108"/>
      <c r="R67" s="108"/>
      <c r="S67" s="108"/>
      <c r="T67" s="108"/>
      <c r="U67" s="108"/>
      <c r="V67" s="674"/>
      <c r="W67" s="127"/>
      <c r="X67" s="122"/>
      <c r="Y67" s="675"/>
      <c r="Z67" s="108"/>
      <c r="AA67" s="676"/>
    </row>
    <row r="68" spans="1:27" ht="13.5" customHeight="1">
      <c r="A68" s="159"/>
      <c r="B68" s="127"/>
      <c r="C68" s="672"/>
      <c r="D68" s="577"/>
      <c r="E68" s="683"/>
      <c r="F68" s="684"/>
      <c r="G68" s="673"/>
      <c r="H68" s="673"/>
      <c r="I68" s="673"/>
      <c r="J68" s="673"/>
      <c r="K68" s="683"/>
      <c r="L68" s="683"/>
      <c r="M68" s="673"/>
      <c r="N68" s="672"/>
      <c r="O68" s="678"/>
      <c r="P68" s="384"/>
      <c r="Q68" s="108"/>
      <c r="R68" s="108"/>
      <c r="S68" s="108"/>
      <c r="T68" s="108"/>
      <c r="U68" s="108"/>
      <c r="V68" s="674"/>
      <c r="W68" s="127"/>
      <c r="X68" s="122"/>
      <c r="Y68" s="675"/>
      <c r="Z68" s="108"/>
      <c r="AA68" s="676"/>
    </row>
    <row r="69" spans="1:27" ht="12" customHeight="1">
      <c r="A69" s="159"/>
      <c r="B69" s="127"/>
      <c r="C69" s="672"/>
      <c r="D69" s="577"/>
      <c r="E69" s="683"/>
      <c r="F69" s="684"/>
      <c r="G69" s="673"/>
      <c r="H69" s="673"/>
      <c r="I69" s="673"/>
      <c r="J69" s="673"/>
      <c r="K69" s="683"/>
      <c r="L69" s="683"/>
      <c r="M69" s="673"/>
      <c r="N69" s="672"/>
      <c r="O69" s="678"/>
      <c r="P69" s="384"/>
      <c r="Q69" s="108"/>
      <c r="R69" s="108"/>
      <c r="S69" s="108"/>
      <c r="T69" s="108"/>
      <c r="U69" s="108"/>
      <c r="V69" s="674"/>
      <c r="W69" s="127"/>
      <c r="X69" s="122"/>
      <c r="Y69" s="675"/>
      <c r="Z69" s="108"/>
      <c r="AA69" s="681"/>
    </row>
    <row r="70" spans="1:27">
      <c r="A70" s="159"/>
      <c r="B70" s="127"/>
      <c r="C70" s="672"/>
      <c r="D70" s="577"/>
      <c r="E70" s="683"/>
      <c r="F70" s="684"/>
      <c r="G70" s="673"/>
      <c r="H70" s="673"/>
      <c r="I70" s="673"/>
      <c r="J70" s="673"/>
      <c r="K70" s="683"/>
      <c r="L70" s="683"/>
      <c r="M70" s="673"/>
      <c r="N70" s="672"/>
      <c r="O70" s="678"/>
      <c r="P70" s="384"/>
      <c r="Q70" s="108"/>
      <c r="R70" s="108"/>
      <c r="S70" s="108"/>
      <c r="T70" s="108"/>
      <c r="U70" s="108"/>
      <c r="V70" s="674"/>
      <c r="W70" s="127"/>
      <c r="X70" s="122"/>
      <c r="Y70" s="675"/>
      <c r="Z70" s="108"/>
      <c r="AA70" s="676"/>
    </row>
    <row r="71" spans="1:27" ht="12.75" customHeight="1">
      <c r="A71" s="159"/>
      <c r="B71" s="127"/>
      <c r="C71" s="672"/>
      <c r="D71" s="577"/>
      <c r="E71" s="683"/>
      <c r="F71" s="684"/>
      <c r="G71" s="673"/>
      <c r="H71" s="673"/>
      <c r="I71" s="673"/>
      <c r="J71" s="673"/>
      <c r="K71" s="683"/>
      <c r="L71" s="683"/>
      <c r="M71" s="673"/>
      <c r="N71" s="672"/>
      <c r="O71" s="678"/>
      <c r="P71" s="384"/>
      <c r="Q71" s="108"/>
      <c r="R71" s="108"/>
      <c r="S71" s="108"/>
      <c r="T71" s="108"/>
      <c r="U71" s="108"/>
      <c r="V71" s="674"/>
      <c r="W71" s="127"/>
      <c r="X71" s="122"/>
      <c r="Y71" s="675"/>
      <c r="Z71" s="108"/>
      <c r="AA71" s="676"/>
    </row>
    <row r="72" spans="1:27">
      <c r="A72" s="159"/>
      <c r="B72" s="127"/>
      <c r="C72" s="672"/>
      <c r="D72" s="577"/>
      <c r="E72" s="683"/>
      <c r="F72" s="684"/>
      <c r="G72" s="673"/>
      <c r="H72" s="673"/>
      <c r="I72" s="673"/>
      <c r="J72" s="673"/>
      <c r="K72" s="683"/>
      <c r="L72" s="683"/>
      <c r="M72" s="673"/>
      <c r="N72" s="672"/>
      <c r="O72" s="678"/>
      <c r="P72" s="384"/>
      <c r="Q72" s="108"/>
      <c r="R72" s="108"/>
      <c r="S72" s="108"/>
      <c r="T72" s="108"/>
      <c r="U72" s="108"/>
      <c r="V72" s="674"/>
      <c r="W72" s="127"/>
      <c r="X72" s="122"/>
      <c r="Y72" s="675"/>
      <c r="Z72" s="108"/>
      <c r="AA72" s="676"/>
    </row>
    <row r="73" spans="1:27" ht="12.75" customHeight="1">
      <c r="A73" s="159"/>
      <c r="B73" s="127"/>
      <c r="C73" s="672"/>
      <c r="D73" s="577"/>
      <c r="E73" s="683"/>
      <c r="F73" s="684"/>
      <c r="G73" s="673"/>
      <c r="H73" s="673"/>
      <c r="I73" s="673"/>
      <c r="J73" s="673"/>
      <c r="K73" s="683"/>
      <c r="L73" s="683"/>
      <c r="M73" s="673"/>
      <c r="N73" s="672"/>
      <c r="O73" s="678"/>
      <c r="P73" s="384"/>
      <c r="Q73" s="108"/>
      <c r="R73" s="108"/>
      <c r="S73" s="108"/>
      <c r="T73" s="108"/>
      <c r="U73" s="108"/>
      <c r="V73" s="674"/>
      <c r="W73" s="127"/>
      <c r="X73" s="122"/>
      <c r="Y73" s="675"/>
      <c r="Z73" s="108"/>
      <c r="AA73" s="676"/>
    </row>
    <row r="74" spans="1:27">
      <c r="A74" s="159"/>
      <c r="B74" s="127"/>
      <c r="C74" s="672"/>
      <c r="D74" s="577"/>
      <c r="E74" s="683"/>
      <c r="F74" s="684"/>
      <c r="G74" s="673"/>
      <c r="H74" s="673"/>
      <c r="I74" s="673"/>
      <c r="J74" s="673"/>
      <c r="K74" s="683"/>
      <c r="L74" s="683"/>
      <c r="M74" s="673"/>
      <c r="N74" s="672"/>
      <c r="O74" s="678"/>
      <c r="P74" s="384"/>
      <c r="Q74" s="108"/>
      <c r="R74" s="108"/>
      <c r="S74" s="108"/>
      <c r="T74" s="108"/>
      <c r="U74" s="108"/>
      <c r="V74" s="674"/>
      <c r="W74" s="127"/>
      <c r="X74" s="122"/>
      <c r="Y74" s="675"/>
      <c r="Z74" s="108"/>
      <c r="AA74" s="676"/>
    </row>
    <row r="75" spans="1:27" ht="12.75" customHeight="1">
      <c r="A75" s="159"/>
      <c r="B75" s="127"/>
      <c r="C75" s="672"/>
      <c r="D75" s="577"/>
      <c r="E75" s="683"/>
      <c r="F75" s="684"/>
      <c r="G75" s="673"/>
      <c r="H75" s="673"/>
      <c r="I75" s="673"/>
      <c r="J75" s="673"/>
      <c r="K75" s="683"/>
      <c r="L75" s="683"/>
      <c r="M75" s="673"/>
      <c r="N75" s="672"/>
      <c r="O75" s="686"/>
      <c r="P75" s="384"/>
      <c r="Q75" s="108"/>
      <c r="R75" s="108"/>
      <c r="S75" s="108"/>
      <c r="T75" s="108"/>
      <c r="U75" s="108"/>
      <c r="V75" s="674"/>
      <c r="W75" s="127"/>
      <c r="X75" s="122"/>
      <c r="Y75" s="675"/>
      <c r="Z75" s="108"/>
      <c r="AA75" s="687"/>
    </row>
    <row r="76" spans="1:27">
      <c r="A76" s="159"/>
      <c r="B76" s="127"/>
      <c r="C76" s="672"/>
      <c r="D76" s="577"/>
      <c r="E76" s="683"/>
      <c r="F76" s="684"/>
      <c r="G76" s="673"/>
      <c r="H76" s="673"/>
      <c r="I76" s="673"/>
      <c r="J76" s="673"/>
      <c r="K76" s="683"/>
      <c r="L76" s="683"/>
      <c r="M76" s="673"/>
      <c r="N76" s="672"/>
      <c r="O76" s="678"/>
      <c r="P76" s="384"/>
      <c r="Q76" s="108"/>
      <c r="R76" s="108"/>
      <c r="S76" s="108"/>
      <c r="T76" s="108"/>
      <c r="U76" s="108"/>
      <c r="V76" s="674"/>
      <c r="W76" s="127"/>
      <c r="X76" s="122"/>
      <c r="Y76" s="675"/>
      <c r="Z76" s="108"/>
      <c r="AA76" s="676"/>
    </row>
    <row r="77" spans="1:27" ht="12.75" customHeight="1">
      <c r="A77" s="159"/>
      <c r="B77" s="127"/>
      <c r="C77" s="672"/>
      <c r="D77" s="577"/>
      <c r="E77" s="684"/>
      <c r="F77" s="684"/>
      <c r="G77" s="673"/>
      <c r="H77" s="673"/>
      <c r="I77" s="673"/>
      <c r="J77" s="673"/>
      <c r="K77" s="683"/>
      <c r="L77" s="688"/>
      <c r="M77" s="673"/>
      <c r="N77" s="672"/>
      <c r="O77" s="686"/>
      <c r="P77" s="384"/>
      <c r="Q77" s="108"/>
      <c r="R77" s="108"/>
      <c r="S77" s="108"/>
      <c r="T77" s="108"/>
      <c r="U77" s="108"/>
      <c r="V77" s="674"/>
      <c r="W77" s="127"/>
      <c r="X77" s="122"/>
      <c r="Y77" s="675"/>
      <c r="Z77" s="108"/>
      <c r="AA77" s="689"/>
    </row>
    <row r="78" spans="1:27" hidden="1">
      <c r="A78" s="159"/>
      <c r="B78" s="127"/>
      <c r="C78" s="672"/>
      <c r="D78" s="577"/>
      <c r="E78" s="683"/>
      <c r="F78" s="684"/>
      <c r="G78" s="673"/>
      <c r="H78" s="673"/>
      <c r="I78" s="673"/>
      <c r="J78" s="673"/>
      <c r="K78" s="683"/>
      <c r="L78" s="683"/>
      <c r="M78" s="673"/>
      <c r="N78" s="672"/>
      <c r="O78" s="678"/>
      <c r="P78" s="384"/>
      <c r="Q78" s="108"/>
      <c r="R78" s="108"/>
      <c r="S78" s="108"/>
      <c r="T78" s="108"/>
      <c r="U78" s="108"/>
      <c r="V78" s="674"/>
      <c r="W78" s="127"/>
      <c r="X78" s="122"/>
      <c r="Y78" s="675"/>
      <c r="Z78" s="108"/>
      <c r="AA78" s="681"/>
    </row>
    <row r="79" spans="1:27">
      <c r="A79" s="159"/>
      <c r="B79" s="103"/>
      <c r="C79" s="672"/>
      <c r="D79" s="577"/>
      <c r="E79" s="683"/>
      <c r="F79" s="684"/>
      <c r="G79" s="673"/>
      <c r="H79" s="673"/>
      <c r="I79" s="673"/>
      <c r="J79" s="673"/>
      <c r="K79" s="683"/>
      <c r="L79" s="683"/>
      <c r="M79" s="673"/>
      <c r="N79" s="672"/>
      <c r="O79" s="678"/>
      <c r="P79" s="384"/>
      <c r="Q79" s="108"/>
      <c r="R79" s="108"/>
      <c r="S79" s="108"/>
      <c r="T79" s="108"/>
      <c r="U79" s="108"/>
      <c r="V79" s="674"/>
      <c r="W79" s="127"/>
      <c r="X79" s="122"/>
      <c r="Y79" s="675"/>
      <c r="Z79" s="108"/>
      <c r="AA79" s="676"/>
    </row>
    <row r="80" spans="1:27">
      <c r="A80" s="159"/>
      <c r="B80" s="127"/>
      <c r="C80" s="672"/>
      <c r="D80" s="577"/>
      <c r="E80" s="683"/>
      <c r="F80" s="684"/>
      <c r="G80" s="673"/>
      <c r="H80" s="673"/>
      <c r="I80" s="673"/>
      <c r="J80" s="673"/>
      <c r="K80" s="683"/>
      <c r="L80" s="683"/>
      <c r="M80" s="673"/>
      <c r="N80" s="677"/>
      <c r="O80" s="686"/>
      <c r="P80" s="384"/>
      <c r="Q80" s="108"/>
      <c r="R80" s="108"/>
      <c r="S80" s="108"/>
      <c r="T80" s="108"/>
      <c r="U80" s="108"/>
      <c r="V80" s="674"/>
      <c r="W80" s="127"/>
      <c r="X80" s="122"/>
      <c r="Y80" s="675"/>
      <c r="Z80" s="108"/>
      <c r="AA80" s="687"/>
    </row>
    <row r="81" spans="1:27">
      <c r="A81" s="159"/>
      <c r="B81" s="127"/>
      <c r="C81" s="672"/>
      <c r="D81" s="577"/>
      <c r="E81" s="683"/>
      <c r="F81" s="684"/>
      <c r="G81" s="673"/>
      <c r="H81" s="673"/>
      <c r="I81" s="673"/>
      <c r="J81" s="673"/>
      <c r="K81" s="683"/>
      <c r="L81" s="683"/>
      <c r="M81" s="673"/>
      <c r="N81" s="677"/>
      <c r="O81" s="678"/>
      <c r="P81" s="384"/>
      <c r="Q81" s="108"/>
      <c r="R81" s="108"/>
      <c r="S81" s="108"/>
      <c r="T81" s="108"/>
      <c r="U81" s="108"/>
      <c r="V81" s="674"/>
      <c r="W81" s="127"/>
      <c r="X81" s="122"/>
      <c r="Y81" s="675"/>
      <c r="Z81" s="108"/>
      <c r="AA81" s="690"/>
    </row>
    <row r="82" spans="1:27">
      <c r="A82" s="159"/>
      <c r="B82" s="127"/>
      <c r="C82" s="672"/>
      <c r="D82" s="691"/>
      <c r="E82" s="155"/>
      <c r="F82" s="155"/>
      <c r="G82" s="155"/>
      <c r="H82" s="155"/>
      <c r="I82" s="155"/>
      <c r="J82" s="155"/>
      <c r="K82" s="155"/>
      <c r="L82" s="155"/>
      <c r="M82" s="155"/>
      <c r="N82" s="677"/>
      <c r="O82" s="678"/>
      <c r="P82" s="384"/>
      <c r="Q82" s="108"/>
      <c r="R82" s="108"/>
      <c r="S82" s="108"/>
      <c r="T82" s="108"/>
      <c r="U82" s="108"/>
      <c r="V82" s="674"/>
      <c r="W82" s="127"/>
      <c r="X82" s="122"/>
      <c r="Y82" s="675"/>
      <c r="Z82" s="108"/>
      <c r="AA82" s="676"/>
    </row>
    <row r="83" spans="1:27">
      <c r="A83" s="159"/>
      <c r="B83" s="127"/>
      <c r="C83" s="672"/>
      <c r="D83" s="691"/>
      <c r="E83" s="155"/>
      <c r="F83" s="155"/>
      <c r="G83" s="155"/>
      <c r="H83" s="155"/>
      <c r="I83" s="155"/>
      <c r="J83" s="155"/>
      <c r="K83" s="155"/>
      <c r="L83" s="155"/>
      <c r="M83" s="155"/>
      <c r="N83" s="677"/>
      <c r="O83" s="678"/>
      <c r="P83" s="384"/>
      <c r="Q83" s="108"/>
      <c r="R83" s="108"/>
      <c r="S83" s="108"/>
      <c r="T83" s="108"/>
      <c r="U83" s="108"/>
      <c r="V83" s="674"/>
      <c r="W83" s="127"/>
      <c r="X83" s="122"/>
      <c r="Y83" s="675"/>
      <c r="Z83" s="108"/>
      <c r="AA83" s="676"/>
    </row>
    <row r="84" spans="1:27">
      <c r="A84" s="159"/>
      <c r="B84" s="127"/>
      <c r="C84" s="672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677"/>
      <c r="O84" s="678"/>
      <c r="P84" s="384"/>
      <c r="Q84" s="108"/>
      <c r="R84" s="108"/>
      <c r="S84" s="108"/>
      <c r="T84" s="108"/>
      <c r="U84" s="108"/>
      <c r="V84" s="674"/>
      <c r="W84" s="127"/>
      <c r="X84" s="122"/>
      <c r="Y84" s="675"/>
      <c r="Z84" s="108"/>
      <c r="AA84" s="676"/>
    </row>
    <row r="85" spans="1:27">
      <c r="A85" s="159"/>
      <c r="B85" s="127"/>
      <c r="C85" s="672"/>
      <c r="D85" s="155"/>
      <c r="E85" s="155"/>
      <c r="F85" s="155"/>
      <c r="G85" s="155"/>
      <c r="H85" s="155"/>
      <c r="I85" s="155"/>
      <c r="J85" s="692"/>
      <c r="K85" s="155"/>
      <c r="L85" s="155"/>
      <c r="M85" s="155"/>
      <c r="N85" s="680"/>
      <c r="O85" s="678"/>
      <c r="P85" s="384"/>
      <c r="Q85" s="108"/>
      <c r="R85" s="108"/>
      <c r="S85" s="108"/>
      <c r="T85" s="108"/>
      <c r="U85" s="108"/>
      <c r="V85" s="693"/>
      <c r="W85" s="127"/>
      <c r="X85" s="694"/>
      <c r="Y85" s="675"/>
      <c r="Z85" s="108"/>
      <c r="AA85" s="676"/>
    </row>
    <row r="86" spans="1:27">
      <c r="A86" s="203"/>
      <c r="B86" s="108"/>
      <c r="C86" s="203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201"/>
      <c r="R86" s="108"/>
      <c r="S86" s="108"/>
      <c r="T86" s="108"/>
      <c r="U86" s="108"/>
      <c r="V86" s="108"/>
      <c r="W86" s="108"/>
      <c r="X86" s="108"/>
      <c r="Y86" s="108"/>
      <c r="Z86" s="108"/>
      <c r="AA86" s="108"/>
    </row>
    <row r="87" spans="1:27">
      <c r="A87" s="108"/>
      <c r="B87" s="127"/>
      <c r="C87" s="384"/>
      <c r="D87" s="207"/>
      <c r="E87" s="207"/>
      <c r="F87" s="207"/>
      <c r="G87" s="207"/>
      <c r="H87" s="207"/>
      <c r="I87" s="207"/>
      <c r="J87" s="207"/>
      <c r="K87" s="207"/>
      <c r="L87" s="127"/>
      <c r="M87" s="127"/>
      <c r="N87" s="100"/>
      <c r="O87" s="100"/>
      <c r="P87" s="127"/>
      <c r="Q87" s="384"/>
      <c r="R87" s="108"/>
      <c r="S87" s="384"/>
      <c r="T87" s="127"/>
      <c r="U87" s="108"/>
      <c r="V87" s="108"/>
      <c r="W87" s="108"/>
      <c r="X87" s="108"/>
      <c r="Y87" s="108"/>
      <c r="Z87" s="108"/>
      <c r="AA87" s="108"/>
    </row>
    <row r="88" spans="1:27">
      <c r="A88" s="108"/>
      <c r="B88" s="127"/>
      <c r="C88" s="100"/>
      <c r="D88" s="207"/>
      <c r="E88" s="207"/>
      <c r="F88" s="207"/>
      <c r="G88" s="207"/>
      <c r="H88" s="207"/>
      <c r="I88" s="207"/>
      <c r="J88" s="207"/>
      <c r="K88" s="207"/>
      <c r="L88" s="127"/>
      <c r="M88" s="127"/>
      <c r="N88" s="100"/>
      <c r="O88" s="100"/>
      <c r="P88" s="127"/>
      <c r="Q88" s="384"/>
      <c r="R88" s="108"/>
      <c r="S88" s="384"/>
      <c r="T88" s="127"/>
      <c r="U88" s="108"/>
      <c r="V88" s="108"/>
      <c r="W88" s="108"/>
      <c r="X88" s="108"/>
      <c r="Y88" s="108"/>
      <c r="Z88" s="108"/>
      <c r="AA88" s="108"/>
    </row>
    <row r="89" spans="1:27">
      <c r="A89" s="108"/>
      <c r="B89" s="384"/>
      <c r="C89" s="384"/>
      <c r="D89" s="207"/>
      <c r="E89" s="207"/>
      <c r="F89" s="207"/>
      <c r="G89" s="207"/>
      <c r="H89" s="108"/>
      <c r="I89" s="108"/>
      <c r="J89" s="207"/>
      <c r="K89" s="106"/>
      <c r="L89" s="127"/>
      <c r="M89" s="127"/>
      <c r="N89" s="100"/>
      <c r="O89" s="100"/>
      <c r="P89" s="384"/>
      <c r="Q89" s="384"/>
      <c r="R89" s="108"/>
      <c r="S89" s="384"/>
      <c r="T89" s="127"/>
      <c r="U89" s="108"/>
      <c r="V89" s="108"/>
      <c r="W89" s="108"/>
      <c r="X89" s="108"/>
      <c r="Y89" s="108"/>
      <c r="Z89" s="108"/>
      <c r="AA89" s="669"/>
    </row>
    <row r="90" spans="1:27">
      <c r="A90" s="108"/>
      <c r="B90" s="127"/>
      <c r="C90" s="127"/>
      <c r="D90" s="384"/>
      <c r="E90" s="384"/>
      <c r="F90" s="384"/>
      <c r="G90" s="384"/>
      <c r="H90" s="384"/>
      <c r="I90" s="384"/>
      <c r="J90" s="384"/>
      <c r="K90" s="384"/>
      <c r="L90" s="384"/>
      <c r="M90" s="384"/>
      <c r="N90" s="100"/>
      <c r="O90" s="100"/>
      <c r="P90" s="384"/>
      <c r="Q90" s="384"/>
      <c r="R90" s="108"/>
      <c r="S90" s="384"/>
      <c r="T90" s="127"/>
      <c r="U90" s="108"/>
      <c r="V90" s="108"/>
      <c r="W90" s="108"/>
      <c r="X90" s="108"/>
      <c r="Y90" s="352"/>
      <c r="Z90" s="108"/>
      <c r="AA90" s="669"/>
    </row>
    <row r="91" spans="1:27">
      <c r="A91" s="108"/>
      <c r="B91" s="384"/>
      <c r="C91" s="108"/>
      <c r="D91" s="384"/>
      <c r="E91" s="384"/>
      <c r="F91" s="384"/>
      <c r="G91" s="384"/>
      <c r="H91" s="384"/>
      <c r="I91" s="384"/>
      <c r="J91" s="384"/>
      <c r="K91" s="384"/>
      <c r="L91" s="384"/>
      <c r="M91" s="384"/>
      <c r="N91" s="100"/>
      <c r="O91" s="100"/>
      <c r="P91" s="127"/>
      <c r="Q91" s="384"/>
      <c r="R91" s="108"/>
      <c r="S91" s="384"/>
      <c r="T91" s="127"/>
      <c r="U91" s="108"/>
      <c r="V91" s="108"/>
      <c r="W91" s="108"/>
      <c r="X91" s="108"/>
      <c r="Y91" s="352"/>
      <c r="Z91" s="108"/>
      <c r="AA91" s="670"/>
    </row>
    <row r="92" spans="1:27">
      <c r="A92" s="108"/>
      <c r="B92" s="127"/>
      <c r="C92" s="207"/>
      <c r="D92" s="127"/>
      <c r="E92" s="127"/>
      <c r="F92" s="127"/>
      <c r="G92" s="127"/>
      <c r="H92" s="103"/>
      <c r="I92" s="127"/>
      <c r="J92" s="127"/>
      <c r="K92" s="127"/>
      <c r="L92" s="127"/>
      <c r="M92" s="103"/>
      <c r="N92" s="100"/>
      <c r="O92" s="100"/>
      <c r="P92" s="207"/>
      <c r="Q92" s="384"/>
      <c r="R92" s="127"/>
      <c r="S92" s="384"/>
      <c r="T92" s="127"/>
      <c r="U92" s="108"/>
      <c r="V92" s="285"/>
      <c r="W92" s="384"/>
      <c r="X92" s="159"/>
      <c r="Y92" s="671"/>
      <c r="Z92" s="108"/>
      <c r="AA92" s="670"/>
    </row>
    <row r="93" spans="1:27">
      <c r="A93" s="159"/>
      <c r="B93" s="127"/>
      <c r="C93" s="672"/>
      <c r="D93" s="688"/>
      <c r="E93" s="673"/>
      <c r="F93" s="673"/>
      <c r="G93" s="673"/>
      <c r="H93" s="673"/>
      <c r="I93" s="673"/>
      <c r="J93" s="673"/>
      <c r="K93" s="673"/>
      <c r="L93" s="673"/>
      <c r="M93" s="673"/>
      <c r="N93" s="672"/>
      <c r="O93" s="384"/>
      <c r="P93" s="384"/>
      <c r="Q93" s="108"/>
      <c r="R93" s="578"/>
      <c r="S93" s="108"/>
      <c r="T93" s="108"/>
      <c r="U93" s="108"/>
      <c r="V93" s="674"/>
      <c r="W93" s="127"/>
      <c r="X93" s="122"/>
      <c r="Y93" s="675"/>
      <c r="Z93" s="108"/>
      <c r="AA93" s="676"/>
    </row>
    <row r="94" spans="1:27">
      <c r="A94" s="159"/>
      <c r="B94" s="127"/>
      <c r="C94" s="672"/>
      <c r="D94" s="688"/>
      <c r="E94" s="673"/>
      <c r="F94" s="673"/>
      <c r="G94" s="673"/>
      <c r="H94" s="673"/>
      <c r="I94" s="673"/>
      <c r="J94" s="673"/>
      <c r="K94" s="673"/>
      <c r="L94" s="673"/>
      <c r="M94" s="673"/>
      <c r="N94" s="677"/>
      <c r="O94" s="678"/>
      <c r="P94" s="384"/>
      <c r="Q94" s="108"/>
      <c r="R94" s="108"/>
      <c r="S94" s="108"/>
      <c r="T94" s="108"/>
      <c r="U94" s="108"/>
      <c r="V94" s="674"/>
      <c r="W94" s="127"/>
      <c r="X94" s="122"/>
      <c r="Y94" s="675"/>
      <c r="Z94" s="108"/>
      <c r="AA94" s="676"/>
    </row>
    <row r="95" spans="1:27">
      <c r="A95" s="159"/>
      <c r="B95" s="127"/>
      <c r="C95" s="672"/>
      <c r="D95" s="688"/>
      <c r="E95" s="673"/>
      <c r="F95" s="673"/>
      <c r="G95" s="688"/>
      <c r="H95" s="673"/>
      <c r="I95" s="673"/>
      <c r="J95" s="688"/>
      <c r="K95" s="673"/>
      <c r="L95" s="673"/>
      <c r="M95" s="673"/>
      <c r="N95" s="672"/>
      <c r="O95" s="678"/>
      <c r="P95" s="384"/>
      <c r="Q95" s="108"/>
      <c r="R95" s="108"/>
      <c r="S95" s="108"/>
      <c r="T95" s="108"/>
      <c r="U95" s="108"/>
      <c r="V95" s="674"/>
      <c r="W95" s="127"/>
      <c r="X95" s="122"/>
      <c r="Y95" s="675"/>
      <c r="Z95" s="108"/>
      <c r="AA95" s="679"/>
    </row>
    <row r="96" spans="1:27">
      <c r="A96" s="159"/>
      <c r="B96" s="127"/>
      <c r="C96" s="672"/>
      <c r="D96" s="688"/>
      <c r="E96" s="673"/>
      <c r="F96" s="673"/>
      <c r="G96" s="673"/>
      <c r="H96" s="673"/>
      <c r="I96" s="673"/>
      <c r="J96" s="673"/>
      <c r="K96" s="673"/>
      <c r="L96" s="673"/>
      <c r="M96" s="688"/>
      <c r="N96" s="680"/>
      <c r="O96" s="678"/>
      <c r="P96" s="384"/>
      <c r="Q96" s="108"/>
      <c r="R96" s="108"/>
      <c r="S96" s="108"/>
      <c r="T96" s="108"/>
      <c r="U96" s="108"/>
      <c r="V96" s="674"/>
      <c r="W96" s="127"/>
      <c r="X96" s="122"/>
      <c r="Y96" s="675"/>
      <c r="Z96" s="108"/>
      <c r="AA96" s="676"/>
    </row>
    <row r="97" spans="1:27">
      <c r="A97" s="159"/>
      <c r="B97" s="127"/>
      <c r="C97" s="672"/>
      <c r="D97" s="688"/>
      <c r="E97" s="673"/>
      <c r="F97" s="673"/>
      <c r="G97" s="673"/>
      <c r="H97" s="673"/>
      <c r="I97" s="673"/>
      <c r="J97" s="673"/>
      <c r="K97" s="673"/>
      <c r="L97" s="673"/>
      <c r="M97" s="673"/>
      <c r="N97" s="672"/>
      <c r="O97" s="678"/>
      <c r="P97" s="384"/>
      <c r="Q97" s="108"/>
      <c r="R97" s="108"/>
      <c r="S97" s="108"/>
      <c r="T97" s="108"/>
      <c r="U97" s="108"/>
      <c r="V97" s="674"/>
      <c r="W97" s="127"/>
      <c r="X97" s="122"/>
      <c r="Y97" s="675"/>
      <c r="Z97" s="108"/>
      <c r="AA97" s="681"/>
    </row>
    <row r="98" spans="1:27">
      <c r="A98" s="159"/>
      <c r="B98" s="127"/>
      <c r="C98" s="672"/>
      <c r="D98" s="688"/>
      <c r="E98" s="673"/>
      <c r="F98" s="673"/>
      <c r="G98" s="673"/>
      <c r="H98" s="673"/>
      <c r="I98" s="673"/>
      <c r="J98" s="673"/>
      <c r="K98" s="673"/>
      <c r="L98" s="673"/>
      <c r="M98" s="673"/>
      <c r="N98" s="672"/>
      <c r="O98" s="678"/>
      <c r="P98" s="384"/>
      <c r="Q98" s="108"/>
      <c r="R98" s="108"/>
      <c r="S98" s="108"/>
      <c r="T98" s="108"/>
      <c r="U98" s="108"/>
      <c r="V98" s="674"/>
      <c r="W98" s="127"/>
      <c r="X98" s="122"/>
      <c r="Y98" s="675"/>
      <c r="Z98" s="108"/>
      <c r="AA98" s="679"/>
    </row>
    <row r="99" spans="1:27">
      <c r="A99" s="159"/>
      <c r="B99" s="127"/>
      <c r="C99" s="672"/>
      <c r="D99" s="688"/>
      <c r="E99" s="673"/>
      <c r="F99" s="100"/>
      <c r="G99" s="683"/>
      <c r="H99" s="688"/>
      <c r="I99" s="673"/>
      <c r="J99" s="673"/>
      <c r="K99" s="673"/>
      <c r="L99" s="673"/>
      <c r="M99" s="673"/>
      <c r="N99" s="682"/>
      <c r="O99" s="678"/>
      <c r="P99" s="384"/>
      <c r="Q99" s="108"/>
      <c r="R99" s="108"/>
      <c r="S99" s="108"/>
      <c r="T99" s="108"/>
      <c r="U99" s="108"/>
      <c r="V99" s="674"/>
      <c r="W99" s="127"/>
      <c r="X99" s="122"/>
      <c r="Y99" s="675"/>
      <c r="Z99" s="108"/>
      <c r="AA99" s="681"/>
    </row>
    <row r="100" spans="1:27">
      <c r="A100" s="159"/>
      <c r="B100" s="127"/>
      <c r="C100" s="672"/>
      <c r="D100" s="688"/>
      <c r="E100" s="673"/>
      <c r="F100" s="673"/>
      <c r="G100" s="673"/>
      <c r="H100" s="673"/>
      <c r="I100" s="673"/>
      <c r="J100" s="673"/>
      <c r="K100" s="673"/>
      <c r="L100" s="673"/>
      <c r="M100" s="673"/>
      <c r="N100" s="672"/>
      <c r="O100" s="678"/>
      <c r="P100" s="384"/>
      <c r="Q100" s="108"/>
      <c r="R100" s="108"/>
      <c r="S100" s="108"/>
      <c r="T100" s="108"/>
      <c r="U100" s="108"/>
      <c r="V100" s="674"/>
      <c r="W100" s="127"/>
      <c r="X100" s="122"/>
      <c r="Y100" s="675"/>
      <c r="Z100" s="108"/>
      <c r="AA100" s="676"/>
    </row>
    <row r="101" spans="1:27">
      <c r="A101" s="159"/>
      <c r="B101" s="127"/>
      <c r="C101" s="672"/>
      <c r="D101" s="688"/>
      <c r="E101" s="673"/>
      <c r="F101" s="673"/>
      <c r="G101" s="673"/>
      <c r="H101" s="673"/>
      <c r="I101" s="673"/>
      <c r="J101" s="673"/>
      <c r="K101" s="673"/>
      <c r="L101" s="673"/>
      <c r="M101" s="673"/>
      <c r="N101" s="672"/>
      <c r="O101" s="678"/>
      <c r="P101" s="384"/>
      <c r="Q101" s="108"/>
      <c r="R101" s="108"/>
      <c r="S101" s="108"/>
      <c r="T101" s="108"/>
      <c r="U101" s="108"/>
      <c r="V101" s="674"/>
      <c r="W101" s="127"/>
      <c r="X101" s="122"/>
      <c r="Y101" s="675"/>
      <c r="Z101" s="108"/>
      <c r="AA101" s="676"/>
    </row>
    <row r="102" spans="1:27" ht="12.75" customHeight="1">
      <c r="A102" s="159"/>
      <c r="B102" s="127"/>
      <c r="C102" s="672"/>
      <c r="D102" s="688"/>
      <c r="E102" s="673"/>
      <c r="F102" s="673"/>
      <c r="G102" s="673"/>
      <c r="H102" s="673"/>
      <c r="I102" s="673"/>
      <c r="J102" s="673"/>
      <c r="K102" s="673"/>
      <c r="L102" s="673"/>
      <c r="M102" s="673"/>
      <c r="N102" s="672"/>
      <c r="O102" s="678"/>
      <c r="P102" s="384"/>
      <c r="Q102" s="108"/>
      <c r="R102" s="108"/>
      <c r="S102" s="108"/>
      <c r="T102" s="108"/>
      <c r="U102" s="108"/>
      <c r="V102" s="674"/>
      <c r="W102" s="127"/>
      <c r="X102" s="122"/>
      <c r="Y102" s="675"/>
      <c r="Z102" s="108"/>
      <c r="AA102" s="676"/>
    </row>
    <row r="103" spans="1:27" ht="13.5" customHeight="1">
      <c r="A103" s="159"/>
      <c r="B103" s="127"/>
      <c r="C103" s="672"/>
      <c r="D103" s="688"/>
      <c r="E103" s="673"/>
      <c r="F103" s="673"/>
      <c r="G103" s="673"/>
      <c r="H103" s="673"/>
      <c r="I103" s="673"/>
      <c r="J103" s="673"/>
      <c r="K103" s="673"/>
      <c r="L103" s="673"/>
      <c r="M103" s="673"/>
      <c r="N103" s="672"/>
      <c r="O103" s="678"/>
      <c r="P103" s="384"/>
      <c r="Q103" s="108"/>
      <c r="R103" s="108"/>
      <c r="S103" s="108"/>
      <c r="T103" s="108"/>
      <c r="U103" s="108"/>
      <c r="V103" s="674"/>
      <c r="W103" s="127"/>
      <c r="X103" s="122"/>
      <c r="Y103" s="675"/>
      <c r="Z103" s="108"/>
      <c r="AA103" s="676"/>
    </row>
    <row r="104" spans="1:27" ht="12.75" customHeight="1">
      <c r="A104" s="159"/>
      <c r="B104" s="127"/>
      <c r="C104" s="672"/>
      <c r="D104" s="688"/>
      <c r="E104" s="673"/>
      <c r="F104" s="673"/>
      <c r="G104" s="673"/>
      <c r="H104" s="673"/>
      <c r="I104" s="673"/>
      <c r="J104" s="673"/>
      <c r="K104" s="673"/>
      <c r="L104" s="673"/>
      <c r="M104" s="673"/>
      <c r="N104" s="672"/>
      <c r="O104" s="678"/>
      <c r="P104" s="384"/>
      <c r="Q104" s="108"/>
      <c r="R104" s="108"/>
      <c r="S104" s="108"/>
      <c r="T104" s="108"/>
      <c r="U104" s="108"/>
      <c r="V104" s="674"/>
      <c r="W104" s="127"/>
      <c r="X104" s="122"/>
      <c r="Y104" s="675"/>
      <c r="Z104" s="108"/>
      <c r="AA104" s="676"/>
    </row>
    <row r="105" spans="1:27">
      <c r="A105" s="159"/>
      <c r="B105" s="127"/>
      <c r="C105" s="672"/>
      <c r="D105" s="688"/>
      <c r="E105" s="673"/>
      <c r="F105" s="673"/>
      <c r="G105" s="673"/>
      <c r="H105" s="673"/>
      <c r="I105" s="673"/>
      <c r="J105" s="673"/>
      <c r="K105" s="673"/>
      <c r="L105" s="673"/>
      <c r="M105" s="673"/>
      <c r="N105" s="672"/>
      <c r="O105" s="678"/>
      <c r="P105" s="384"/>
      <c r="Q105" s="108"/>
      <c r="R105" s="108"/>
      <c r="S105" s="108"/>
      <c r="T105" s="108"/>
      <c r="U105" s="108"/>
      <c r="V105" s="674"/>
      <c r="W105" s="127"/>
      <c r="X105" s="122"/>
      <c r="Y105" s="675"/>
      <c r="Z105" s="108"/>
      <c r="AA105" s="676"/>
    </row>
    <row r="106" spans="1:27">
      <c r="A106" s="159"/>
      <c r="B106" s="127"/>
      <c r="C106" s="672"/>
      <c r="D106" s="688"/>
      <c r="E106" s="673"/>
      <c r="F106" s="673"/>
      <c r="G106" s="673"/>
      <c r="H106" s="673"/>
      <c r="I106" s="673"/>
      <c r="J106" s="673"/>
      <c r="K106" s="673"/>
      <c r="L106" s="673"/>
      <c r="M106" s="673"/>
      <c r="N106" s="672"/>
      <c r="O106" s="678"/>
      <c r="P106" s="384"/>
      <c r="Q106" s="108"/>
      <c r="R106" s="108"/>
      <c r="S106" s="108"/>
      <c r="T106" s="108"/>
      <c r="U106" s="108"/>
      <c r="V106" s="674"/>
      <c r="W106" s="127"/>
      <c r="X106" s="122"/>
      <c r="Y106" s="675"/>
      <c r="Z106" s="108"/>
      <c r="AA106" s="676"/>
    </row>
    <row r="107" spans="1:27">
      <c r="A107" s="159"/>
      <c r="B107" s="127"/>
      <c r="C107" s="672"/>
      <c r="D107" s="688"/>
      <c r="E107" s="673"/>
      <c r="F107" s="673"/>
      <c r="G107" s="673"/>
      <c r="H107" s="673"/>
      <c r="I107" s="673"/>
      <c r="J107" s="673"/>
      <c r="K107" s="673"/>
      <c r="L107" s="673"/>
      <c r="M107" s="673"/>
      <c r="N107" s="672"/>
      <c r="O107" s="678"/>
      <c r="P107" s="384"/>
      <c r="Q107" s="108"/>
      <c r="R107" s="108"/>
      <c r="S107" s="108"/>
      <c r="T107" s="108"/>
      <c r="U107" s="108"/>
      <c r="V107" s="674"/>
      <c r="W107" s="127"/>
      <c r="X107" s="122"/>
      <c r="Y107" s="675"/>
      <c r="Z107" s="108"/>
      <c r="AA107" s="679"/>
    </row>
    <row r="108" spans="1:27" ht="12.75" customHeight="1">
      <c r="A108" s="159"/>
      <c r="B108" s="127"/>
      <c r="C108" s="672"/>
      <c r="D108" s="691"/>
      <c r="E108" s="683"/>
      <c r="F108" s="684"/>
      <c r="G108" s="673"/>
      <c r="H108" s="673"/>
      <c r="I108" s="673"/>
      <c r="J108" s="673"/>
      <c r="K108" s="683"/>
      <c r="L108" s="683"/>
      <c r="M108" s="673"/>
      <c r="N108" s="677"/>
      <c r="O108" s="678"/>
      <c r="P108" s="384"/>
      <c r="Q108" s="108"/>
      <c r="R108" s="108"/>
      <c r="S108" s="108"/>
      <c r="T108" s="108"/>
      <c r="U108" s="108"/>
      <c r="V108" s="674"/>
      <c r="W108" s="127"/>
      <c r="X108" s="122"/>
      <c r="Y108" s="675"/>
      <c r="Z108" s="108"/>
      <c r="AA108" s="685"/>
    </row>
    <row r="109" spans="1:27" ht="12.75" customHeight="1">
      <c r="A109" s="159"/>
      <c r="B109" s="127"/>
      <c r="C109" s="672"/>
      <c r="D109" s="691"/>
      <c r="E109" s="683"/>
      <c r="F109" s="684"/>
      <c r="G109" s="673"/>
      <c r="H109" s="673"/>
      <c r="I109" s="673"/>
      <c r="J109" s="673"/>
      <c r="K109" s="683"/>
      <c r="L109" s="683"/>
      <c r="M109" s="673"/>
      <c r="N109" s="672"/>
      <c r="O109" s="678"/>
      <c r="P109" s="384"/>
      <c r="Q109" s="108"/>
      <c r="R109" s="108"/>
      <c r="S109" s="108"/>
      <c r="T109" s="108"/>
      <c r="U109" s="108"/>
      <c r="V109" s="674"/>
      <c r="W109" s="127"/>
      <c r="X109" s="122"/>
      <c r="Y109" s="675"/>
      <c r="Z109" s="108"/>
      <c r="AA109" s="676"/>
    </row>
    <row r="110" spans="1:27" ht="11.25" customHeight="1">
      <c r="A110" s="159"/>
      <c r="B110" s="127"/>
      <c r="C110" s="672"/>
      <c r="D110" s="691"/>
      <c r="E110" s="683"/>
      <c r="F110" s="684"/>
      <c r="G110" s="673"/>
      <c r="H110" s="673"/>
      <c r="I110" s="673"/>
      <c r="J110" s="673"/>
      <c r="K110" s="683"/>
      <c r="L110" s="683"/>
      <c r="M110" s="673"/>
      <c r="N110" s="672"/>
      <c r="O110" s="678"/>
      <c r="P110" s="384"/>
      <c r="Q110" s="108"/>
      <c r="R110" s="108"/>
      <c r="S110" s="108"/>
      <c r="T110" s="108"/>
      <c r="U110" s="108"/>
      <c r="V110" s="674"/>
      <c r="W110" s="127"/>
      <c r="X110" s="122"/>
      <c r="Y110" s="675"/>
      <c r="Z110" s="108"/>
      <c r="AA110" s="676"/>
    </row>
    <row r="111" spans="1:27" ht="12.75" customHeight="1">
      <c r="A111" s="159"/>
      <c r="B111" s="127"/>
      <c r="C111" s="672"/>
      <c r="D111" s="691"/>
      <c r="E111" s="683"/>
      <c r="F111" s="684"/>
      <c r="G111" s="673"/>
      <c r="H111" s="695"/>
      <c r="I111" s="673"/>
      <c r="J111" s="695"/>
      <c r="K111" s="688"/>
      <c r="L111" s="688"/>
      <c r="M111" s="673"/>
      <c r="N111" s="672"/>
      <c r="O111" s="678"/>
      <c r="P111" s="384"/>
      <c r="Q111" s="108"/>
      <c r="R111" s="108"/>
      <c r="S111" s="108"/>
      <c r="T111" s="108"/>
      <c r="U111" s="108"/>
      <c r="V111" s="674"/>
      <c r="W111" s="127"/>
      <c r="X111" s="122"/>
      <c r="Y111" s="675"/>
      <c r="Z111" s="108"/>
      <c r="AA111" s="681"/>
    </row>
    <row r="112" spans="1:27" ht="13.5" customHeight="1">
      <c r="A112" s="159"/>
      <c r="B112" s="127"/>
      <c r="C112" s="672"/>
      <c r="D112" s="691"/>
      <c r="E112" s="688"/>
      <c r="F112" s="684"/>
      <c r="G112" s="673"/>
      <c r="H112" s="673"/>
      <c r="I112" s="673"/>
      <c r="J112" s="673"/>
      <c r="K112" s="688"/>
      <c r="L112" s="688"/>
      <c r="M112" s="673"/>
      <c r="N112" s="672"/>
      <c r="O112" s="678"/>
      <c r="P112" s="384"/>
      <c r="Q112" s="108"/>
      <c r="R112" s="108"/>
      <c r="S112" s="108"/>
      <c r="T112" s="108"/>
      <c r="U112" s="108"/>
      <c r="V112" s="674"/>
      <c r="W112" s="127"/>
      <c r="X112" s="122"/>
      <c r="Y112" s="675"/>
      <c r="Z112" s="108"/>
      <c r="AA112" s="676"/>
    </row>
    <row r="113" spans="1:27" ht="14.25" customHeight="1">
      <c r="A113" s="159"/>
      <c r="B113" s="127"/>
      <c r="C113" s="672"/>
      <c r="D113" s="691"/>
      <c r="E113" s="683"/>
      <c r="F113" s="684"/>
      <c r="G113" s="673"/>
      <c r="H113" s="673"/>
      <c r="I113" s="673"/>
      <c r="J113" s="673"/>
      <c r="K113" s="688"/>
      <c r="L113" s="683"/>
      <c r="M113" s="673"/>
      <c r="N113" s="672"/>
      <c r="O113" s="678"/>
      <c r="P113" s="384"/>
      <c r="Q113" s="108"/>
      <c r="R113" s="108"/>
      <c r="S113" s="108"/>
      <c r="T113" s="108"/>
      <c r="U113" s="108"/>
      <c r="V113" s="674"/>
      <c r="W113" s="127"/>
      <c r="X113" s="122"/>
      <c r="Y113" s="675"/>
      <c r="Z113" s="108"/>
      <c r="AA113" s="676"/>
    </row>
    <row r="114" spans="1:27">
      <c r="A114" s="159"/>
      <c r="B114" s="127"/>
      <c r="C114" s="672"/>
      <c r="D114" s="691"/>
      <c r="E114" s="688"/>
      <c r="F114" s="684"/>
      <c r="G114" s="673"/>
      <c r="H114" s="673"/>
      <c r="I114" s="673"/>
      <c r="J114" s="673"/>
      <c r="K114" s="684"/>
      <c r="L114" s="684"/>
      <c r="M114" s="100"/>
      <c r="N114" s="672"/>
      <c r="O114" s="678"/>
      <c r="P114" s="384"/>
      <c r="Q114" s="108"/>
      <c r="R114" s="108"/>
      <c r="S114" s="108"/>
      <c r="T114" s="108"/>
      <c r="U114" s="108"/>
      <c r="V114" s="674"/>
      <c r="W114" s="127"/>
      <c r="X114" s="122"/>
      <c r="Y114" s="675"/>
      <c r="Z114" s="108"/>
      <c r="AA114" s="676"/>
    </row>
    <row r="115" spans="1:27" ht="14.25" customHeight="1">
      <c r="A115" s="159"/>
      <c r="B115" s="127"/>
      <c r="C115" s="672"/>
      <c r="D115" s="691"/>
      <c r="E115" s="688"/>
      <c r="F115" s="688"/>
      <c r="G115" s="673"/>
      <c r="H115" s="673"/>
      <c r="I115" s="673"/>
      <c r="J115" s="683"/>
      <c r="K115" s="695"/>
      <c r="L115" s="688"/>
      <c r="M115" s="684"/>
      <c r="N115" s="672"/>
      <c r="O115" s="678"/>
      <c r="P115" s="384"/>
      <c r="Q115" s="108"/>
      <c r="R115" s="108"/>
      <c r="S115" s="108"/>
      <c r="T115" s="108"/>
      <c r="U115" s="108"/>
      <c r="V115" s="674"/>
      <c r="W115" s="127"/>
      <c r="X115" s="122"/>
      <c r="Y115" s="675"/>
      <c r="Z115" s="108"/>
      <c r="AA115" s="676"/>
    </row>
    <row r="116" spans="1:27">
      <c r="A116" s="159"/>
      <c r="B116" s="127"/>
      <c r="C116" s="672"/>
      <c r="D116" s="691"/>
      <c r="E116" s="683"/>
      <c r="F116" s="684"/>
      <c r="G116" s="673"/>
      <c r="H116" s="673"/>
      <c r="I116" s="673"/>
      <c r="J116" s="673"/>
      <c r="K116" s="683"/>
      <c r="L116" s="683"/>
      <c r="M116" s="673"/>
      <c r="N116" s="672"/>
      <c r="O116" s="678"/>
      <c r="P116" s="384"/>
      <c r="Q116" s="108"/>
      <c r="R116" s="108"/>
      <c r="S116" s="108"/>
      <c r="T116" s="108"/>
      <c r="U116" s="108"/>
      <c r="V116" s="674"/>
      <c r="W116" s="127"/>
      <c r="X116" s="122"/>
      <c r="Y116" s="675"/>
      <c r="Z116" s="108"/>
      <c r="AA116" s="676"/>
    </row>
    <row r="117" spans="1:27" ht="11.25" customHeight="1">
      <c r="A117" s="159"/>
      <c r="B117" s="127"/>
      <c r="C117" s="672"/>
      <c r="D117" s="691"/>
      <c r="E117" s="688"/>
      <c r="F117" s="684"/>
      <c r="G117" s="673"/>
      <c r="H117" s="673"/>
      <c r="I117" s="673"/>
      <c r="J117" s="673"/>
      <c r="K117" s="684"/>
      <c r="L117" s="684"/>
      <c r="M117" s="673"/>
      <c r="N117" s="672"/>
      <c r="O117" s="686"/>
      <c r="P117" s="384"/>
      <c r="Q117" s="108"/>
      <c r="R117" s="108"/>
      <c r="S117" s="108"/>
      <c r="T117" s="108"/>
      <c r="U117" s="108"/>
      <c r="V117" s="674"/>
      <c r="W117" s="127"/>
      <c r="X117" s="122"/>
      <c r="Y117" s="675"/>
      <c r="Z117" s="108"/>
      <c r="AA117" s="687"/>
    </row>
    <row r="118" spans="1:27">
      <c r="A118" s="159"/>
      <c r="B118" s="127"/>
      <c r="C118" s="672"/>
      <c r="D118" s="691"/>
      <c r="E118" s="683"/>
      <c r="F118" s="684"/>
      <c r="G118" s="673"/>
      <c r="H118" s="673"/>
      <c r="I118" s="673"/>
      <c r="J118" s="673"/>
      <c r="K118" s="684"/>
      <c r="L118" s="684"/>
      <c r="M118" s="673"/>
      <c r="N118" s="672"/>
      <c r="O118" s="678"/>
      <c r="P118" s="384"/>
      <c r="Q118" s="108"/>
      <c r="R118" s="108"/>
      <c r="S118" s="108"/>
      <c r="T118" s="108"/>
      <c r="U118" s="108"/>
      <c r="V118" s="674"/>
      <c r="W118" s="127"/>
      <c r="X118" s="122"/>
      <c r="Y118" s="675"/>
      <c r="Z118" s="108"/>
      <c r="AA118" s="676"/>
    </row>
    <row r="119" spans="1:27">
      <c r="A119" s="159"/>
      <c r="B119" s="127"/>
      <c r="C119" s="672"/>
      <c r="D119" s="691"/>
      <c r="E119" s="684"/>
      <c r="F119" s="688"/>
      <c r="G119" s="673"/>
      <c r="H119" s="673"/>
      <c r="I119" s="673"/>
      <c r="J119" s="673"/>
      <c r="K119" s="695"/>
      <c r="L119" s="688"/>
      <c r="M119" s="673"/>
      <c r="N119" s="672"/>
      <c r="O119" s="686"/>
      <c r="P119" s="384"/>
      <c r="Q119" s="108"/>
      <c r="R119" s="108"/>
      <c r="S119" s="108"/>
      <c r="T119" s="108"/>
      <c r="U119" s="108"/>
      <c r="V119" s="674"/>
      <c r="W119" s="127"/>
      <c r="X119" s="122"/>
      <c r="Y119" s="675"/>
      <c r="Z119" s="108"/>
      <c r="AA119" s="687"/>
    </row>
    <row r="120" spans="1:27" hidden="1">
      <c r="A120" s="159"/>
      <c r="B120" s="127"/>
      <c r="C120" s="672"/>
      <c r="D120" s="691"/>
      <c r="E120" s="688"/>
      <c r="F120" s="684"/>
      <c r="G120" s="673"/>
      <c r="H120" s="673"/>
      <c r="I120" s="673"/>
      <c r="J120" s="673"/>
      <c r="K120" s="683"/>
      <c r="L120" s="683"/>
      <c r="M120" s="673"/>
      <c r="N120" s="672"/>
      <c r="O120" s="678"/>
      <c r="P120" s="384"/>
      <c r="Q120" s="108"/>
      <c r="R120" s="108"/>
      <c r="S120" s="108"/>
      <c r="T120" s="108"/>
      <c r="U120" s="108"/>
      <c r="V120" s="674"/>
      <c r="W120" s="127"/>
      <c r="X120" s="122"/>
      <c r="Y120" s="675"/>
      <c r="Z120" s="108"/>
      <c r="AA120" s="681"/>
    </row>
    <row r="121" spans="1:27">
      <c r="A121" s="159"/>
      <c r="B121" s="103"/>
      <c r="C121" s="672"/>
      <c r="D121" s="691"/>
      <c r="E121" s="684"/>
      <c r="F121" s="684"/>
      <c r="G121" s="673"/>
      <c r="H121" s="673"/>
      <c r="I121" s="673"/>
      <c r="J121" s="673"/>
      <c r="K121" s="688"/>
      <c r="L121" s="688"/>
      <c r="M121" s="673"/>
      <c r="N121" s="672"/>
      <c r="O121" s="678"/>
      <c r="P121" s="384"/>
      <c r="Q121" s="108"/>
      <c r="R121" s="108"/>
      <c r="S121" s="108"/>
      <c r="T121" s="108"/>
      <c r="U121" s="108"/>
      <c r="V121" s="674"/>
      <c r="W121" s="127"/>
      <c r="X121" s="122"/>
      <c r="Y121" s="675"/>
      <c r="Z121" s="108"/>
      <c r="AA121" s="676"/>
    </row>
    <row r="122" spans="1:27">
      <c r="A122" s="159"/>
      <c r="B122" s="127"/>
      <c r="C122" s="672"/>
      <c r="D122" s="691"/>
      <c r="E122" s="683"/>
      <c r="F122" s="684"/>
      <c r="G122" s="695"/>
      <c r="H122" s="673"/>
      <c r="I122" s="673"/>
      <c r="J122" s="673"/>
      <c r="K122" s="683"/>
      <c r="L122" s="684"/>
      <c r="M122" s="673"/>
      <c r="N122" s="677"/>
      <c r="O122" s="686"/>
      <c r="P122" s="384"/>
      <c r="Q122" s="108"/>
      <c r="R122" s="108"/>
      <c r="S122" s="108"/>
      <c r="T122" s="108"/>
      <c r="U122" s="108"/>
      <c r="V122" s="674"/>
      <c r="W122" s="127"/>
      <c r="X122" s="122"/>
      <c r="Y122" s="675"/>
      <c r="Z122" s="108"/>
      <c r="AA122" s="687"/>
    </row>
    <row r="123" spans="1:27">
      <c r="A123" s="159"/>
      <c r="B123" s="127"/>
      <c r="C123" s="672"/>
      <c r="D123" s="691"/>
      <c r="E123" s="695"/>
      <c r="F123" s="695"/>
      <c r="G123" s="673"/>
      <c r="H123" s="673"/>
      <c r="I123" s="673"/>
      <c r="J123" s="673"/>
      <c r="K123" s="696"/>
      <c r="L123" s="695"/>
      <c r="M123" s="673"/>
      <c r="N123" s="677"/>
      <c r="O123" s="678"/>
      <c r="P123" s="384"/>
      <c r="Q123" s="108"/>
      <c r="R123" s="108"/>
      <c r="S123" s="108"/>
      <c r="T123" s="108"/>
      <c r="U123" s="108"/>
      <c r="V123" s="674"/>
      <c r="W123" s="127"/>
      <c r="X123" s="122"/>
      <c r="Y123" s="675"/>
      <c r="Z123" s="108"/>
      <c r="AA123" s="690"/>
    </row>
    <row r="124" spans="1:27">
      <c r="A124" s="159"/>
      <c r="B124" s="127"/>
      <c r="C124" s="672"/>
      <c r="D124" s="691"/>
      <c r="E124" s="155"/>
      <c r="F124" s="155"/>
      <c r="G124" s="155"/>
      <c r="H124" s="155"/>
      <c r="I124" s="155"/>
      <c r="J124" s="155"/>
      <c r="K124" s="155"/>
      <c r="L124" s="155"/>
      <c r="M124" s="155"/>
      <c r="N124" s="677"/>
      <c r="O124" s="678"/>
      <c r="P124" s="384"/>
      <c r="Q124" s="108"/>
      <c r="R124" s="108"/>
      <c r="S124" s="108"/>
      <c r="T124" s="108"/>
      <c r="U124" s="108"/>
      <c r="V124" s="674"/>
      <c r="W124" s="127"/>
      <c r="X124" s="122"/>
      <c r="Y124" s="675"/>
      <c r="Z124" s="108"/>
      <c r="AA124" s="676"/>
    </row>
    <row r="125" spans="1:27" ht="11.25" customHeight="1">
      <c r="A125" s="159"/>
      <c r="B125" s="127"/>
      <c r="C125" s="672"/>
      <c r="D125" s="691"/>
      <c r="E125" s="155"/>
      <c r="F125" s="155"/>
      <c r="G125" s="155"/>
      <c r="H125" s="155"/>
      <c r="I125" s="155"/>
      <c r="J125" s="155"/>
      <c r="K125" s="155"/>
      <c r="L125" s="155"/>
      <c r="M125" s="155"/>
      <c r="N125" s="677"/>
      <c r="O125" s="678"/>
      <c r="P125" s="384"/>
      <c r="Q125" s="108"/>
      <c r="R125" s="108"/>
      <c r="S125" s="108"/>
      <c r="T125" s="108"/>
      <c r="U125" s="108"/>
      <c r="V125" s="674"/>
      <c r="W125" s="127"/>
      <c r="X125" s="122"/>
      <c r="Y125" s="675"/>
      <c r="Z125" s="108"/>
      <c r="AA125" s="676"/>
    </row>
    <row r="126" spans="1:27" ht="12.75" customHeight="1">
      <c r="A126" s="159"/>
      <c r="B126" s="127"/>
      <c r="C126" s="672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677"/>
      <c r="O126" s="678"/>
      <c r="P126" s="384"/>
      <c r="Q126" s="108"/>
      <c r="R126" s="108"/>
      <c r="S126" s="108"/>
      <c r="T126" s="108"/>
      <c r="U126" s="108"/>
      <c r="V126" s="674"/>
      <c r="W126" s="127"/>
      <c r="X126" s="122"/>
      <c r="Y126" s="675"/>
      <c r="Z126" s="108"/>
      <c r="AA126" s="676"/>
    </row>
    <row r="127" spans="1:27" ht="11.25" customHeight="1">
      <c r="A127" s="159"/>
      <c r="B127" s="127"/>
      <c r="C127" s="672"/>
      <c r="D127" s="155"/>
      <c r="E127" s="155"/>
      <c r="F127" s="155"/>
      <c r="G127" s="155"/>
      <c r="H127" s="155"/>
      <c r="I127" s="155"/>
      <c r="J127" s="692"/>
      <c r="K127" s="155"/>
      <c r="L127" s="155"/>
      <c r="M127" s="155"/>
      <c r="N127" s="680"/>
      <c r="O127" s="678"/>
      <c r="P127" s="384"/>
      <c r="Q127" s="108"/>
      <c r="R127" s="108"/>
      <c r="S127" s="108"/>
      <c r="T127" s="108"/>
      <c r="U127" s="108"/>
      <c r="V127" s="693"/>
      <c r="W127" s="127"/>
      <c r="X127" s="694"/>
      <c r="Y127" s="675"/>
      <c r="Z127" s="108"/>
      <c r="AA127" s="676"/>
    </row>
    <row r="128" spans="1:27">
      <c r="A128" s="203"/>
      <c r="B128" s="108"/>
      <c r="C128" s="203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201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</row>
    <row r="129" spans="1:27">
      <c r="A129" s="108"/>
      <c r="B129" s="127"/>
      <c r="C129" s="384"/>
      <c r="D129" s="207"/>
      <c r="E129" s="207"/>
      <c r="F129" s="207"/>
      <c r="G129" s="207"/>
      <c r="H129" s="207"/>
      <c r="I129" s="207"/>
      <c r="J129" s="207"/>
      <c r="K129" s="207"/>
      <c r="L129" s="127"/>
      <c r="M129" s="127"/>
      <c r="N129" s="100"/>
      <c r="O129" s="100"/>
      <c r="P129" s="127"/>
      <c r="Q129" s="384"/>
      <c r="R129" s="108"/>
      <c r="S129" s="384"/>
      <c r="T129" s="127"/>
      <c r="U129" s="108"/>
      <c r="V129" s="108"/>
      <c r="W129" s="108"/>
      <c r="X129" s="108"/>
      <c r="Y129" s="108"/>
      <c r="Z129" s="108"/>
      <c r="AA129" s="108"/>
    </row>
    <row r="130" spans="1:27">
      <c r="A130" s="108"/>
      <c r="B130" s="127"/>
      <c r="C130" s="100"/>
      <c r="D130" s="667"/>
      <c r="E130" s="207"/>
      <c r="F130" s="207"/>
      <c r="G130" s="207"/>
      <c r="H130" s="207"/>
      <c r="I130" s="207"/>
      <c r="J130" s="207"/>
      <c r="K130" s="207"/>
      <c r="L130" s="127"/>
      <c r="M130" s="127"/>
      <c r="N130" s="100"/>
      <c r="O130" s="100"/>
      <c r="P130" s="127"/>
      <c r="Q130" s="384"/>
      <c r="R130" s="108"/>
      <c r="S130" s="384"/>
      <c r="T130" s="127"/>
      <c r="U130" s="108"/>
      <c r="V130" s="108"/>
      <c r="W130" s="108"/>
      <c r="X130" s="108"/>
      <c r="Y130" s="108"/>
      <c r="Z130" s="108"/>
      <c r="AA130" s="108"/>
    </row>
    <row r="131" spans="1:27">
      <c r="A131" s="108"/>
      <c r="B131" s="384"/>
      <c r="C131" s="384"/>
      <c r="D131" s="207"/>
      <c r="E131" s="207"/>
      <c r="F131" s="207"/>
      <c r="G131" s="207"/>
      <c r="H131" s="108"/>
      <c r="I131" s="108"/>
      <c r="J131" s="207"/>
      <c r="K131" s="106"/>
      <c r="L131" s="127"/>
      <c r="M131" s="127"/>
      <c r="N131" s="100"/>
      <c r="O131" s="100"/>
      <c r="P131" s="384"/>
      <c r="Q131" s="384"/>
      <c r="R131" s="108"/>
      <c r="S131" s="384"/>
      <c r="T131" s="127"/>
      <c r="U131" s="108"/>
      <c r="V131" s="108"/>
      <c r="W131" s="108"/>
      <c r="X131" s="108"/>
      <c r="Y131" s="108"/>
      <c r="Z131" s="108"/>
      <c r="AA131" s="669"/>
    </row>
    <row r="132" spans="1:27">
      <c r="A132" s="108"/>
      <c r="B132" s="127"/>
      <c r="C132" s="127"/>
      <c r="D132" s="384"/>
      <c r="E132" s="384"/>
      <c r="F132" s="384"/>
      <c r="G132" s="384"/>
      <c r="H132" s="384"/>
      <c r="I132" s="384"/>
      <c r="J132" s="384"/>
      <c r="K132" s="384"/>
      <c r="L132" s="384"/>
      <c r="M132" s="384"/>
      <c r="N132" s="100"/>
      <c r="O132" s="100"/>
      <c r="P132" s="384"/>
      <c r="Q132" s="384"/>
      <c r="R132" s="108"/>
      <c r="S132" s="384"/>
      <c r="T132" s="127"/>
      <c r="U132" s="108"/>
      <c r="V132" s="108"/>
      <c r="W132" s="108"/>
      <c r="X132" s="108"/>
      <c r="Y132" s="352"/>
      <c r="Z132" s="108"/>
      <c r="AA132" s="669"/>
    </row>
    <row r="133" spans="1:27">
      <c r="A133" s="108"/>
      <c r="B133" s="384"/>
      <c r="C133" s="108"/>
      <c r="D133" s="384"/>
      <c r="E133" s="384"/>
      <c r="F133" s="384"/>
      <c r="G133" s="384"/>
      <c r="H133" s="384"/>
      <c r="I133" s="384"/>
      <c r="J133" s="384"/>
      <c r="K133" s="384"/>
      <c r="L133" s="384"/>
      <c r="M133" s="384"/>
      <c r="N133" s="100"/>
      <c r="O133" s="100"/>
      <c r="P133" s="127"/>
      <c r="Q133" s="384"/>
      <c r="R133" s="108"/>
      <c r="S133" s="384"/>
      <c r="T133" s="127"/>
      <c r="U133" s="108"/>
      <c r="V133" s="108"/>
      <c r="W133" s="108"/>
      <c r="X133" s="108"/>
      <c r="Y133" s="352"/>
      <c r="Z133" s="108"/>
      <c r="AA133" s="670"/>
    </row>
    <row r="134" spans="1:27">
      <c r="A134" s="108"/>
      <c r="B134" s="127"/>
      <c r="C134" s="207"/>
      <c r="D134" s="127"/>
      <c r="E134" s="127"/>
      <c r="F134" s="127"/>
      <c r="G134" s="127"/>
      <c r="H134" s="103"/>
      <c r="I134" s="127"/>
      <c r="J134" s="127"/>
      <c r="K134" s="127"/>
      <c r="L134" s="127"/>
      <c r="M134" s="103"/>
      <c r="N134" s="100"/>
      <c r="O134" s="100"/>
      <c r="P134" s="207"/>
      <c r="Q134" s="384"/>
      <c r="R134" s="127"/>
      <c r="S134" s="384"/>
      <c r="T134" s="127"/>
      <c r="U134" s="108"/>
      <c r="V134" s="285"/>
      <c r="W134" s="384"/>
      <c r="X134" s="159"/>
      <c r="Y134" s="671"/>
      <c r="Z134" s="108"/>
      <c r="AA134" s="670"/>
    </row>
    <row r="135" spans="1:27">
      <c r="A135" s="159"/>
      <c r="B135" s="127"/>
      <c r="C135" s="672"/>
      <c r="D135" s="673"/>
      <c r="E135" s="673"/>
      <c r="F135" s="673"/>
      <c r="G135" s="673"/>
      <c r="H135" s="673"/>
      <c r="I135" s="673"/>
      <c r="J135" s="673"/>
      <c r="K135" s="673"/>
      <c r="L135" s="673"/>
      <c r="M135" s="673"/>
      <c r="N135" s="672"/>
      <c r="O135" s="384"/>
      <c r="P135" s="384"/>
      <c r="Q135" s="108"/>
      <c r="R135" s="578"/>
      <c r="S135" s="108"/>
      <c r="T135" s="108"/>
      <c r="U135" s="108"/>
      <c r="V135" s="674"/>
      <c r="W135" s="127"/>
      <c r="X135" s="122"/>
      <c r="Y135" s="675"/>
      <c r="Z135" s="108"/>
      <c r="AA135" s="676"/>
    </row>
    <row r="136" spans="1:27">
      <c r="A136" s="159"/>
      <c r="B136" s="127"/>
      <c r="C136" s="672"/>
      <c r="D136" s="673"/>
      <c r="E136" s="673"/>
      <c r="F136" s="673"/>
      <c r="G136" s="673"/>
      <c r="H136" s="673"/>
      <c r="I136" s="673"/>
      <c r="J136" s="673"/>
      <c r="K136" s="673"/>
      <c r="L136" s="673"/>
      <c r="M136" s="673"/>
      <c r="N136" s="677"/>
      <c r="O136" s="678"/>
      <c r="P136" s="384"/>
      <c r="Q136" s="108"/>
      <c r="R136" s="108"/>
      <c r="S136" s="108"/>
      <c r="T136" s="108"/>
      <c r="U136" s="108"/>
      <c r="V136" s="674"/>
      <c r="W136" s="127"/>
      <c r="X136" s="122"/>
      <c r="Y136" s="675"/>
      <c r="Z136" s="108"/>
      <c r="AA136" s="676"/>
    </row>
    <row r="137" spans="1:27">
      <c r="A137" s="159"/>
      <c r="B137" s="127"/>
      <c r="C137" s="672"/>
      <c r="D137" s="673"/>
      <c r="E137" s="673"/>
      <c r="F137" s="673"/>
      <c r="G137" s="688"/>
      <c r="H137" s="673"/>
      <c r="I137" s="673"/>
      <c r="J137" s="688"/>
      <c r="K137" s="673"/>
      <c r="L137" s="673"/>
      <c r="M137" s="673"/>
      <c r="N137" s="672"/>
      <c r="O137" s="678"/>
      <c r="P137" s="384"/>
      <c r="Q137" s="108"/>
      <c r="R137" s="108"/>
      <c r="S137" s="108"/>
      <c r="T137" s="108"/>
      <c r="U137" s="108"/>
      <c r="V137" s="674"/>
      <c r="W137" s="127"/>
      <c r="X137" s="122"/>
      <c r="Y137" s="675"/>
      <c r="Z137" s="108"/>
      <c r="AA137" s="679"/>
    </row>
    <row r="138" spans="1:27">
      <c r="A138" s="159"/>
      <c r="B138" s="127"/>
      <c r="C138" s="672"/>
      <c r="D138" s="673"/>
      <c r="E138" s="673"/>
      <c r="F138" s="673"/>
      <c r="G138" s="673"/>
      <c r="H138" s="673"/>
      <c r="I138" s="673"/>
      <c r="J138" s="673"/>
      <c r="K138" s="673"/>
      <c r="L138" s="673"/>
      <c r="M138" s="688"/>
      <c r="N138" s="680"/>
      <c r="O138" s="678"/>
      <c r="P138" s="384"/>
      <c r="Q138" s="108"/>
      <c r="R138" s="108"/>
      <c r="S138" s="108"/>
      <c r="T138" s="108"/>
      <c r="U138" s="108"/>
      <c r="V138" s="674"/>
      <c r="W138" s="127"/>
      <c r="X138" s="122"/>
      <c r="Y138" s="675"/>
      <c r="Z138" s="108"/>
      <c r="AA138" s="676"/>
    </row>
    <row r="139" spans="1:27">
      <c r="A139" s="159"/>
      <c r="B139" s="127"/>
      <c r="C139" s="672"/>
      <c r="D139" s="673"/>
      <c r="E139" s="673"/>
      <c r="F139" s="673"/>
      <c r="G139" s="673"/>
      <c r="H139" s="673"/>
      <c r="I139" s="673"/>
      <c r="J139" s="673"/>
      <c r="K139" s="673"/>
      <c r="L139" s="673"/>
      <c r="M139" s="673"/>
      <c r="N139" s="672"/>
      <c r="O139" s="678"/>
      <c r="P139" s="384"/>
      <c r="Q139" s="108"/>
      <c r="R139" s="108"/>
      <c r="S139" s="108"/>
      <c r="T139" s="108"/>
      <c r="U139" s="108"/>
      <c r="V139" s="674"/>
      <c r="W139" s="127"/>
      <c r="X139" s="122"/>
      <c r="Y139" s="675"/>
      <c r="Z139" s="108"/>
      <c r="AA139" s="681"/>
    </row>
    <row r="140" spans="1:27">
      <c r="A140" s="159"/>
      <c r="B140" s="127"/>
      <c r="C140" s="672"/>
      <c r="D140" s="673"/>
      <c r="E140" s="673"/>
      <c r="F140" s="673"/>
      <c r="G140" s="673"/>
      <c r="H140" s="673"/>
      <c r="I140" s="673"/>
      <c r="J140" s="673"/>
      <c r="K140" s="673"/>
      <c r="L140" s="673"/>
      <c r="M140" s="673"/>
      <c r="N140" s="672"/>
      <c r="O140" s="678"/>
      <c r="P140" s="384"/>
      <c r="Q140" s="108"/>
      <c r="R140" s="108"/>
      <c r="S140" s="108"/>
      <c r="T140" s="108"/>
      <c r="U140" s="108"/>
      <c r="V140" s="674"/>
      <c r="W140" s="127"/>
      <c r="X140" s="122"/>
      <c r="Y140" s="675"/>
      <c r="Z140" s="108"/>
      <c r="AA140" s="679"/>
    </row>
    <row r="141" spans="1:27">
      <c r="A141" s="159"/>
      <c r="B141" s="127"/>
      <c r="C141" s="672"/>
      <c r="D141" s="673"/>
      <c r="E141" s="673"/>
      <c r="F141" s="100"/>
      <c r="G141" s="683"/>
      <c r="H141" s="688"/>
      <c r="I141" s="673"/>
      <c r="J141" s="673"/>
      <c r="K141" s="673"/>
      <c r="L141" s="673"/>
      <c r="M141" s="673"/>
      <c r="N141" s="682"/>
      <c r="O141" s="678"/>
      <c r="P141" s="384"/>
      <c r="Q141" s="108"/>
      <c r="R141" s="108"/>
      <c r="S141" s="108"/>
      <c r="T141" s="108"/>
      <c r="U141" s="108"/>
      <c r="V141" s="674"/>
      <c r="W141" s="127"/>
      <c r="X141" s="122"/>
      <c r="Y141" s="675"/>
      <c r="Z141" s="108"/>
      <c r="AA141" s="681"/>
    </row>
    <row r="142" spans="1:27">
      <c r="A142" s="159"/>
      <c r="B142" s="127"/>
      <c r="C142" s="672"/>
      <c r="D142" s="577"/>
      <c r="E142" s="673"/>
      <c r="F142" s="673"/>
      <c r="G142" s="673"/>
      <c r="H142" s="673"/>
      <c r="I142" s="673"/>
      <c r="J142" s="673"/>
      <c r="K142" s="673"/>
      <c r="L142" s="673"/>
      <c r="M142" s="673"/>
      <c r="N142" s="672"/>
      <c r="O142" s="678"/>
      <c r="P142" s="384"/>
      <c r="Q142" s="108"/>
      <c r="R142" s="108"/>
      <c r="S142" s="108"/>
      <c r="T142" s="108"/>
      <c r="U142" s="108"/>
      <c r="V142" s="674"/>
      <c r="W142" s="127"/>
      <c r="X142" s="122"/>
      <c r="Y142" s="675"/>
      <c r="Z142" s="108"/>
      <c r="AA142" s="676"/>
    </row>
    <row r="143" spans="1:27">
      <c r="A143" s="159"/>
      <c r="B143" s="127"/>
      <c r="C143" s="672"/>
      <c r="D143" s="577"/>
      <c r="E143" s="673"/>
      <c r="F143" s="673"/>
      <c r="G143" s="673"/>
      <c r="H143" s="673"/>
      <c r="I143" s="673"/>
      <c r="J143" s="673"/>
      <c r="K143" s="673"/>
      <c r="L143" s="673"/>
      <c r="M143" s="673"/>
      <c r="N143" s="672"/>
      <c r="O143" s="678"/>
      <c r="P143" s="384"/>
      <c r="Q143" s="108"/>
      <c r="R143" s="108"/>
      <c r="S143" s="108"/>
      <c r="T143" s="108"/>
      <c r="U143" s="108"/>
      <c r="V143" s="674"/>
      <c r="W143" s="127"/>
      <c r="X143" s="122"/>
      <c r="Y143" s="675"/>
      <c r="Z143" s="108"/>
      <c r="AA143" s="676"/>
    </row>
    <row r="144" spans="1:27">
      <c r="A144" s="159"/>
      <c r="B144" s="127"/>
      <c r="C144" s="672"/>
      <c r="D144" s="577"/>
      <c r="E144" s="673"/>
      <c r="F144" s="673"/>
      <c r="G144" s="673"/>
      <c r="H144" s="673"/>
      <c r="I144" s="673"/>
      <c r="J144" s="673"/>
      <c r="K144" s="673"/>
      <c r="L144" s="673"/>
      <c r="M144" s="673"/>
      <c r="N144" s="672"/>
      <c r="O144" s="678"/>
      <c r="P144" s="384"/>
      <c r="Q144" s="108"/>
      <c r="R144" s="108"/>
      <c r="S144" s="108"/>
      <c r="T144" s="108"/>
      <c r="U144" s="108"/>
      <c r="V144" s="674"/>
      <c r="W144" s="127"/>
      <c r="X144" s="122"/>
      <c r="Y144" s="675"/>
      <c r="Z144" s="108"/>
      <c r="AA144" s="676"/>
    </row>
    <row r="145" spans="1:27">
      <c r="A145" s="159"/>
      <c r="B145" s="127"/>
      <c r="C145" s="672"/>
      <c r="D145" s="577"/>
      <c r="E145" s="673"/>
      <c r="F145" s="673"/>
      <c r="G145" s="673"/>
      <c r="H145" s="673"/>
      <c r="I145" s="673"/>
      <c r="J145" s="673"/>
      <c r="K145" s="673"/>
      <c r="L145" s="673"/>
      <c r="M145" s="673"/>
      <c r="N145" s="672"/>
      <c r="O145" s="678"/>
      <c r="P145" s="384"/>
      <c r="Q145" s="108"/>
      <c r="R145" s="108"/>
      <c r="S145" s="108"/>
      <c r="T145" s="108"/>
      <c r="U145" s="108"/>
      <c r="V145" s="674"/>
      <c r="W145" s="127"/>
      <c r="X145" s="122"/>
      <c r="Y145" s="675"/>
      <c r="Z145" s="108"/>
      <c r="AA145" s="676"/>
    </row>
    <row r="146" spans="1:27">
      <c r="A146" s="159"/>
      <c r="B146" s="127"/>
      <c r="C146" s="672"/>
      <c r="D146" s="577"/>
      <c r="E146" s="673"/>
      <c r="F146" s="673"/>
      <c r="G146" s="673"/>
      <c r="H146" s="673"/>
      <c r="I146" s="673"/>
      <c r="J146" s="673"/>
      <c r="K146" s="673"/>
      <c r="L146" s="673"/>
      <c r="M146" s="673"/>
      <c r="N146" s="672"/>
      <c r="O146" s="678"/>
      <c r="P146" s="384"/>
      <c r="Q146" s="108"/>
      <c r="R146" s="108"/>
      <c r="S146" s="108"/>
      <c r="T146" s="108"/>
      <c r="U146" s="108"/>
      <c r="V146" s="674"/>
      <c r="W146" s="127"/>
      <c r="X146" s="122"/>
      <c r="Y146" s="675"/>
      <c r="Z146" s="108"/>
      <c r="AA146" s="676"/>
    </row>
    <row r="147" spans="1:27">
      <c r="A147" s="159"/>
      <c r="B147" s="127"/>
      <c r="C147" s="672"/>
      <c r="D147" s="577"/>
      <c r="E147" s="673"/>
      <c r="F147" s="673"/>
      <c r="G147" s="673"/>
      <c r="H147" s="673"/>
      <c r="I147" s="673"/>
      <c r="J147" s="673"/>
      <c r="K147" s="673"/>
      <c r="L147" s="673"/>
      <c r="M147" s="673"/>
      <c r="N147" s="672"/>
      <c r="O147" s="678"/>
      <c r="P147" s="384"/>
      <c r="Q147" s="108"/>
      <c r="R147" s="108"/>
      <c r="S147" s="108"/>
      <c r="T147" s="108"/>
      <c r="U147" s="108"/>
      <c r="V147" s="674"/>
      <c r="W147" s="127"/>
      <c r="X147" s="122"/>
      <c r="Y147" s="675"/>
      <c r="Z147" s="108"/>
      <c r="AA147" s="676"/>
    </row>
    <row r="148" spans="1:27" ht="13.5" customHeight="1">
      <c r="A148" s="159"/>
      <c r="B148" s="127"/>
      <c r="C148" s="672"/>
      <c r="D148" s="577"/>
      <c r="E148" s="673"/>
      <c r="F148" s="673"/>
      <c r="G148" s="673"/>
      <c r="H148" s="673"/>
      <c r="I148" s="673"/>
      <c r="J148" s="673"/>
      <c r="K148" s="673"/>
      <c r="L148" s="673"/>
      <c r="M148" s="673"/>
      <c r="N148" s="672"/>
      <c r="O148" s="678"/>
      <c r="P148" s="384"/>
      <c r="Q148" s="108"/>
      <c r="R148" s="108"/>
      <c r="S148" s="108"/>
      <c r="T148" s="108"/>
      <c r="U148" s="108"/>
      <c r="V148" s="674"/>
      <c r="W148" s="127"/>
      <c r="X148" s="122"/>
      <c r="Y148" s="675"/>
      <c r="Z148" s="108"/>
      <c r="AA148" s="676"/>
    </row>
    <row r="149" spans="1:27">
      <c r="A149" s="159"/>
      <c r="B149" s="127"/>
      <c r="C149" s="672"/>
      <c r="D149" s="577"/>
      <c r="E149" s="673"/>
      <c r="F149" s="673"/>
      <c r="G149" s="673"/>
      <c r="H149" s="673"/>
      <c r="I149" s="673"/>
      <c r="J149" s="673"/>
      <c r="K149" s="673"/>
      <c r="L149" s="673"/>
      <c r="M149" s="673"/>
      <c r="N149" s="672"/>
      <c r="O149" s="678"/>
      <c r="P149" s="384"/>
      <c r="Q149" s="108"/>
      <c r="R149" s="108"/>
      <c r="S149" s="108"/>
      <c r="T149" s="108"/>
      <c r="U149" s="108"/>
      <c r="V149" s="674"/>
      <c r="W149" s="127"/>
      <c r="X149" s="122"/>
      <c r="Y149" s="675"/>
      <c r="Z149" s="108"/>
      <c r="AA149" s="679"/>
    </row>
    <row r="150" spans="1:27" ht="12.75" customHeight="1">
      <c r="A150" s="159"/>
      <c r="B150" s="127"/>
      <c r="C150" s="672"/>
      <c r="D150" s="577"/>
      <c r="E150" s="683"/>
      <c r="F150" s="684"/>
      <c r="G150" s="673"/>
      <c r="H150" s="673"/>
      <c r="I150" s="673"/>
      <c r="J150" s="673"/>
      <c r="K150" s="683"/>
      <c r="L150" s="683"/>
      <c r="M150" s="673"/>
      <c r="N150" s="677"/>
      <c r="O150" s="678"/>
      <c r="P150" s="384"/>
      <c r="Q150" s="108"/>
      <c r="R150" s="108"/>
      <c r="S150" s="108"/>
      <c r="T150" s="108"/>
      <c r="U150" s="108"/>
      <c r="V150" s="674"/>
      <c r="W150" s="127"/>
      <c r="X150" s="122"/>
      <c r="Y150" s="675"/>
      <c r="Z150" s="108"/>
      <c r="AA150" s="685"/>
    </row>
    <row r="151" spans="1:27">
      <c r="A151" s="159"/>
      <c r="B151" s="127"/>
      <c r="C151" s="672"/>
      <c r="D151" s="577"/>
      <c r="E151" s="683"/>
      <c r="F151" s="684"/>
      <c r="G151" s="673"/>
      <c r="H151" s="673"/>
      <c r="I151" s="673"/>
      <c r="J151" s="673"/>
      <c r="K151" s="683"/>
      <c r="L151" s="683"/>
      <c r="M151" s="673"/>
      <c r="N151" s="672"/>
      <c r="O151" s="678"/>
      <c r="P151" s="384"/>
      <c r="Q151" s="108"/>
      <c r="R151" s="108"/>
      <c r="S151" s="108"/>
      <c r="T151" s="108"/>
      <c r="U151" s="108"/>
      <c r="V151" s="674"/>
      <c r="W151" s="127"/>
      <c r="X151" s="122"/>
      <c r="Y151" s="675"/>
      <c r="Z151" s="108"/>
      <c r="AA151" s="676"/>
    </row>
    <row r="152" spans="1:27" ht="12.75" customHeight="1">
      <c r="A152" s="159"/>
      <c r="B152" s="127"/>
      <c r="C152" s="672"/>
      <c r="D152" s="577"/>
      <c r="E152" s="683"/>
      <c r="F152" s="684"/>
      <c r="G152" s="673"/>
      <c r="H152" s="673"/>
      <c r="I152" s="673"/>
      <c r="J152" s="673"/>
      <c r="K152" s="683"/>
      <c r="L152" s="683"/>
      <c r="M152" s="673"/>
      <c r="N152" s="672"/>
      <c r="O152" s="678"/>
      <c r="P152" s="384"/>
      <c r="Q152" s="108"/>
      <c r="R152" s="108"/>
      <c r="S152" s="108"/>
      <c r="T152" s="108"/>
      <c r="U152" s="108"/>
      <c r="V152" s="674"/>
      <c r="W152" s="127"/>
      <c r="X152" s="122"/>
      <c r="Y152" s="675"/>
      <c r="Z152" s="108"/>
      <c r="AA152" s="676"/>
    </row>
    <row r="153" spans="1:27">
      <c r="A153" s="159"/>
      <c r="B153" s="127"/>
      <c r="C153" s="672"/>
      <c r="D153" s="697"/>
      <c r="E153" s="683"/>
      <c r="F153" s="684"/>
      <c r="G153" s="673"/>
      <c r="H153" s="695"/>
      <c r="I153" s="673"/>
      <c r="J153" s="695"/>
      <c r="K153" s="688"/>
      <c r="L153" s="688"/>
      <c r="M153" s="673"/>
      <c r="N153" s="672"/>
      <c r="O153" s="678"/>
      <c r="P153" s="384"/>
      <c r="Q153" s="108"/>
      <c r="R153" s="108"/>
      <c r="S153" s="108"/>
      <c r="T153" s="108"/>
      <c r="U153" s="108"/>
      <c r="V153" s="674"/>
      <c r="W153" s="127"/>
      <c r="X153" s="122"/>
      <c r="Y153" s="675"/>
      <c r="Z153" s="108"/>
      <c r="AA153" s="681"/>
    </row>
    <row r="154" spans="1:27">
      <c r="A154" s="159"/>
      <c r="B154" s="127"/>
      <c r="C154" s="672"/>
      <c r="D154" s="577"/>
      <c r="E154" s="688"/>
      <c r="F154" s="684"/>
      <c r="G154" s="673"/>
      <c r="H154" s="673"/>
      <c r="I154" s="673"/>
      <c r="J154" s="673"/>
      <c r="K154" s="688"/>
      <c r="L154" s="688"/>
      <c r="M154" s="673"/>
      <c r="N154" s="672"/>
      <c r="O154" s="678"/>
      <c r="P154" s="384"/>
      <c r="Q154" s="108"/>
      <c r="R154" s="108"/>
      <c r="S154" s="108"/>
      <c r="T154" s="108"/>
      <c r="U154" s="108"/>
      <c r="V154" s="674"/>
      <c r="W154" s="127"/>
      <c r="X154" s="122"/>
      <c r="Y154" s="675"/>
      <c r="Z154" s="108"/>
      <c r="AA154" s="676"/>
    </row>
    <row r="155" spans="1:27">
      <c r="A155" s="159"/>
      <c r="B155" s="127"/>
      <c r="C155" s="672"/>
      <c r="D155" s="577"/>
      <c r="E155" s="683"/>
      <c r="F155" s="684"/>
      <c r="G155" s="673"/>
      <c r="H155" s="673"/>
      <c r="I155" s="673"/>
      <c r="J155" s="673"/>
      <c r="K155" s="688"/>
      <c r="L155" s="683"/>
      <c r="M155" s="673"/>
      <c r="N155" s="672"/>
      <c r="O155" s="678"/>
      <c r="P155" s="384"/>
      <c r="Q155" s="108"/>
      <c r="R155" s="108"/>
      <c r="S155" s="108"/>
      <c r="T155" s="108"/>
      <c r="U155" s="108"/>
      <c r="V155" s="674"/>
      <c r="W155" s="127"/>
      <c r="X155" s="122"/>
      <c r="Y155" s="675"/>
      <c r="Z155" s="108"/>
      <c r="AA155" s="676"/>
    </row>
    <row r="156" spans="1:27">
      <c r="A156" s="159"/>
      <c r="B156" s="127"/>
      <c r="C156" s="672"/>
      <c r="D156" s="577"/>
      <c r="E156" s="688"/>
      <c r="F156" s="684"/>
      <c r="G156" s="673"/>
      <c r="H156" s="673"/>
      <c r="I156" s="673"/>
      <c r="J156" s="673"/>
      <c r="K156" s="684"/>
      <c r="L156" s="684"/>
      <c r="M156" s="100"/>
      <c r="N156" s="672"/>
      <c r="O156" s="678"/>
      <c r="P156" s="384"/>
      <c r="Q156" s="108"/>
      <c r="R156" s="108"/>
      <c r="S156" s="108"/>
      <c r="T156" s="108"/>
      <c r="U156" s="108"/>
      <c r="V156" s="674"/>
      <c r="W156" s="127"/>
      <c r="X156" s="122"/>
      <c r="Y156" s="675"/>
      <c r="Z156" s="108"/>
      <c r="AA156" s="676"/>
    </row>
    <row r="157" spans="1:27">
      <c r="A157" s="159"/>
      <c r="B157" s="127"/>
      <c r="C157" s="672"/>
      <c r="D157" s="577"/>
      <c r="E157" s="688"/>
      <c r="F157" s="688"/>
      <c r="G157" s="673"/>
      <c r="H157" s="673"/>
      <c r="I157" s="673"/>
      <c r="J157" s="683"/>
      <c r="K157" s="695"/>
      <c r="L157" s="688"/>
      <c r="M157" s="684"/>
      <c r="N157" s="672"/>
      <c r="O157" s="678"/>
      <c r="P157" s="384"/>
      <c r="Q157" s="108"/>
      <c r="R157" s="108"/>
      <c r="S157" s="108"/>
      <c r="T157" s="108"/>
      <c r="U157" s="108"/>
      <c r="V157" s="674"/>
      <c r="W157" s="127"/>
      <c r="X157" s="122"/>
      <c r="Y157" s="675"/>
      <c r="Z157" s="108"/>
      <c r="AA157" s="676"/>
    </row>
    <row r="158" spans="1:27" ht="10.5" customHeight="1">
      <c r="A158" s="159"/>
      <c r="B158" s="127"/>
      <c r="C158" s="672"/>
      <c r="D158" s="577"/>
      <c r="E158" s="683"/>
      <c r="F158" s="684"/>
      <c r="G158" s="673"/>
      <c r="H158" s="673"/>
      <c r="I158" s="673"/>
      <c r="J158" s="673"/>
      <c r="K158" s="683"/>
      <c r="L158" s="683"/>
      <c r="M158" s="673"/>
      <c r="N158" s="672"/>
      <c r="O158" s="678"/>
      <c r="P158" s="384"/>
      <c r="Q158" s="108"/>
      <c r="R158" s="108"/>
      <c r="S158" s="108"/>
      <c r="T158" s="108"/>
      <c r="U158" s="108"/>
      <c r="V158" s="674"/>
      <c r="W158" s="127"/>
      <c r="X158" s="122"/>
      <c r="Y158" s="675"/>
      <c r="Z158" s="108"/>
      <c r="AA158" s="676"/>
    </row>
    <row r="159" spans="1:27" ht="12.75" customHeight="1">
      <c r="A159" s="159"/>
      <c r="B159" s="127"/>
      <c r="C159" s="672"/>
      <c r="D159" s="577"/>
      <c r="E159" s="688"/>
      <c r="F159" s="684"/>
      <c r="G159" s="673"/>
      <c r="H159" s="673"/>
      <c r="I159" s="673"/>
      <c r="J159" s="673"/>
      <c r="K159" s="684"/>
      <c r="L159" s="684"/>
      <c r="M159" s="673"/>
      <c r="N159" s="672"/>
      <c r="O159" s="686"/>
      <c r="P159" s="384"/>
      <c r="Q159" s="108"/>
      <c r="R159" s="108"/>
      <c r="S159" s="108"/>
      <c r="T159" s="108"/>
      <c r="U159" s="108"/>
      <c r="V159" s="674"/>
      <c r="W159" s="127"/>
      <c r="X159" s="122"/>
      <c r="Y159" s="675"/>
      <c r="Z159" s="108"/>
      <c r="AA159" s="687"/>
    </row>
    <row r="160" spans="1:27">
      <c r="A160" s="159"/>
      <c r="B160" s="127"/>
      <c r="C160" s="672"/>
      <c r="D160" s="577"/>
      <c r="E160" s="683"/>
      <c r="F160" s="684"/>
      <c r="G160" s="673"/>
      <c r="H160" s="673"/>
      <c r="I160" s="673"/>
      <c r="J160" s="673"/>
      <c r="K160" s="684"/>
      <c r="L160" s="684"/>
      <c r="M160" s="673"/>
      <c r="N160" s="672"/>
      <c r="O160" s="678"/>
      <c r="P160" s="384"/>
      <c r="Q160" s="108"/>
      <c r="R160" s="108"/>
      <c r="S160" s="108"/>
      <c r="T160" s="108"/>
      <c r="U160" s="108"/>
      <c r="V160" s="674"/>
      <c r="W160" s="127"/>
      <c r="X160" s="122"/>
      <c r="Y160" s="675"/>
      <c r="Z160" s="108"/>
      <c r="AA160" s="676"/>
    </row>
    <row r="161" spans="1:27" ht="12.75" customHeight="1">
      <c r="A161" s="159"/>
      <c r="B161" s="127"/>
      <c r="C161" s="672"/>
      <c r="D161" s="577"/>
      <c r="E161" s="684"/>
      <c r="F161" s="688"/>
      <c r="G161" s="673"/>
      <c r="H161" s="673"/>
      <c r="I161" s="673"/>
      <c r="J161" s="673"/>
      <c r="K161" s="695"/>
      <c r="L161" s="688"/>
      <c r="M161" s="673"/>
      <c r="N161" s="672"/>
      <c r="O161" s="686"/>
      <c r="P161" s="384"/>
      <c r="Q161" s="108"/>
      <c r="R161" s="108"/>
      <c r="S161" s="108"/>
      <c r="T161" s="108"/>
      <c r="U161" s="108"/>
      <c r="V161" s="674"/>
      <c r="W161" s="127"/>
      <c r="X161" s="122"/>
      <c r="Y161" s="675"/>
      <c r="Z161" s="108"/>
      <c r="AA161" s="687"/>
    </row>
    <row r="162" spans="1:27" hidden="1">
      <c r="A162" s="159"/>
      <c r="B162" s="127"/>
      <c r="C162" s="672"/>
      <c r="D162" s="577"/>
      <c r="E162" s="688"/>
      <c r="F162" s="684"/>
      <c r="G162" s="673"/>
      <c r="H162" s="673"/>
      <c r="I162" s="673"/>
      <c r="J162" s="673"/>
      <c r="K162" s="683"/>
      <c r="L162" s="683"/>
      <c r="M162" s="673"/>
      <c r="N162" s="672"/>
      <c r="O162" s="678"/>
      <c r="P162" s="384"/>
      <c r="Q162" s="108"/>
      <c r="R162" s="108"/>
      <c r="S162" s="108"/>
      <c r="T162" s="108"/>
      <c r="U162" s="108"/>
      <c r="V162" s="674"/>
      <c r="W162" s="127"/>
      <c r="X162" s="122"/>
      <c r="Y162" s="675"/>
      <c r="Z162" s="108"/>
      <c r="AA162" s="681"/>
    </row>
    <row r="163" spans="1:27" ht="13.5" customHeight="1">
      <c r="A163" s="159"/>
      <c r="B163" s="103"/>
      <c r="C163" s="672"/>
      <c r="D163" s="577"/>
      <c r="E163" s="684"/>
      <c r="F163" s="684"/>
      <c r="G163" s="673"/>
      <c r="H163" s="673"/>
      <c r="I163" s="673"/>
      <c r="J163" s="673"/>
      <c r="K163" s="688"/>
      <c r="L163" s="688"/>
      <c r="M163" s="673"/>
      <c r="N163" s="672"/>
      <c r="O163" s="678"/>
      <c r="P163" s="384"/>
      <c r="Q163" s="108"/>
      <c r="R163" s="108"/>
      <c r="S163" s="108"/>
      <c r="T163" s="108"/>
      <c r="U163" s="108"/>
      <c r="V163" s="674"/>
      <c r="W163" s="127"/>
      <c r="X163" s="122"/>
      <c r="Y163" s="675"/>
      <c r="Z163" s="108"/>
      <c r="AA163" s="676"/>
    </row>
    <row r="164" spans="1:27" ht="12.75" customHeight="1">
      <c r="A164" s="159"/>
      <c r="B164" s="127"/>
      <c r="C164" s="672"/>
      <c r="D164" s="577"/>
      <c r="E164" s="683"/>
      <c r="F164" s="684"/>
      <c r="G164" s="695"/>
      <c r="H164" s="673"/>
      <c r="I164" s="673"/>
      <c r="J164" s="673"/>
      <c r="K164" s="683"/>
      <c r="L164" s="684"/>
      <c r="M164" s="673"/>
      <c r="N164" s="677"/>
      <c r="O164" s="686"/>
      <c r="P164" s="384"/>
      <c r="Q164" s="108"/>
      <c r="R164" s="108"/>
      <c r="S164" s="108"/>
      <c r="T164" s="108"/>
      <c r="U164" s="108"/>
      <c r="V164" s="674"/>
      <c r="W164" s="127"/>
      <c r="X164" s="122"/>
      <c r="Y164" s="675"/>
      <c r="Z164" s="108"/>
      <c r="AA164" s="687"/>
    </row>
    <row r="165" spans="1:27" ht="12.75" customHeight="1">
      <c r="A165" s="159"/>
      <c r="B165" s="127"/>
      <c r="C165" s="672"/>
      <c r="D165" s="577"/>
      <c r="E165" s="695"/>
      <c r="F165" s="695"/>
      <c r="G165" s="673"/>
      <c r="H165" s="673"/>
      <c r="I165" s="673"/>
      <c r="J165" s="673"/>
      <c r="K165" s="696"/>
      <c r="L165" s="695"/>
      <c r="M165" s="673"/>
      <c r="N165" s="677"/>
      <c r="O165" s="678"/>
      <c r="P165" s="384"/>
      <c r="Q165" s="108"/>
      <c r="R165" s="108"/>
      <c r="S165" s="108"/>
      <c r="T165" s="108"/>
      <c r="U165" s="108"/>
      <c r="V165" s="674"/>
      <c r="W165" s="127"/>
      <c r="X165" s="122"/>
      <c r="Y165" s="675"/>
      <c r="Z165" s="108"/>
      <c r="AA165" s="690"/>
    </row>
    <row r="166" spans="1:27" ht="12.75" customHeight="1">
      <c r="A166" s="159"/>
      <c r="B166" s="127"/>
      <c r="C166" s="672"/>
      <c r="D166" s="691"/>
      <c r="E166" s="155"/>
      <c r="F166" s="155"/>
      <c r="G166" s="155"/>
      <c r="H166" s="155"/>
      <c r="I166" s="155"/>
      <c r="J166" s="155"/>
      <c r="K166" s="155"/>
      <c r="L166" s="155"/>
      <c r="M166" s="155"/>
      <c r="N166" s="677"/>
      <c r="O166" s="678"/>
      <c r="P166" s="384"/>
      <c r="Q166" s="108"/>
      <c r="R166" s="108"/>
      <c r="S166" s="108"/>
      <c r="T166" s="108"/>
      <c r="U166" s="108"/>
      <c r="V166" s="674"/>
      <c r="W166" s="127"/>
      <c r="X166" s="122"/>
      <c r="Y166" s="675"/>
      <c r="Z166" s="108"/>
      <c r="AA166" s="676"/>
    </row>
    <row r="167" spans="1:27" ht="12.75" customHeight="1">
      <c r="A167" s="159"/>
      <c r="B167" s="127"/>
      <c r="C167" s="672"/>
      <c r="D167" s="691"/>
      <c r="E167" s="155"/>
      <c r="F167" s="155"/>
      <c r="G167" s="155"/>
      <c r="H167" s="155"/>
      <c r="I167" s="155"/>
      <c r="J167" s="155"/>
      <c r="K167" s="155"/>
      <c r="L167" s="155"/>
      <c r="M167" s="155"/>
      <c r="N167" s="677"/>
      <c r="O167" s="678"/>
      <c r="P167" s="384"/>
      <c r="Q167" s="108"/>
      <c r="R167" s="108"/>
      <c r="S167" s="108"/>
      <c r="T167" s="108"/>
      <c r="U167" s="108"/>
      <c r="V167" s="674"/>
      <c r="W167" s="127"/>
      <c r="X167" s="122"/>
      <c r="Y167" s="675"/>
      <c r="Z167" s="108"/>
      <c r="AA167" s="676"/>
    </row>
    <row r="168" spans="1:27" ht="11.25" customHeight="1">
      <c r="A168" s="159"/>
      <c r="B168" s="127"/>
      <c r="C168" s="672"/>
      <c r="D168" s="155"/>
      <c r="E168" s="155"/>
      <c r="F168" s="155"/>
      <c r="G168" s="155"/>
      <c r="H168" s="155"/>
      <c r="I168" s="155"/>
      <c r="J168" s="155"/>
      <c r="K168" s="155"/>
      <c r="L168" s="155"/>
      <c r="M168" s="155"/>
      <c r="N168" s="677"/>
      <c r="O168" s="678"/>
      <c r="P168" s="384"/>
      <c r="Q168" s="108"/>
      <c r="R168" s="108"/>
      <c r="S168" s="108"/>
      <c r="T168" s="108"/>
      <c r="U168" s="108"/>
      <c r="V168" s="674"/>
      <c r="W168" s="127"/>
      <c r="X168" s="122"/>
      <c r="Y168" s="675"/>
      <c r="Z168" s="108"/>
      <c r="AA168" s="676"/>
    </row>
    <row r="169" spans="1:27" ht="12.75" customHeight="1">
      <c r="A169" s="159"/>
      <c r="B169" s="127"/>
      <c r="C169" s="672"/>
      <c r="D169" s="155"/>
      <c r="E169" s="155"/>
      <c r="F169" s="155"/>
      <c r="G169" s="155"/>
      <c r="H169" s="155"/>
      <c r="I169" s="155"/>
      <c r="J169" s="692"/>
      <c r="K169" s="155"/>
      <c r="L169" s="155"/>
      <c r="M169" s="155"/>
      <c r="N169" s="680"/>
      <c r="O169" s="678"/>
      <c r="P169" s="384"/>
      <c r="Q169" s="108"/>
      <c r="R169" s="108"/>
      <c r="S169" s="108"/>
      <c r="T169" s="108"/>
      <c r="U169" s="108"/>
      <c r="V169" s="693"/>
      <c r="W169" s="127"/>
      <c r="X169" s="694"/>
      <c r="Y169" s="675"/>
      <c r="Z169" s="108"/>
      <c r="AA169" s="676"/>
    </row>
    <row r="170" spans="1:27" ht="11.25" customHeight="1">
      <c r="A170" s="108"/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</row>
    <row r="171" spans="1:27" ht="12.75" customHeight="1">
      <c r="A171" s="203"/>
      <c r="B171" s="108"/>
      <c r="C171" s="203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201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</row>
    <row r="172" spans="1:27">
      <c r="A172" s="108"/>
      <c r="B172" s="127"/>
      <c r="C172" s="384"/>
      <c r="D172" s="207"/>
      <c r="E172" s="207"/>
      <c r="F172" s="207"/>
      <c r="G172" s="207"/>
      <c r="H172" s="207"/>
      <c r="I172" s="207"/>
      <c r="J172" s="207"/>
      <c r="K172" s="207"/>
      <c r="L172" s="127"/>
      <c r="M172" s="127"/>
      <c r="N172" s="100"/>
      <c r="O172" s="100"/>
      <c r="P172" s="127"/>
      <c r="Q172" s="384"/>
      <c r="R172" s="108"/>
      <c r="S172" s="384"/>
      <c r="T172" s="127"/>
      <c r="U172" s="108"/>
      <c r="V172" s="108"/>
      <c r="W172" s="108"/>
      <c r="X172" s="108"/>
      <c r="Y172" s="108"/>
      <c r="Z172" s="108"/>
      <c r="AA172" s="108"/>
    </row>
    <row r="173" spans="1:27">
      <c r="A173" s="108"/>
      <c r="B173" s="127"/>
      <c r="C173" s="100"/>
      <c r="D173" s="207"/>
      <c r="E173" s="207"/>
      <c r="F173" s="207"/>
      <c r="G173" s="207"/>
      <c r="H173" s="207"/>
      <c r="I173" s="207"/>
      <c r="J173" s="207"/>
      <c r="K173" s="207"/>
      <c r="L173" s="127"/>
      <c r="M173" s="127"/>
      <c r="N173" s="100"/>
      <c r="O173" s="100"/>
      <c r="P173" s="127"/>
      <c r="Q173" s="384"/>
      <c r="R173" s="108"/>
      <c r="S173" s="384"/>
      <c r="T173" s="127"/>
      <c r="U173" s="108"/>
      <c r="V173" s="108"/>
      <c r="W173" s="108"/>
      <c r="X173" s="108"/>
      <c r="Y173" s="108"/>
      <c r="Z173" s="108"/>
      <c r="AA173" s="108"/>
    </row>
    <row r="174" spans="1:27">
      <c r="A174" s="108"/>
      <c r="B174" s="384"/>
      <c r="C174" s="384"/>
      <c r="D174" s="207"/>
      <c r="E174" s="207"/>
      <c r="F174" s="207"/>
      <c r="G174" s="207"/>
      <c r="H174" s="108"/>
      <c r="I174" s="108"/>
      <c r="J174" s="207"/>
      <c r="K174" s="106"/>
      <c r="L174" s="127"/>
      <c r="M174" s="127"/>
      <c r="N174" s="100"/>
      <c r="O174" s="100"/>
      <c r="P174" s="384"/>
      <c r="Q174" s="384"/>
      <c r="R174" s="108"/>
      <c r="S174" s="384"/>
      <c r="T174" s="127"/>
      <c r="U174" s="108"/>
      <c r="V174" s="108"/>
      <c r="W174" s="108"/>
      <c r="X174" s="108"/>
      <c r="Y174" s="108"/>
      <c r="Z174" s="108"/>
      <c r="AA174" s="669"/>
    </row>
    <row r="175" spans="1:27">
      <c r="A175" s="108"/>
      <c r="B175" s="127"/>
      <c r="C175" s="127"/>
      <c r="D175" s="384"/>
      <c r="E175" s="384"/>
      <c r="F175" s="384"/>
      <c r="G175" s="384"/>
      <c r="H175" s="384"/>
      <c r="I175" s="384"/>
      <c r="J175" s="384"/>
      <c r="K175" s="384"/>
      <c r="L175" s="384"/>
      <c r="M175" s="384"/>
      <c r="N175" s="100"/>
      <c r="O175" s="100"/>
      <c r="P175" s="384"/>
      <c r="Q175" s="384"/>
      <c r="R175" s="108"/>
      <c r="S175" s="384"/>
      <c r="T175" s="127"/>
      <c r="U175" s="108"/>
      <c r="V175" s="108"/>
      <c r="W175" s="108"/>
      <c r="X175" s="108"/>
      <c r="Y175" s="352"/>
      <c r="Z175" s="108"/>
      <c r="AA175" s="669"/>
    </row>
    <row r="176" spans="1:27">
      <c r="A176" s="108"/>
      <c r="B176" s="384"/>
      <c r="C176" s="108"/>
      <c r="D176" s="384"/>
      <c r="E176" s="384"/>
      <c r="F176" s="384"/>
      <c r="G176" s="384"/>
      <c r="H176" s="384"/>
      <c r="I176" s="384"/>
      <c r="J176" s="384"/>
      <c r="K176" s="384"/>
      <c r="L176" s="384"/>
      <c r="M176" s="384"/>
      <c r="N176" s="100"/>
      <c r="O176" s="100"/>
      <c r="P176" s="127"/>
      <c r="Q176" s="384"/>
      <c r="R176" s="108"/>
      <c r="S176" s="384"/>
      <c r="T176" s="127"/>
      <c r="U176" s="108"/>
      <c r="V176" s="108"/>
      <c r="W176" s="108"/>
      <c r="X176" s="108"/>
      <c r="Y176" s="352"/>
      <c r="Z176" s="108"/>
      <c r="AA176" s="670"/>
    </row>
    <row r="177" spans="1:27">
      <c r="A177" s="108"/>
      <c r="B177" s="127"/>
      <c r="C177" s="207"/>
      <c r="D177" s="127"/>
      <c r="E177" s="127"/>
      <c r="F177" s="127"/>
      <c r="G177" s="127"/>
      <c r="H177" s="103"/>
      <c r="I177" s="127"/>
      <c r="J177" s="127"/>
      <c r="K177" s="127"/>
      <c r="L177" s="127"/>
      <c r="M177" s="103"/>
      <c r="N177" s="100"/>
      <c r="O177" s="100"/>
      <c r="P177" s="207"/>
      <c r="Q177" s="384"/>
      <c r="R177" s="127"/>
      <c r="S177" s="384"/>
      <c r="T177" s="127"/>
      <c r="U177" s="108"/>
      <c r="V177" s="285"/>
      <c r="W177" s="384"/>
      <c r="X177" s="159"/>
      <c r="Y177" s="671"/>
      <c r="Z177" s="108"/>
      <c r="AA177" s="670"/>
    </row>
    <row r="178" spans="1:27">
      <c r="A178" s="159"/>
      <c r="B178" s="127"/>
      <c r="C178" s="672"/>
      <c r="D178" s="688"/>
      <c r="E178" s="673"/>
      <c r="F178" s="673"/>
      <c r="G178" s="673"/>
      <c r="H178" s="673"/>
      <c r="I178" s="673"/>
      <c r="J178" s="673"/>
      <c r="K178" s="673"/>
      <c r="L178" s="673"/>
      <c r="M178" s="673"/>
      <c r="N178" s="672"/>
      <c r="O178" s="384"/>
      <c r="P178" s="384"/>
      <c r="Q178" s="108"/>
      <c r="R178" s="578"/>
      <c r="S178" s="108"/>
      <c r="T178" s="108"/>
      <c r="U178" s="108"/>
      <c r="V178" s="674"/>
      <c r="W178" s="127"/>
      <c r="X178" s="122"/>
      <c r="Y178" s="675"/>
      <c r="Z178" s="108"/>
      <c r="AA178" s="676"/>
    </row>
    <row r="179" spans="1:27">
      <c r="A179" s="159"/>
      <c r="B179" s="127"/>
      <c r="C179" s="672"/>
      <c r="D179" s="688"/>
      <c r="E179" s="673"/>
      <c r="F179" s="673"/>
      <c r="G179" s="673"/>
      <c r="H179" s="673"/>
      <c r="I179" s="673"/>
      <c r="J179" s="673"/>
      <c r="K179" s="673"/>
      <c r="L179" s="673"/>
      <c r="M179" s="673"/>
      <c r="N179" s="677"/>
      <c r="O179" s="678"/>
      <c r="P179" s="384"/>
      <c r="Q179" s="108"/>
      <c r="R179" s="108"/>
      <c r="S179" s="108"/>
      <c r="T179" s="108"/>
      <c r="U179" s="108"/>
      <c r="V179" s="674"/>
      <c r="W179" s="127"/>
      <c r="X179" s="122"/>
      <c r="Y179" s="675"/>
      <c r="Z179" s="108"/>
      <c r="AA179" s="676"/>
    </row>
    <row r="180" spans="1:27" ht="12" customHeight="1">
      <c r="A180" s="159"/>
      <c r="B180" s="127"/>
      <c r="C180" s="672"/>
      <c r="D180" s="688"/>
      <c r="E180" s="673"/>
      <c r="F180" s="673"/>
      <c r="G180" s="688"/>
      <c r="H180" s="673"/>
      <c r="I180" s="673"/>
      <c r="J180" s="688"/>
      <c r="K180" s="673"/>
      <c r="L180" s="673"/>
      <c r="M180" s="673"/>
      <c r="N180" s="672"/>
      <c r="O180" s="678"/>
      <c r="P180" s="384"/>
      <c r="Q180" s="108"/>
      <c r="R180" s="108"/>
      <c r="S180" s="108"/>
      <c r="T180" s="108"/>
      <c r="U180" s="108"/>
      <c r="V180" s="674"/>
      <c r="W180" s="127"/>
      <c r="X180" s="122"/>
      <c r="Y180" s="675"/>
      <c r="Z180" s="108"/>
      <c r="AA180" s="679"/>
    </row>
    <row r="181" spans="1:27">
      <c r="A181" s="159"/>
      <c r="B181" s="127"/>
      <c r="C181" s="672"/>
      <c r="D181" s="688"/>
      <c r="E181" s="673"/>
      <c r="F181" s="673"/>
      <c r="G181" s="673"/>
      <c r="H181" s="673"/>
      <c r="I181" s="673"/>
      <c r="J181" s="673"/>
      <c r="K181" s="673"/>
      <c r="L181" s="673"/>
      <c r="M181" s="688"/>
      <c r="N181" s="680"/>
      <c r="O181" s="678"/>
      <c r="P181" s="384"/>
      <c r="Q181" s="108"/>
      <c r="R181" s="108"/>
      <c r="S181" s="108"/>
      <c r="T181" s="108"/>
      <c r="U181" s="108"/>
      <c r="V181" s="674"/>
      <c r="W181" s="127"/>
      <c r="X181" s="122"/>
      <c r="Y181" s="675"/>
      <c r="Z181" s="108"/>
      <c r="AA181" s="676"/>
    </row>
    <row r="182" spans="1:27" ht="12.75" customHeight="1">
      <c r="A182" s="159"/>
      <c r="B182" s="127"/>
      <c r="C182" s="672"/>
      <c r="D182" s="688"/>
      <c r="E182" s="673"/>
      <c r="F182" s="673"/>
      <c r="G182" s="673"/>
      <c r="H182" s="673"/>
      <c r="I182" s="673"/>
      <c r="J182" s="673"/>
      <c r="K182" s="673"/>
      <c r="L182" s="673"/>
      <c r="M182" s="673"/>
      <c r="N182" s="672"/>
      <c r="O182" s="678"/>
      <c r="P182" s="384"/>
      <c r="Q182" s="108"/>
      <c r="R182" s="108"/>
      <c r="S182" s="108"/>
      <c r="T182" s="108"/>
      <c r="U182" s="108"/>
      <c r="V182" s="674"/>
      <c r="W182" s="127"/>
      <c r="X182" s="122"/>
      <c r="Y182" s="675"/>
      <c r="Z182" s="108"/>
      <c r="AA182" s="681"/>
    </row>
    <row r="183" spans="1:27">
      <c r="A183" s="159"/>
      <c r="B183" s="127"/>
      <c r="C183" s="672"/>
      <c r="D183" s="688"/>
      <c r="E183" s="673"/>
      <c r="F183" s="673"/>
      <c r="G183" s="673"/>
      <c r="H183" s="673"/>
      <c r="I183" s="673"/>
      <c r="J183" s="673"/>
      <c r="K183" s="673"/>
      <c r="L183" s="673"/>
      <c r="M183" s="673"/>
      <c r="N183" s="672"/>
      <c r="O183" s="678"/>
      <c r="P183" s="384"/>
      <c r="Q183" s="108"/>
      <c r="R183" s="108"/>
      <c r="S183" s="108"/>
      <c r="T183" s="108"/>
      <c r="U183" s="108"/>
      <c r="V183" s="674"/>
      <c r="W183" s="127"/>
      <c r="X183" s="122"/>
      <c r="Y183" s="675"/>
      <c r="Z183" s="108"/>
      <c r="AA183" s="679"/>
    </row>
    <row r="184" spans="1:27" ht="15" customHeight="1">
      <c r="A184" s="159"/>
      <c r="B184" s="127"/>
      <c r="C184" s="672"/>
      <c r="D184" s="688"/>
      <c r="E184" s="673"/>
      <c r="F184" s="100"/>
      <c r="G184" s="683"/>
      <c r="H184" s="688"/>
      <c r="I184" s="673"/>
      <c r="J184" s="673"/>
      <c r="K184" s="673"/>
      <c r="L184" s="673"/>
      <c r="M184" s="673"/>
      <c r="N184" s="682"/>
      <c r="O184" s="678"/>
      <c r="P184" s="384"/>
      <c r="Q184" s="108"/>
      <c r="R184" s="108"/>
      <c r="S184" s="108"/>
      <c r="T184" s="108"/>
      <c r="U184" s="108"/>
      <c r="V184" s="674"/>
      <c r="W184" s="127"/>
      <c r="X184" s="122"/>
      <c r="Y184" s="675"/>
      <c r="Z184" s="108"/>
      <c r="AA184" s="681"/>
    </row>
    <row r="185" spans="1:27">
      <c r="A185" s="159"/>
      <c r="B185" s="127"/>
      <c r="C185" s="672"/>
      <c r="D185" s="688"/>
      <c r="E185" s="673"/>
      <c r="F185" s="673"/>
      <c r="G185" s="673"/>
      <c r="H185" s="673"/>
      <c r="I185" s="673"/>
      <c r="J185" s="673"/>
      <c r="K185" s="673"/>
      <c r="L185" s="673"/>
      <c r="M185" s="673"/>
      <c r="N185" s="672"/>
      <c r="O185" s="678"/>
      <c r="P185" s="384"/>
      <c r="Q185" s="108"/>
      <c r="R185" s="108"/>
      <c r="S185" s="108"/>
      <c r="T185" s="108"/>
      <c r="U185" s="108"/>
      <c r="V185" s="674"/>
      <c r="W185" s="127"/>
      <c r="X185" s="122"/>
      <c r="Y185" s="675"/>
      <c r="Z185" s="108"/>
      <c r="AA185" s="676"/>
    </row>
    <row r="186" spans="1:27">
      <c r="A186" s="159"/>
      <c r="B186" s="127"/>
      <c r="C186" s="672"/>
      <c r="D186" s="688"/>
      <c r="E186" s="673"/>
      <c r="F186" s="673"/>
      <c r="G186" s="673"/>
      <c r="H186" s="673"/>
      <c r="I186" s="673"/>
      <c r="J186" s="673"/>
      <c r="K186" s="673"/>
      <c r="L186" s="673"/>
      <c r="M186" s="673"/>
      <c r="N186" s="672"/>
      <c r="O186" s="678"/>
      <c r="P186" s="384"/>
      <c r="Q186" s="108"/>
      <c r="R186" s="108"/>
      <c r="S186" s="108"/>
      <c r="T186" s="108"/>
      <c r="U186" s="108"/>
      <c r="V186" s="674"/>
      <c r="W186" s="127"/>
      <c r="X186" s="122"/>
      <c r="Y186" s="675"/>
      <c r="Z186" s="108"/>
      <c r="AA186" s="676"/>
    </row>
    <row r="187" spans="1:27">
      <c r="A187" s="159"/>
      <c r="B187" s="127"/>
      <c r="C187" s="672"/>
      <c r="D187" s="688"/>
      <c r="E187" s="673"/>
      <c r="F187" s="673"/>
      <c r="G187" s="673"/>
      <c r="H187" s="673"/>
      <c r="I187" s="673"/>
      <c r="J187" s="673"/>
      <c r="K187" s="673"/>
      <c r="L187" s="673"/>
      <c r="M187" s="673"/>
      <c r="N187" s="672"/>
      <c r="O187" s="678"/>
      <c r="P187" s="384"/>
      <c r="Q187" s="108"/>
      <c r="R187" s="108"/>
      <c r="S187" s="108"/>
      <c r="T187" s="108"/>
      <c r="U187" s="108"/>
      <c r="V187" s="674"/>
      <c r="W187" s="127"/>
      <c r="X187" s="122"/>
      <c r="Y187" s="675"/>
      <c r="Z187" s="108"/>
      <c r="AA187" s="676"/>
    </row>
    <row r="188" spans="1:27">
      <c r="A188" s="159"/>
      <c r="B188" s="127"/>
      <c r="C188" s="672"/>
      <c r="D188" s="688"/>
      <c r="E188" s="673"/>
      <c r="F188" s="673"/>
      <c r="G188" s="673"/>
      <c r="H188" s="673"/>
      <c r="I188" s="673"/>
      <c r="J188" s="673"/>
      <c r="K188" s="673"/>
      <c r="L188" s="673"/>
      <c r="M188" s="673"/>
      <c r="N188" s="672"/>
      <c r="O188" s="678"/>
      <c r="P188" s="384"/>
      <c r="Q188" s="108"/>
      <c r="R188" s="108"/>
      <c r="S188" s="108"/>
      <c r="T188" s="108"/>
      <c r="U188" s="108"/>
      <c r="V188" s="674"/>
      <c r="W188" s="127"/>
      <c r="X188" s="122"/>
      <c r="Y188" s="675"/>
      <c r="Z188" s="108"/>
      <c r="AA188" s="676"/>
    </row>
    <row r="189" spans="1:27">
      <c r="A189" s="159"/>
      <c r="B189" s="127"/>
      <c r="C189" s="672"/>
      <c r="D189" s="688"/>
      <c r="E189" s="673"/>
      <c r="F189" s="673"/>
      <c r="G189" s="673"/>
      <c r="H189" s="673"/>
      <c r="I189" s="673"/>
      <c r="J189" s="673"/>
      <c r="K189" s="673"/>
      <c r="L189" s="673"/>
      <c r="M189" s="673"/>
      <c r="N189" s="672"/>
      <c r="O189" s="678"/>
      <c r="P189" s="384"/>
      <c r="Q189" s="108"/>
      <c r="R189" s="108"/>
      <c r="S189" s="108"/>
      <c r="T189" s="108"/>
      <c r="U189" s="108"/>
      <c r="V189" s="674"/>
      <c r="W189" s="127"/>
      <c r="X189" s="122"/>
      <c r="Y189" s="675"/>
      <c r="Z189" s="108"/>
      <c r="AA189" s="676"/>
    </row>
    <row r="190" spans="1:27">
      <c r="A190" s="159"/>
      <c r="B190" s="127"/>
      <c r="C190" s="672"/>
      <c r="D190" s="688"/>
      <c r="E190" s="673"/>
      <c r="F190" s="673"/>
      <c r="G190" s="673"/>
      <c r="H190" s="673"/>
      <c r="I190" s="673"/>
      <c r="J190" s="673"/>
      <c r="K190" s="673"/>
      <c r="L190" s="673"/>
      <c r="M190" s="673"/>
      <c r="N190" s="672"/>
      <c r="O190" s="678"/>
      <c r="P190" s="384"/>
      <c r="Q190" s="108"/>
      <c r="R190" s="108"/>
      <c r="S190" s="108"/>
      <c r="T190" s="108"/>
      <c r="U190" s="108"/>
      <c r="V190" s="674"/>
      <c r="W190" s="127"/>
      <c r="X190" s="122"/>
      <c r="Y190" s="675"/>
      <c r="Z190" s="108"/>
      <c r="AA190" s="676"/>
    </row>
    <row r="191" spans="1:27">
      <c r="A191" s="159"/>
      <c r="B191" s="127"/>
      <c r="C191" s="672"/>
      <c r="D191" s="688"/>
      <c r="E191" s="673"/>
      <c r="F191" s="673"/>
      <c r="G191" s="673"/>
      <c r="H191" s="673"/>
      <c r="I191" s="673"/>
      <c r="J191" s="673"/>
      <c r="K191" s="673"/>
      <c r="L191" s="673"/>
      <c r="M191" s="673"/>
      <c r="N191" s="672"/>
      <c r="O191" s="678"/>
      <c r="P191" s="384"/>
      <c r="Q191" s="108"/>
      <c r="R191" s="108"/>
      <c r="S191" s="108"/>
      <c r="T191" s="108"/>
      <c r="U191" s="108"/>
      <c r="V191" s="674"/>
      <c r="W191" s="127"/>
      <c r="X191" s="122"/>
      <c r="Y191" s="675"/>
      <c r="Z191" s="108"/>
      <c r="AA191" s="676"/>
    </row>
    <row r="192" spans="1:27" ht="13.5" customHeight="1">
      <c r="A192" s="159"/>
      <c r="B192" s="127"/>
      <c r="C192" s="672"/>
      <c r="D192" s="688"/>
      <c r="E192" s="673"/>
      <c r="F192" s="673"/>
      <c r="G192" s="673"/>
      <c r="H192" s="673"/>
      <c r="I192" s="673"/>
      <c r="J192" s="673"/>
      <c r="K192" s="673"/>
      <c r="L192" s="673"/>
      <c r="M192" s="673"/>
      <c r="N192" s="672"/>
      <c r="O192" s="678"/>
      <c r="P192" s="384"/>
      <c r="Q192" s="108"/>
      <c r="R192" s="108"/>
      <c r="S192" s="108"/>
      <c r="T192" s="108"/>
      <c r="U192" s="108"/>
      <c r="V192" s="674"/>
      <c r="W192" s="127"/>
      <c r="X192" s="122"/>
      <c r="Y192" s="675"/>
      <c r="Z192" s="108"/>
      <c r="AA192" s="679"/>
    </row>
    <row r="193" spans="1:27" ht="12" customHeight="1">
      <c r="A193" s="159"/>
      <c r="B193" s="127"/>
      <c r="C193" s="672"/>
      <c r="D193" s="691"/>
      <c r="E193" s="683"/>
      <c r="F193" s="684"/>
      <c r="G193" s="673"/>
      <c r="H193" s="673"/>
      <c r="I193" s="673"/>
      <c r="J193" s="673"/>
      <c r="K193" s="683"/>
      <c r="L193" s="683"/>
      <c r="M193" s="673"/>
      <c r="N193" s="677"/>
      <c r="O193" s="678"/>
      <c r="P193" s="384"/>
      <c r="Q193" s="108"/>
      <c r="R193" s="108"/>
      <c r="S193" s="108"/>
      <c r="T193" s="108"/>
      <c r="U193" s="108"/>
      <c r="V193" s="674"/>
      <c r="W193" s="127"/>
      <c r="X193" s="122"/>
      <c r="Y193" s="675"/>
      <c r="Z193" s="108"/>
      <c r="AA193" s="685"/>
    </row>
    <row r="194" spans="1:27">
      <c r="A194" s="159"/>
      <c r="B194" s="127"/>
      <c r="C194" s="672"/>
      <c r="D194" s="691"/>
      <c r="E194" s="683"/>
      <c r="F194" s="684"/>
      <c r="G194" s="673"/>
      <c r="H194" s="673"/>
      <c r="I194" s="673"/>
      <c r="J194" s="673"/>
      <c r="K194" s="683"/>
      <c r="L194" s="683"/>
      <c r="M194" s="673"/>
      <c r="N194" s="672"/>
      <c r="O194" s="678"/>
      <c r="P194" s="384"/>
      <c r="Q194" s="108"/>
      <c r="R194" s="108"/>
      <c r="S194" s="108"/>
      <c r="T194" s="108"/>
      <c r="U194" s="108"/>
      <c r="V194" s="674"/>
      <c r="W194" s="127"/>
      <c r="X194" s="122"/>
      <c r="Y194" s="675"/>
      <c r="Z194" s="108"/>
      <c r="AA194" s="676"/>
    </row>
    <row r="195" spans="1:27" ht="13.5" customHeight="1">
      <c r="A195" s="159"/>
      <c r="B195" s="127"/>
      <c r="C195" s="672"/>
      <c r="D195" s="691"/>
      <c r="E195" s="683"/>
      <c r="F195" s="684"/>
      <c r="G195" s="673"/>
      <c r="H195" s="673"/>
      <c r="I195" s="673"/>
      <c r="J195" s="673"/>
      <c r="K195" s="683"/>
      <c r="L195" s="683"/>
      <c r="M195" s="673"/>
      <c r="N195" s="672"/>
      <c r="O195" s="678"/>
      <c r="P195" s="384"/>
      <c r="Q195" s="108"/>
      <c r="R195" s="108"/>
      <c r="S195" s="108"/>
      <c r="T195" s="108"/>
      <c r="U195" s="108"/>
      <c r="V195" s="674"/>
      <c r="W195" s="127"/>
      <c r="X195" s="122"/>
      <c r="Y195" s="675"/>
      <c r="Z195" s="108"/>
      <c r="AA195" s="676"/>
    </row>
    <row r="196" spans="1:27">
      <c r="A196" s="159"/>
      <c r="B196" s="127"/>
      <c r="C196" s="672"/>
      <c r="D196" s="691"/>
      <c r="E196" s="683"/>
      <c r="F196" s="684"/>
      <c r="G196" s="673"/>
      <c r="H196" s="695"/>
      <c r="I196" s="673"/>
      <c r="J196" s="695"/>
      <c r="K196" s="688"/>
      <c r="L196" s="688"/>
      <c r="M196" s="673"/>
      <c r="N196" s="672"/>
      <c r="O196" s="678"/>
      <c r="P196" s="384"/>
      <c r="Q196" s="108"/>
      <c r="R196" s="108"/>
      <c r="S196" s="108"/>
      <c r="T196" s="108"/>
      <c r="U196" s="108"/>
      <c r="V196" s="674"/>
      <c r="W196" s="127"/>
      <c r="X196" s="122"/>
      <c r="Y196" s="675"/>
      <c r="Z196" s="108"/>
      <c r="AA196" s="681"/>
    </row>
    <row r="197" spans="1:27">
      <c r="A197" s="159"/>
      <c r="B197" s="127"/>
      <c r="C197" s="672"/>
      <c r="D197" s="691"/>
      <c r="E197" s="688"/>
      <c r="F197" s="684"/>
      <c r="G197" s="673"/>
      <c r="H197" s="673"/>
      <c r="I197" s="673"/>
      <c r="J197" s="673"/>
      <c r="K197" s="688"/>
      <c r="L197" s="688"/>
      <c r="M197" s="673"/>
      <c r="N197" s="672"/>
      <c r="O197" s="678"/>
      <c r="P197" s="384"/>
      <c r="Q197" s="108"/>
      <c r="R197" s="108"/>
      <c r="S197" s="108"/>
      <c r="T197" s="108"/>
      <c r="U197" s="108"/>
      <c r="V197" s="674"/>
      <c r="W197" s="127"/>
      <c r="X197" s="122"/>
      <c r="Y197" s="675"/>
      <c r="Z197" s="108"/>
      <c r="AA197" s="676"/>
    </row>
    <row r="198" spans="1:27" ht="12" customHeight="1">
      <c r="A198" s="159"/>
      <c r="B198" s="127"/>
      <c r="C198" s="672"/>
      <c r="D198" s="691"/>
      <c r="E198" s="683"/>
      <c r="F198" s="684"/>
      <c r="G198" s="673"/>
      <c r="H198" s="673"/>
      <c r="I198" s="673"/>
      <c r="J198" s="673"/>
      <c r="K198" s="688"/>
      <c r="L198" s="683"/>
      <c r="M198" s="673"/>
      <c r="N198" s="672"/>
      <c r="O198" s="678"/>
      <c r="P198" s="384"/>
      <c r="Q198" s="108"/>
      <c r="R198" s="108"/>
      <c r="S198" s="108"/>
      <c r="T198" s="108"/>
      <c r="U198" s="108"/>
      <c r="V198" s="674"/>
      <c r="W198" s="127"/>
      <c r="X198" s="122"/>
      <c r="Y198" s="675"/>
      <c r="Z198" s="108"/>
      <c r="AA198" s="676"/>
    </row>
    <row r="199" spans="1:27" ht="12.75" customHeight="1">
      <c r="A199" s="159"/>
      <c r="B199" s="127"/>
      <c r="C199" s="672"/>
      <c r="D199" s="691"/>
      <c r="E199" s="688"/>
      <c r="F199" s="684"/>
      <c r="G199" s="673"/>
      <c r="H199" s="673"/>
      <c r="I199" s="673"/>
      <c r="J199" s="673"/>
      <c r="K199" s="684"/>
      <c r="L199" s="684"/>
      <c r="M199" s="100"/>
      <c r="N199" s="672"/>
      <c r="O199" s="678"/>
      <c r="P199" s="384"/>
      <c r="Q199" s="108"/>
      <c r="R199" s="108"/>
      <c r="S199" s="108"/>
      <c r="T199" s="108"/>
      <c r="U199" s="108"/>
      <c r="V199" s="674"/>
      <c r="W199" s="127"/>
      <c r="X199" s="122"/>
      <c r="Y199" s="675"/>
      <c r="Z199" s="108"/>
      <c r="AA199" s="676"/>
    </row>
    <row r="200" spans="1:27" ht="11.25" customHeight="1">
      <c r="A200" s="159"/>
      <c r="B200" s="127"/>
      <c r="C200" s="672"/>
      <c r="D200" s="691"/>
      <c r="E200" s="688"/>
      <c r="F200" s="688"/>
      <c r="G200" s="673"/>
      <c r="H200" s="673"/>
      <c r="I200" s="673"/>
      <c r="J200" s="683"/>
      <c r="K200" s="695"/>
      <c r="L200" s="688"/>
      <c r="M200" s="684"/>
      <c r="N200" s="672"/>
      <c r="O200" s="678"/>
      <c r="P200" s="384"/>
      <c r="Q200" s="108"/>
      <c r="R200" s="108"/>
      <c r="S200" s="108"/>
      <c r="T200" s="108"/>
      <c r="U200" s="108"/>
      <c r="V200" s="674"/>
      <c r="W200" s="127"/>
      <c r="X200" s="122"/>
      <c r="Y200" s="675"/>
      <c r="Z200" s="108"/>
      <c r="AA200" s="676"/>
    </row>
    <row r="201" spans="1:27" ht="12" customHeight="1">
      <c r="A201" s="159"/>
      <c r="B201" s="127"/>
      <c r="C201" s="672"/>
      <c r="D201" s="691"/>
      <c r="E201" s="683"/>
      <c r="F201" s="684"/>
      <c r="G201" s="673"/>
      <c r="H201" s="673"/>
      <c r="I201" s="673"/>
      <c r="J201" s="673"/>
      <c r="K201" s="683"/>
      <c r="L201" s="683"/>
      <c r="M201" s="673"/>
      <c r="N201" s="672"/>
      <c r="O201" s="678"/>
      <c r="P201" s="384"/>
      <c r="Q201" s="108"/>
      <c r="R201" s="108"/>
      <c r="S201" s="108"/>
      <c r="T201" s="108"/>
      <c r="U201" s="108"/>
      <c r="V201" s="674"/>
      <c r="W201" s="127"/>
      <c r="X201" s="122"/>
      <c r="Y201" s="675"/>
      <c r="Z201" s="108"/>
      <c r="AA201" s="676"/>
    </row>
    <row r="202" spans="1:27">
      <c r="A202" s="159"/>
      <c r="B202" s="127"/>
      <c r="C202" s="672"/>
      <c r="D202" s="691"/>
      <c r="E202" s="688"/>
      <c r="F202" s="684"/>
      <c r="G202" s="673"/>
      <c r="H202" s="673"/>
      <c r="I202" s="673"/>
      <c r="J202" s="673"/>
      <c r="K202" s="684"/>
      <c r="L202" s="684"/>
      <c r="M202" s="673"/>
      <c r="N202" s="672"/>
      <c r="O202" s="686"/>
      <c r="P202" s="384"/>
      <c r="Q202" s="108"/>
      <c r="R202" s="108"/>
      <c r="S202" s="108"/>
      <c r="T202" s="108"/>
      <c r="U202" s="108"/>
      <c r="V202" s="674"/>
      <c r="W202" s="127"/>
      <c r="X202" s="122"/>
      <c r="Y202" s="675"/>
      <c r="Z202" s="108"/>
      <c r="AA202" s="687"/>
    </row>
    <row r="203" spans="1:27" ht="13.5" customHeight="1">
      <c r="A203" s="159"/>
      <c r="B203" s="127"/>
      <c r="C203" s="672"/>
      <c r="D203" s="691"/>
      <c r="E203" s="683"/>
      <c r="F203" s="684"/>
      <c r="G203" s="673"/>
      <c r="H203" s="673"/>
      <c r="I203" s="673"/>
      <c r="J203" s="673"/>
      <c r="K203" s="684"/>
      <c r="L203" s="684"/>
      <c r="M203" s="673"/>
      <c r="N203" s="672"/>
      <c r="O203" s="678"/>
      <c r="P203" s="384"/>
      <c r="Q203" s="108"/>
      <c r="R203" s="108"/>
      <c r="S203" s="108"/>
      <c r="T203" s="108"/>
      <c r="U203" s="108"/>
      <c r="V203" s="674"/>
      <c r="W203" s="127"/>
      <c r="X203" s="122"/>
      <c r="Y203" s="675"/>
      <c r="Z203" s="108"/>
      <c r="AA203" s="676"/>
    </row>
    <row r="204" spans="1:27" ht="13.5" customHeight="1">
      <c r="A204" s="159"/>
      <c r="B204" s="127"/>
      <c r="C204" s="672"/>
      <c r="D204" s="691"/>
      <c r="E204" s="684"/>
      <c r="F204" s="688"/>
      <c r="G204" s="673"/>
      <c r="H204" s="673"/>
      <c r="I204" s="673"/>
      <c r="J204" s="673"/>
      <c r="K204" s="695"/>
      <c r="L204" s="688"/>
      <c r="M204" s="673"/>
      <c r="N204" s="672"/>
      <c r="O204" s="686"/>
      <c r="P204" s="384"/>
      <c r="Q204" s="108"/>
      <c r="R204" s="108"/>
      <c r="S204" s="108"/>
      <c r="T204" s="108"/>
      <c r="U204" s="108"/>
      <c r="V204" s="674"/>
      <c r="W204" s="127"/>
      <c r="X204" s="122"/>
      <c r="Y204" s="675"/>
      <c r="Z204" s="108"/>
      <c r="AA204" s="687"/>
    </row>
    <row r="205" spans="1:27" hidden="1">
      <c r="A205" s="159"/>
      <c r="B205" s="127"/>
      <c r="C205" s="672"/>
      <c r="D205" s="691"/>
      <c r="E205" s="688"/>
      <c r="F205" s="684"/>
      <c r="G205" s="673"/>
      <c r="H205" s="673"/>
      <c r="I205" s="673"/>
      <c r="J205" s="673"/>
      <c r="K205" s="683"/>
      <c r="L205" s="683"/>
      <c r="M205" s="673"/>
      <c r="N205" s="672"/>
      <c r="O205" s="678"/>
      <c r="P205" s="384"/>
      <c r="Q205" s="108"/>
      <c r="R205" s="108"/>
      <c r="S205" s="108"/>
      <c r="T205" s="108"/>
      <c r="U205" s="108"/>
      <c r="V205" s="674"/>
      <c r="W205" s="127"/>
      <c r="X205" s="122"/>
      <c r="Y205" s="675"/>
      <c r="Z205" s="108"/>
      <c r="AA205" s="681"/>
    </row>
    <row r="206" spans="1:27" ht="13.5" customHeight="1">
      <c r="A206" s="159"/>
      <c r="B206" s="103"/>
      <c r="C206" s="672"/>
      <c r="D206" s="691"/>
      <c r="E206" s="684"/>
      <c r="F206" s="684"/>
      <c r="G206" s="673"/>
      <c r="H206" s="673"/>
      <c r="I206" s="673"/>
      <c r="J206" s="673"/>
      <c r="K206" s="688"/>
      <c r="L206" s="688"/>
      <c r="M206" s="673"/>
      <c r="N206" s="672"/>
      <c r="O206" s="678"/>
      <c r="P206" s="384"/>
      <c r="Q206" s="108"/>
      <c r="R206" s="108"/>
      <c r="S206" s="108"/>
      <c r="T206" s="108"/>
      <c r="U206" s="108"/>
      <c r="V206" s="674"/>
      <c r="W206" s="127"/>
      <c r="X206" s="122"/>
      <c r="Y206" s="675"/>
      <c r="Z206" s="108"/>
      <c r="AA206" s="676"/>
    </row>
    <row r="207" spans="1:27" ht="12" customHeight="1">
      <c r="A207" s="159"/>
      <c r="B207" s="127"/>
      <c r="C207" s="672"/>
      <c r="D207" s="691"/>
      <c r="E207" s="683"/>
      <c r="F207" s="684"/>
      <c r="G207" s="695"/>
      <c r="H207" s="673"/>
      <c r="I207" s="673"/>
      <c r="J207" s="673"/>
      <c r="K207" s="683"/>
      <c r="L207" s="684"/>
      <c r="M207" s="673"/>
      <c r="N207" s="677"/>
      <c r="O207" s="686"/>
      <c r="P207" s="384"/>
      <c r="Q207" s="108"/>
      <c r="R207" s="108"/>
      <c r="S207" s="108"/>
      <c r="T207" s="108"/>
      <c r="U207" s="108"/>
      <c r="V207" s="674"/>
      <c r="W207" s="127"/>
      <c r="X207" s="122"/>
      <c r="Y207" s="675"/>
      <c r="Z207" s="108"/>
      <c r="AA207" s="687"/>
    </row>
    <row r="208" spans="1:27" ht="13.5" customHeight="1">
      <c r="A208" s="159"/>
      <c r="B208" s="127"/>
      <c r="C208" s="672"/>
      <c r="D208" s="691"/>
      <c r="E208" s="695"/>
      <c r="F208" s="695"/>
      <c r="G208" s="673"/>
      <c r="H208" s="673"/>
      <c r="I208" s="673"/>
      <c r="J208" s="673"/>
      <c r="K208" s="696"/>
      <c r="L208" s="695"/>
      <c r="M208" s="673"/>
      <c r="N208" s="677"/>
      <c r="O208" s="678"/>
      <c r="P208" s="384"/>
      <c r="Q208" s="108"/>
      <c r="R208" s="108"/>
      <c r="S208" s="108"/>
      <c r="T208" s="108"/>
      <c r="U208" s="108"/>
      <c r="V208" s="674"/>
      <c r="W208" s="127"/>
      <c r="X208" s="122"/>
      <c r="Y208" s="675"/>
      <c r="Z208" s="108"/>
      <c r="AA208" s="690"/>
    </row>
    <row r="209" spans="1:27">
      <c r="A209" s="159"/>
      <c r="B209" s="127"/>
      <c r="C209" s="672"/>
      <c r="D209" s="691"/>
      <c r="E209" s="155"/>
      <c r="F209" s="155"/>
      <c r="G209" s="155"/>
      <c r="H209" s="155"/>
      <c r="I209" s="155"/>
      <c r="J209" s="155"/>
      <c r="K209" s="155"/>
      <c r="L209" s="155"/>
      <c r="M209" s="155"/>
      <c r="N209" s="677"/>
      <c r="O209" s="678"/>
      <c r="P209" s="384"/>
      <c r="Q209" s="108"/>
      <c r="R209" s="108"/>
      <c r="S209" s="108"/>
      <c r="T209" s="108"/>
      <c r="U209" s="108"/>
      <c r="V209" s="674"/>
      <c r="W209" s="127"/>
      <c r="X209" s="122"/>
      <c r="Y209" s="675"/>
      <c r="Z209" s="108"/>
      <c r="AA209" s="676"/>
    </row>
    <row r="210" spans="1:27" ht="12.75" customHeight="1">
      <c r="A210" s="159"/>
      <c r="B210" s="127"/>
      <c r="C210" s="672"/>
      <c r="D210" s="691"/>
      <c r="E210" s="155"/>
      <c r="F210" s="155"/>
      <c r="G210" s="155"/>
      <c r="H210" s="155"/>
      <c r="I210" s="155"/>
      <c r="J210" s="155"/>
      <c r="K210" s="155"/>
      <c r="L210" s="155"/>
      <c r="M210" s="155"/>
      <c r="N210" s="677"/>
      <c r="O210" s="678"/>
      <c r="P210" s="384"/>
      <c r="Q210" s="108"/>
      <c r="R210" s="108"/>
      <c r="S210" s="108"/>
      <c r="T210" s="108"/>
      <c r="U210" s="108"/>
      <c r="V210" s="674"/>
      <c r="W210" s="127"/>
      <c r="X210" s="122"/>
      <c r="Y210" s="675"/>
      <c r="Z210" s="108"/>
      <c r="AA210" s="676"/>
    </row>
    <row r="211" spans="1:27" ht="12" customHeight="1">
      <c r="A211" s="159"/>
      <c r="B211" s="127"/>
      <c r="C211" s="672"/>
      <c r="D211" s="155"/>
      <c r="E211" s="155"/>
      <c r="F211" s="155"/>
      <c r="G211" s="155"/>
      <c r="H211" s="155"/>
      <c r="I211" s="155"/>
      <c r="J211" s="155"/>
      <c r="K211" s="155"/>
      <c r="L211" s="155"/>
      <c r="M211" s="155"/>
      <c r="N211" s="677"/>
      <c r="O211" s="678"/>
      <c r="P211" s="384"/>
      <c r="Q211" s="108"/>
      <c r="R211" s="108"/>
      <c r="S211" s="108"/>
      <c r="T211" s="108"/>
      <c r="U211" s="108"/>
      <c r="V211" s="674"/>
      <c r="W211" s="127"/>
      <c r="X211" s="122"/>
      <c r="Y211" s="675"/>
      <c r="Z211" s="108"/>
      <c r="AA211" s="676"/>
    </row>
    <row r="212" spans="1:27" ht="12.75" customHeight="1">
      <c r="A212" s="159"/>
      <c r="B212" s="127"/>
      <c r="C212" s="672"/>
      <c r="D212" s="155"/>
      <c r="E212" s="155"/>
      <c r="F212" s="155"/>
      <c r="G212" s="155"/>
      <c r="H212" s="155"/>
      <c r="I212" s="155"/>
      <c r="J212" s="692"/>
      <c r="K212" s="155"/>
      <c r="L212" s="155"/>
      <c r="M212" s="155"/>
      <c r="N212" s="680"/>
      <c r="O212" s="678"/>
      <c r="P212" s="384"/>
      <c r="Q212" s="108"/>
      <c r="R212" s="108"/>
      <c r="S212" s="108"/>
      <c r="T212" s="108"/>
      <c r="U212" s="108"/>
      <c r="V212" s="693"/>
      <c r="W212" s="127"/>
      <c r="X212" s="694"/>
      <c r="Y212" s="675"/>
      <c r="Z212" s="108"/>
      <c r="AA212" s="676"/>
    </row>
    <row r="213" spans="1:27">
      <c r="A213" s="108"/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</row>
    <row r="214" spans="1:27">
      <c r="A214" s="108"/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</row>
    <row r="215" spans="1:27">
      <c r="A215" s="108"/>
      <c r="B215" s="108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</row>
    <row r="216" spans="1:27">
      <c r="A216" s="108"/>
      <c r="B216" s="108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</row>
    <row r="217" spans="1:27">
      <c r="A217" s="108"/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</row>
    <row r="218" spans="1:27">
      <c r="A218" s="108"/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</row>
    <row r="219" spans="1:27">
      <c r="A219" s="108"/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</row>
    <row r="220" spans="1:27">
      <c r="A220" s="108"/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</row>
    <row r="221" spans="1:27">
      <c r="A221" s="108"/>
      <c r="B221" s="108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</row>
    <row r="222" spans="1:27">
      <c r="A222" s="108"/>
      <c r="B222" s="108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</row>
    <row r="223" spans="1:27">
      <c r="A223" s="108"/>
      <c r="B223" s="108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</row>
    <row r="224" spans="1:27">
      <c r="A224" s="108"/>
      <c r="B224" s="108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</row>
    <row r="225" spans="1:27">
      <c r="A225" s="108"/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</row>
    <row r="226" spans="1:27">
      <c r="A226" s="108"/>
      <c r="B226" s="108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>
      <c r="A227" s="108"/>
      <c r="B227" s="108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</row>
    <row r="228" spans="1:27">
      <c r="A228" s="108"/>
      <c r="B228" s="108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</row>
    <row r="229" spans="1:27">
      <c r="A229" s="108"/>
      <c r="B229" s="108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</row>
    <row r="230" spans="1:27">
      <c r="A230" s="108"/>
      <c r="B230" s="108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</row>
    <row r="231" spans="1:27">
      <c r="A231" s="108"/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</row>
    <row r="232" spans="1:27">
      <c r="A232" s="108"/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</row>
    <row r="233" spans="1:27">
      <c r="A233" s="108"/>
      <c r="B233" s="108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</row>
    <row r="234" spans="1:27">
      <c r="A234" s="108"/>
      <c r="B234" s="108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</row>
    <row r="235" spans="1:27">
      <c r="A235" s="108"/>
      <c r="B235" s="108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108"/>
    </row>
    <row r="236" spans="1:27">
      <c r="A236" s="108"/>
      <c r="B236" s="108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108"/>
    </row>
    <row r="237" spans="1:27">
      <c r="A237" s="108"/>
      <c r="B237" s="108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</row>
    <row r="238" spans="1:27">
      <c r="A238" s="108"/>
      <c r="B238" s="108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  <c r="AA238" s="108"/>
    </row>
    <row r="239" spans="1:27">
      <c r="A239" s="108"/>
      <c r="B239" s="108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  <c r="AA239" s="108"/>
    </row>
    <row r="240" spans="1:27">
      <c r="A240" s="108"/>
      <c r="B240" s="108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  <c r="V240" s="108"/>
      <c r="W240" s="108"/>
      <c r="X240" s="108"/>
      <c r="Y240" s="108"/>
      <c r="Z240" s="108"/>
      <c r="AA240" s="108"/>
    </row>
    <row r="241" spans="1:27">
      <c r="A241" s="108"/>
      <c r="B241" s="108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  <c r="X241" s="108"/>
      <c r="Y241" s="108"/>
      <c r="Z241" s="108"/>
      <c r="AA241" s="108"/>
    </row>
    <row r="242" spans="1:27">
      <c r="A242" s="108"/>
      <c r="B242" s="108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108"/>
      <c r="V242" s="108"/>
      <c r="W242" s="108"/>
      <c r="X242" s="108"/>
      <c r="Y242" s="108"/>
      <c r="Z242" s="108"/>
      <c r="AA242" s="108"/>
    </row>
    <row r="243" spans="1:27">
      <c r="A243" s="108"/>
      <c r="B243" s="108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108"/>
      <c r="U243" s="108"/>
      <c r="V243" s="108"/>
      <c r="W243" s="108"/>
      <c r="X243" s="108"/>
      <c r="Y243" s="108"/>
      <c r="Z243" s="108"/>
      <c r="AA243" s="108"/>
    </row>
    <row r="244" spans="1:27">
      <c r="A244" s="108"/>
      <c r="B244" s="108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8"/>
      <c r="U244" s="108"/>
      <c r="V244" s="108"/>
      <c r="W244" s="108"/>
      <c r="X244" s="108"/>
      <c r="Y244" s="108"/>
      <c r="Z244" s="108"/>
      <c r="AA244" s="108"/>
    </row>
    <row r="245" spans="1:27">
      <c r="A245" s="108"/>
      <c r="B245" s="108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108"/>
      <c r="U245" s="108"/>
      <c r="V245" s="108"/>
      <c r="W245" s="108"/>
      <c r="X245" s="108"/>
      <c r="Y245" s="108"/>
      <c r="Z245" s="108"/>
      <c r="AA245" s="108"/>
    </row>
    <row r="246" spans="1:27">
      <c r="A246" s="108"/>
      <c r="B246" s="108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108"/>
      <c r="U246" s="108"/>
      <c r="V246" s="108"/>
      <c r="W246" s="108"/>
      <c r="X246" s="108"/>
      <c r="Y246" s="108"/>
      <c r="Z246" s="108"/>
      <c r="AA246" s="108"/>
    </row>
    <row r="247" spans="1:27">
      <c r="A247" s="108"/>
      <c r="B247" s="108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108"/>
      <c r="U247" s="108"/>
      <c r="V247" s="108"/>
      <c r="W247" s="108"/>
      <c r="X247" s="108"/>
      <c r="Y247" s="108"/>
      <c r="Z247" s="108"/>
      <c r="AA247" s="108"/>
    </row>
    <row r="248" spans="1:27">
      <c r="A248" s="108"/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108"/>
      <c r="U248" s="108"/>
      <c r="V248" s="108"/>
      <c r="W248" s="108"/>
      <c r="X248" s="108"/>
      <c r="Y248" s="108"/>
      <c r="Z248" s="108"/>
      <c r="AA248" s="108"/>
    </row>
    <row r="249" spans="1:27">
      <c r="A249" s="108"/>
      <c r="B249" s="108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</row>
    <row r="250" spans="1:27">
      <c r="A250" s="108"/>
      <c r="B250" s="108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108"/>
      <c r="U250" s="108"/>
      <c r="V250" s="108"/>
      <c r="W250" s="108"/>
      <c r="X250" s="108"/>
      <c r="Y250" s="108"/>
      <c r="Z250" s="108"/>
      <c r="AA250" s="108"/>
    </row>
    <row r="251" spans="1:27">
      <c r="A251" s="108"/>
      <c r="B251" s="108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108"/>
      <c r="U251" s="108"/>
      <c r="V251" s="108"/>
      <c r="W251" s="108"/>
      <c r="X251" s="108"/>
      <c r="Y251" s="108"/>
      <c r="Z251" s="108"/>
      <c r="AA251" s="108"/>
    </row>
    <row r="252" spans="1:27">
      <c r="A252" s="108"/>
      <c r="B252" s="108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108"/>
      <c r="U252" s="108"/>
      <c r="V252" s="108"/>
      <c r="W252" s="108"/>
      <c r="X252" s="108"/>
      <c r="Y252" s="108"/>
      <c r="Z252" s="108"/>
      <c r="AA252" s="108"/>
    </row>
    <row r="253" spans="1:27">
      <c r="A253" s="108"/>
      <c r="B253" s="108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108"/>
      <c r="U253" s="108"/>
      <c r="V253" s="108"/>
      <c r="W253" s="108"/>
      <c r="X253" s="108"/>
      <c r="Y253" s="108"/>
      <c r="Z253" s="108"/>
      <c r="AA253" s="108"/>
    </row>
    <row r="254" spans="1:27">
      <c r="A254" s="108"/>
      <c r="B254" s="108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108"/>
      <c r="U254" s="108"/>
      <c r="V254" s="108"/>
      <c r="W254" s="108"/>
      <c r="X254" s="108"/>
      <c r="Y254" s="108"/>
      <c r="Z254" s="108"/>
      <c r="AA254" s="108"/>
    </row>
    <row r="255" spans="1:27">
      <c r="A255" s="108"/>
      <c r="B255" s="108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108"/>
      <c r="U255" s="108"/>
      <c r="V255" s="108"/>
      <c r="W255" s="108"/>
      <c r="X255" s="108"/>
      <c r="Y255" s="108"/>
      <c r="Z255" s="108"/>
      <c r="AA255" s="108"/>
    </row>
    <row r="256" spans="1:27">
      <c r="A256" s="108"/>
      <c r="B256" s="108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  <c r="X256" s="108"/>
      <c r="Y256" s="108"/>
      <c r="Z256" s="108"/>
      <c r="AA256" s="108"/>
    </row>
    <row r="257" spans="1:27">
      <c r="A257" s="108"/>
      <c r="B257" s="108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108"/>
      <c r="U257" s="108"/>
      <c r="V257" s="108"/>
      <c r="W257" s="108"/>
      <c r="X257" s="108"/>
      <c r="Y257" s="108"/>
      <c r="Z257" s="108"/>
      <c r="AA257" s="108"/>
    </row>
    <row r="258" spans="1:27">
      <c r="A258" s="108"/>
      <c r="B258" s="108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108"/>
      <c r="U258" s="108"/>
      <c r="V258" s="108"/>
      <c r="W258" s="108"/>
      <c r="X258" s="108"/>
      <c r="Y258" s="108"/>
      <c r="Z258" s="108"/>
      <c r="AA258" s="108"/>
    </row>
    <row r="259" spans="1:27">
      <c r="A259" s="108"/>
      <c r="B259" s="108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108"/>
      <c r="U259" s="108"/>
      <c r="V259" s="108"/>
      <c r="W259" s="108"/>
      <c r="X259" s="108"/>
      <c r="Y259" s="108"/>
      <c r="Z259" s="108"/>
      <c r="AA259" s="108"/>
    </row>
    <row r="260" spans="1:27">
      <c r="A260" s="108"/>
      <c r="B260" s="108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108"/>
      <c r="U260" s="108"/>
      <c r="V260" s="108"/>
      <c r="W260" s="108"/>
      <c r="X260" s="108"/>
      <c r="Y260" s="108"/>
      <c r="Z260" s="108"/>
      <c r="AA260" s="108"/>
    </row>
    <row r="261" spans="1:27">
      <c r="A261" s="108"/>
      <c r="B261" s="108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108"/>
      <c r="U261" s="108"/>
      <c r="V261" s="108"/>
      <c r="W261" s="108"/>
      <c r="X261" s="108"/>
      <c r="Y261" s="108"/>
      <c r="Z261" s="108"/>
      <c r="AA261" s="108"/>
    </row>
    <row r="262" spans="1:27">
      <c r="A262" s="108"/>
      <c r="B262" s="108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108"/>
      <c r="U262" s="108"/>
      <c r="V262" s="108"/>
      <c r="W262" s="108"/>
      <c r="X262" s="108"/>
      <c r="Y262" s="108"/>
      <c r="Z262" s="108"/>
      <c r="AA262" s="108"/>
    </row>
    <row r="263" spans="1:27">
      <c r="A263" s="108"/>
      <c r="B263" s="108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108"/>
      <c r="U263" s="108"/>
      <c r="V263" s="108"/>
      <c r="W263" s="108"/>
      <c r="X263" s="108"/>
      <c r="Y263" s="108"/>
      <c r="Z263" s="108"/>
      <c r="AA263" s="108"/>
    </row>
    <row r="264" spans="1:27">
      <c r="A264" s="108"/>
      <c r="B264" s="108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108"/>
      <c r="U264" s="108"/>
      <c r="V264" s="108"/>
      <c r="W264" s="108"/>
      <c r="X264" s="108"/>
      <c r="Y264" s="108"/>
      <c r="Z264" s="108"/>
      <c r="AA264" s="108"/>
    </row>
    <row r="265" spans="1:27">
      <c r="A265" s="108"/>
      <c r="B265" s="108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108"/>
      <c r="U265" s="108"/>
      <c r="V265" s="108"/>
      <c r="W265" s="108"/>
      <c r="X265" s="108"/>
      <c r="Y265" s="108"/>
      <c r="Z265" s="108"/>
      <c r="AA265" s="108"/>
    </row>
    <row r="266" spans="1:27">
      <c r="A266" s="108"/>
      <c r="B266" s="108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108"/>
      <c r="U266" s="108"/>
      <c r="V266" s="108"/>
      <c r="W266" s="108"/>
      <c r="X266" s="108"/>
      <c r="Y266" s="108"/>
      <c r="Z266" s="108"/>
      <c r="AA266" s="108"/>
    </row>
    <row r="267" spans="1:27">
      <c r="A267" s="108"/>
      <c r="B267" s="108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108"/>
      <c r="U267" s="108"/>
      <c r="V267" s="108"/>
      <c r="W267" s="108"/>
      <c r="X267" s="108"/>
      <c r="Y267" s="108"/>
      <c r="Z267" s="108"/>
      <c r="AA267" s="108"/>
    </row>
    <row r="268" spans="1:27">
      <c r="A268" s="108"/>
      <c r="B268" s="108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108"/>
      <c r="U268" s="108"/>
      <c r="V268" s="108"/>
      <c r="W268" s="108"/>
      <c r="X268" s="108"/>
      <c r="Y268" s="108"/>
      <c r="Z268" s="108"/>
      <c r="AA268" s="108"/>
    </row>
    <row r="269" spans="1:27">
      <c r="A269" s="108"/>
      <c r="B269" s="108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108"/>
      <c r="U269" s="108"/>
      <c r="V269" s="108"/>
      <c r="W269" s="108"/>
      <c r="X269" s="108"/>
      <c r="Y269" s="108"/>
      <c r="Z269" s="108"/>
      <c r="AA269" s="108"/>
    </row>
    <row r="270" spans="1:27">
      <c r="A270" s="108"/>
      <c r="B270" s="108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108"/>
      <c r="U270" s="108"/>
      <c r="V270" s="108"/>
      <c r="W270" s="108"/>
      <c r="X270" s="108"/>
      <c r="Y270" s="108"/>
      <c r="Z270" s="108"/>
      <c r="AA270" s="108"/>
    </row>
    <row r="271" spans="1:27">
      <c r="A271" s="108"/>
      <c r="B271" s="108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108"/>
      <c r="U271" s="108"/>
      <c r="V271" s="108"/>
      <c r="W271" s="108"/>
      <c r="X271" s="108"/>
      <c r="Y271" s="108"/>
      <c r="Z271" s="108"/>
      <c r="AA271" s="108"/>
    </row>
    <row r="272" spans="1:27">
      <c r="A272" s="108"/>
      <c r="B272" s="108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108"/>
      <c r="U272" s="108"/>
      <c r="V272" s="108"/>
      <c r="W272" s="108"/>
      <c r="X272" s="108"/>
      <c r="Y272" s="108"/>
      <c r="Z272" s="108"/>
      <c r="AA272" s="108"/>
    </row>
    <row r="273" spans="1:27">
      <c r="A273" s="108"/>
      <c r="B273" s="108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108"/>
      <c r="U273" s="108"/>
      <c r="V273" s="108"/>
      <c r="W273" s="108"/>
      <c r="X273" s="108"/>
      <c r="Y273" s="108"/>
      <c r="Z273" s="108"/>
      <c r="AA273" s="108"/>
    </row>
    <row r="274" spans="1:27">
      <c r="A274" s="108"/>
      <c r="B274" s="108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  <c r="AA274" s="108"/>
    </row>
    <row r="275" spans="1:27">
      <c r="A275" s="108"/>
      <c r="B275" s="108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108"/>
      <c r="U275" s="108"/>
      <c r="V275" s="108"/>
      <c r="W275" s="108"/>
      <c r="X275" s="108"/>
      <c r="Y275" s="108"/>
      <c r="Z275" s="108"/>
      <c r="AA275" s="108"/>
    </row>
    <row r="276" spans="1:27">
      <c r="A276" s="108"/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</row>
    <row r="277" spans="1:27">
      <c r="A277" s="108"/>
      <c r="B277" s="108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108"/>
      <c r="U277" s="108"/>
      <c r="V277" s="108"/>
      <c r="W277" s="108"/>
      <c r="X277" s="108"/>
      <c r="Y277" s="108"/>
      <c r="Z277" s="108"/>
      <c r="AA277" s="108"/>
    </row>
    <row r="278" spans="1:27">
      <c r="A278" s="108"/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108"/>
      <c r="U278" s="108"/>
      <c r="V278" s="108"/>
      <c r="W278" s="108"/>
      <c r="X278" s="108"/>
      <c r="Y278" s="108"/>
      <c r="Z278" s="108"/>
      <c r="AA278" s="108"/>
    </row>
    <row r="279" spans="1:27">
      <c r="A279" s="108"/>
      <c r="B279" s="108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108"/>
      <c r="U279" s="108"/>
      <c r="V279" s="108"/>
      <c r="W279" s="108"/>
      <c r="X279" s="108"/>
      <c r="Y279" s="108"/>
      <c r="Z279" s="108"/>
      <c r="AA279" s="108"/>
    </row>
    <row r="280" spans="1:27">
      <c r="A280" s="108"/>
      <c r="B280" s="108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108"/>
      <c r="U280" s="108"/>
      <c r="V280" s="108"/>
      <c r="W280" s="108"/>
      <c r="X280" s="108"/>
      <c r="Y280" s="108"/>
      <c r="Z280" s="108"/>
      <c r="AA280" s="108"/>
    </row>
    <row r="281" spans="1:27">
      <c r="A281" s="108"/>
      <c r="B281" s="108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108"/>
      <c r="U281" s="108"/>
      <c r="V281" s="108"/>
      <c r="W281" s="108"/>
      <c r="X281" s="108"/>
      <c r="Y281" s="108"/>
      <c r="Z281" s="108"/>
      <c r="AA281" s="108"/>
    </row>
    <row r="282" spans="1:27">
      <c r="A282" s="108"/>
      <c r="B282" s="108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108"/>
      <c r="U282" s="108"/>
      <c r="V282" s="108"/>
      <c r="W282" s="108"/>
      <c r="X282" s="108"/>
      <c r="Y282" s="108"/>
      <c r="Z282" s="108"/>
      <c r="AA282" s="108"/>
    </row>
    <row r="283" spans="1:27">
      <c r="A283" s="108"/>
      <c r="B283" s="108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108"/>
      <c r="U283" s="108"/>
      <c r="V283" s="108"/>
      <c r="W283" s="108"/>
      <c r="X283" s="108"/>
      <c r="Y283" s="108"/>
      <c r="Z283" s="108"/>
      <c r="AA283" s="108"/>
    </row>
    <row r="284" spans="1:27">
      <c r="A284" s="108"/>
      <c r="B284" s="108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108"/>
      <c r="U284" s="108"/>
      <c r="V284" s="108"/>
      <c r="W284" s="108"/>
      <c r="X284" s="108"/>
      <c r="Y284" s="108"/>
      <c r="Z284" s="108"/>
      <c r="AA284" s="108"/>
    </row>
    <row r="285" spans="1:27">
      <c r="A285" s="108"/>
      <c r="B285" s="108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108"/>
      <c r="U285" s="108"/>
      <c r="V285" s="108"/>
      <c r="W285" s="108"/>
      <c r="X285" s="108"/>
      <c r="Y285" s="108"/>
      <c r="Z285" s="108"/>
      <c r="AA285" s="108"/>
    </row>
    <row r="286" spans="1:27">
      <c r="A286" s="108"/>
      <c r="B286" s="108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108"/>
      <c r="U286" s="108"/>
      <c r="V286" s="108"/>
      <c r="W286" s="108"/>
      <c r="X286" s="108"/>
      <c r="Y286" s="108"/>
      <c r="Z286" s="108"/>
      <c r="AA286" s="108"/>
    </row>
    <row r="287" spans="1:27">
      <c r="A287" s="108"/>
      <c r="B287" s="108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108"/>
      <c r="U287" s="108"/>
      <c r="V287" s="108"/>
      <c r="W287" s="108"/>
      <c r="X287" s="108"/>
      <c r="Y287" s="108"/>
      <c r="Z287" s="108"/>
      <c r="AA287" s="108"/>
    </row>
    <row r="288" spans="1:27">
      <c r="A288" s="108"/>
      <c r="B288" s="108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108"/>
      <c r="U288" s="108"/>
      <c r="V288" s="108"/>
      <c r="W288" s="108"/>
      <c r="X288" s="108"/>
      <c r="Y288" s="108"/>
      <c r="Z288" s="108"/>
      <c r="AA288" s="108"/>
    </row>
    <row r="289" spans="1:27">
      <c r="A289" s="108"/>
      <c r="B289" s="108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108"/>
      <c r="U289" s="108"/>
      <c r="V289" s="108"/>
      <c r="W289" s="108"/>
      <c r="X289" s="108"/>
      <c r="Y289" s="108"/>
      <c r="Z289" s="108"/>
      <c r="AA289" s="108"/>
    </row>
    <row r="290" spans="1:27">
      <c r="A290" s="108"/>
      <c r="B290" s="108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108"/>
      <c r="U290" s="108"/>
      <c r="V290" s="108"/>
      <c r="W290" s="108"/>
      <c r="X290" s="108"/>
      <c r="Y290" s="108"/>
      <c r="Z290" s="108"/>
      <c r="AA290" s="108"/>
    </row>
    <row r="291" spans="1:27">
      <c r="A291" s="108"/>
      <c r="B291" s="108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108"/>
      <c r="U291" s="108"/>
      <c r="V291" s="108"/>
      <c r="W291" s="108"/>
      <c r="X291" s="108"/>
      <c r="Y291" s="108"/>
      <c r="Z291" s="108"/>
      <c r="AA291" s="108"/>
    </row>
    <row r="292" spans="1:27">
      <c r="A292" s="108"/>
      <c r="B292" s="108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108"/>
      <c r="U292" s="108"/>
      <c r="V292" s="108"/>
      <c r="W292" s="108"/>
      <c r="X292" s="108"/>
      <c r="Y292" s="108"/>
      <c r="Z292" s="108"/>
      <c r="AA292" s="108"/>
    </row>
    <row r="293" spans="1:27">
      <c r="A293" s="108"/>
      <c r="B293" s="108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108"/>
      <c r="U293" s="108"/>
      <c r="V293" s="108"/>
      <c r="W293" s="108"/>
      <c r="X293" s="108"/>
      <c r="Y293" s="108"/>
      <c r="Z293" s="108"/>
      <c r="AA293" s="108"/>
    </row>
    <row r="294" spans="1:27">
      <c r="A294" s="108"/>
      <c r="B294" s="108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108"/>
      <c r="U294" s="108"/>
      <c r="V294" s="108"/>
      <c r="W294" s="108"/>
      <c r="X294" s="108"/>
      <c r="Y294" s="108"/>
      <c r="Z294" s="108"/>
      <c r="AA294" s="108"/>
    </row>
    <row r="295" spans="1:27">
      <c r="A295" s="108"/>
      <c r="B295" s="108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108"/>
      <c r="U295" s="108"/>
      <c r="V295" s="108"/>
      <c r="W295" s="108"/>
      <c r="X295" s="108"/>
      <c r="Y295" s="108"/>
      <c r="Z295" s="108"/>
      <c r="AA295" s="108"/>
    </row>
    <row r="296" spans="1:27">
      <c r="A296" s="108"/>
      <c r="B296" s="108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108"/>
      <c r="U296" s="108"/>
      <c r="V296" s="108"/>
      <c r="W296" s="108"/>
      <c r="X296" s="108"/>
      <c r="Y296" s="108"/>
      <c r="Z296" s="108"/>
      <c r="AA296" s="108"/>
    </row>
    <row r="297" spans="1:27">
      <c r="A297" s="108"/>
      <c r="B297" s="108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  <c r="T297" s="108"/>
      <c r="U297" s="108"/>
      <c r="V297" s="108"/>
      <c r="W297" s="108"/>
      <c r="X297" s="108"/>
      <c r="Y297" s="108"/>
      <c r="Z297" s="108"/>
      <c r="AA297" s="108"/>
    </row>
    <row r="298" spans="1:27">
      <c r="A298" s="108"/>
      <c r="B298" s="108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108"/>
      <c r="U298" s="108"/>
      <c r="V298" s="108"/>
      <c r="W298" s="108"/>
      <c r="X298" s="108"/>
      <c r="Y298" s="108"/>
      <c r="Z298" s="108"/>
      <c r="AA298" s="108"/>
    </row>
    <row r="299" spans="1:27">
      <c r="A299" s="108"/>
      <c r="B299" s="108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108"/>
      <c r="U299" s="108"/>
      <c r="V299" s="108"/>
      <c r="W299" s="108"/>
      <c r="X299" s="108"/>
      <c r="Y299" s="108"/>
      <c r="Z299" s="108"/>
      <c r="AA299" s="108"/>
    </row>
    <row r="300" spans="1:27">
      <c r="A300" s="108"/>
      <c r="B300" s="108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108"/>
      <c r="U300" s="108"/>
      <c r="V300" s="108"/>
      <c r="W300" s="108"/>
      <c r="X300" s="108"/>
      <c r="Y300" s="108"/>
      <c r="Z300" s="108"/>
      <c r="AA300" s="108"/>
    </row>
    <row r="301" spans="1:27">
      <c r="A301" s="108"/>
      <c r="B301" s="108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108"/>
      <c r="U301" s="108"/>
      <c r="V301" s="108"/>
      <c r="W301" s="108"/>
      <c r="X301" s="108"/>
      <c r="Y301" s="108"/>
      <c r="Z301" s="108"/>
      <c r="AA301" s="108"/>
    </row>
    <row r="302" spans="1:27">
      <c r="A302" s="108"/>
      <c r="B302" s="108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108"/>
      <c r="U302" s="108"/>
      <c r="V302" s="108"/>
      <c r="W302" s="108"/>
      <c r="X302" s="108"/>
      <c r="Y302" s="108"/>
      <c r="Z302" s="108"/>
      <c r="AA302" s="108"/>
    </row>
    <row r="303" spans="1:27">
      <c r="A303" s="108"/>
      <c r="B303" s="108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</row>
    <row r="304" spans="1:27">
      <c r="A304" s="108"/>
      <c r="B304" s="108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  <c r="T304" s="108"/>
      <c r="U304" s="108"/>
      <c r="V304" s="108"/>
      <c r="W304" s="108"/>
      <c r="X304" s="108"/>
      <c r="Y304" s="108"/>
      <c r="Z304" s="108"/>
      <c r="AA304" s="108"/>
    </row>
    <row r="305" spans="1:27">
      <c r="A305" s="108"/>
      <c r="B305" s="108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108"/>
      <c r="U305" s="108"/>
      <c r="V305" s="108"/>
      <c r="W305" s="108"/>
      <c r="X305" s="108"/>
      <c r="Y305" s="108"/>
      <c r="Z305" s="108"/>
      <c r="AA305" s="108"/>
    </row>
    <row r="306" spans="1:27">
      <c r="A306" s="108"/>
      <c r="B306" s="108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108"/>
      <c r="U306" s="108"/>
      <c r="V306" s="108"/>
      <c r="W306" s="108"/>
      <c r="X306" s="108"/>
      <c r="Y306" s="108"/>
      <c r="Z306" s="108"/>
      <c r="AA306" s="108"/>
    </row>
    <row r="307" spans="1:27">
      <c r="A307" s="108"/>
      <c r="B307" s="108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108"/>
      <c r="U307" s="108"/>
      <c r="V307" s="108"/>
      <c r="W307" s="108"/>
      <c r="X307" s="108"/>
      <c r="Y307" s="108"/>
      <c r="Z307" s="108"/>
      <c r="AA307" s="108"/>
    </row>
    <row r="308" spans="1:27">
      <c r="A308" s="108"/>
      <c r="B308" s="108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108"/>
      <c r="U308" s="108"/>
      <c r="V308" s="108"/>
      <c r="W308" s="108"/>
      <c r="X308" s="108"/>
      <c r="Y308" s="108"/>
      <c r="Z308" s="108"/>
      <c r="AA308" s="108"/>
    </row>
    <row r="309" spans="1:27">
      <c r="A309" s="108"/>
      <c r="B309" s="108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108"/>
      <c r="U309" s="108"/>
      <c r="V309" s="108"/>
      <c r="W309" s="108"/>
      <c r="X309" s="108"/>
      <c r="Y309" s="108"/>
      <c r="Z309" s="108"/>
      <c r="AA309" s="108"/>
    </row>
    <row r="310" spans="1:27">
      <c r="A310" s="108"/>
      <c r="B310" s="108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108"/>
      <c r="U310" s="108"/>
      <c r="V310" s="108"/>
      <c r="W310" s="108"/>
      <c r="X310" s="108"/>
      <c r="Y310" s="108"/>
      <c r="Z310" s="108"/>
      <c r="AA310" s="108"/>
    </row>
    <row r="311" spans="1:27">
      <c r="A311" s="108"/>
      <c r="B311" s="108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108"/>
      <c r="U311" s="108"/>
      <c r="V311" s="108"/>
      <c r="W311" s="108"/>
      <c r="X311" s="108"/>
      <c r="Y311" s="108"/>
      <c r="Z311" s="108"/>
      <c r="AA311" s="108"/>
    </row>
    <row r="312" spans="1:27">
      <c r="A312" s="108"/>
      <c r="B312" s="108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108"/>
      <c r="U312" s="108"/>
      <c r="V312" s="108"/>
      <c r="W312" s="108"/>
      <c r="X312" s="108"/>
      <c r="Y312" s="108"/>
      <c r="Z312" s="108"/>
      <c r="AA312" s="108"/>
    </row>
    <row r="313" spans="1:27">
      <c r="A313" s="108"/>
      <c r="B313" s="108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108"/>
      <c r="U313" s="108"/>
      <c r="V313" s="108"/>
      <c r="W313" s="108"/>
      <c r="X313" s="108"/>
      <c r="Y313" s="108"/>
      <c r="Z313" s="108"/>
      <c r="AA313" s="108"/>
    </row>
    <row r="314" spans="1:27">
      <c r="A314" s="108"/>
      <c r="B314" s="108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108"/>
      <c r="U314" s="108"/>
      <c r="V314" s="108"/>
      <c r="W314" s="108"/>
      <c r="X314" s="108"/>
      <c r="Y314" s="108"/>
      <c r="Z314" s="108"/>
      <c r="AA314" s="108"/>
    </row>
    <row r="315" spans="1:27">
      <c r="A315" s="108"/>
      <c r="B315" s="108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108"/>
      <c r="U315" s="108"/>
      <c r="V315" s="108"/>
      <c r="W315" s="108"/>
      <c r="X315" s="108"/>
      <c r="Y315" s="108"/>
      <c r="Z315" s="108"/>
      <c r="AA315" s="108"/>
    </row>
    <row r="316" spans="1:27">
      <c r="A316" s="108"/>
      <c r="B316" s="108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108"/>
      <c r="U316" s="108"/>
      <c r="V316" s="108"/>
      <c r="W316" s="108"/>
      <c r="X316" s="108"/>
      <c r="Y316" s="108"/>
      <c r="Z316" s="108"/>
      <c r="AA316" s="108"/>
    </row>
    <row r="317" spans="1:27">
      <c r="A317" s="108"/>
      <c r="B317" s="108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108"/>
      <c r="U317" s="108"/>
      <c r="V317" s="108"/>
      <c r="W317" s="108"/>
      <c r="X317" s="108"/>
      <c r="Y317" s="108"/>
      <c r="Z317" s="108"/>
      <c r="AA317" s="108"/>
    </row>
    <row r="318" spans="1:27">
      <c r="A318" s="108"/>
      <c r="B318" s="108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108"/>
      <c r="U318" s="108"/>
      <c r="V318" s="108"/>
      <c r="W318" s="108"/>
      <c r="X318" s="108"/>
      <c r="Y318" s="108"/>
      <c r="Z318" s="108"/>
      <c r="AA318" s="108"/>
    </row>
    <row r="319" spans="1:27">
      <c r="A319" s="108"/>
      <c r="B319" s="108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  <c r="T319" s="108"/>
      <c r="U319" s="108"/>
      <c r="V319" s="108"/>
      <c r="W319" s="108"/>
      <c r="X319" s="108"/>
      <c r="Y319" s="108"/>
      <c r="Z319" s="108"/>
      <c r="AA319" s="108"/>
    </row>
    <row r="320" spans="1:27">
      <c r="A320" s="108"/>
      <c r="B320" s="108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108"/>
      <c r="U320" s="108"/>
      <c r="V320" s="108"/>
      <c r="W320" s="108"/>
      <c r="X320" s="108"/>
      <c r="Y320" s="108"/>
      <c r="Z320" s="108"/>
      <c r="AA320" s="108"/>
    </row>
    <row r="321" spans="1:27">
      <c r="A321" s="108"/>
      <c r="B321" s="108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108"/>
      <c r="U321" s="108"/>
      <c r="V321" s="108"/>
      <c r="W321" s="108"/>
      <c r="X321" s="108"/>
      <c r="Y321" s="108"/>
      <c r="Z321" s="108"/>
      <c r="AA321" s="108"/>
    </row>
    <row r="322" spans="1:27">
      <c r="A322" s="108"/>
      <c r="B322" s="108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  <c r="S322" s="108"/>
      <c r="T322" s="108"/>
      <c r="U322" s="108"/>
      <c r="V322" s="108"/>
      <c r="W322" s="108"/>
      <c r="X322" s="108"/>
      <c r="Y322" s="108"/>
      <c r="Z322" s="108"/>
      <c r="AA322" s="108"/>
    </row>
    <row r="323" spans="1:27">
      <c r="A323" s="108"/>
      <c r="B323" s="108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108"/>
      <c r="U323" s="108"/>
      <c r="V323" s="108"/>
      <c r="W323" s="108"/>
      <c r="X323" s="108"/>
      <c r="Y323" s="108"/>
      <c r="Z323" s="108"/>
      <c r="AA323" s="108"/>
    </row>
    <row r="324" spans="1:27">
      <c r="A324" s="108"/>
      <c r="B324" s="108"/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108"/>
      <c r="U324" s="108"/>
      <c r="V324" s="108"/>
      <c r="W324" s="108"/>
      <c r="X324" s="108"/>
      <c r="Y324" s="108"/>
      <c r="Z324" s="108"/>
      <c r="AA324" s="108"/>
    </row>
    <row r="325" spans="1:27">
      <c r="A325" s="108"/>
      <c r="B325" s="108"/>
      <c r="C325" s="108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108"/>
      <c r="U325" s="108"/>
      <c r="V325" s="108"/>
      <c r="W325" s="108"/>
      <c r="X325" s="108"/>
      <c r="Y325" s="108"/>
      <c r="Z325" s="108"/>
      <c r="AA325" s="108"/>
    </row>
    <row r="326" spans="1:27">
      <c r="A326" s="108"/>
      <c r="B326" s="108"/>
      <c r="C326" s="108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108"/>
      <c r="U326" s="108"/>
      <c r="V326" s="108"/>
      <c r="W326" s="108"/>
      <c r="X326" s="108"/>
      <c r="Y326" s="108"/>
      <c r="Z326" s="108"/>
      <c r="AA326" s="108"/>
    </row>
    <row r="327" spans="1:27">
      <c r="A327" s="108"/>
      <c r="B327" s="108"/>
      <c r="C327" s="108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  <c r="S327" s="108"/>
      <c r="T327" s="108"/>
      <c r="U327" s="108"/>
      <c r="V327" s="108"/>
      <c r="W327" s="108"/>
      <c r="X327" s="108"/>
      <c r="Y327" s="108"/>
      <c r="Z327" s="108"/>
      <c r="AA327" s="108"/>
    </row>
    <row r="328" spans="1:27">
      <c r="A328" s="108"/>
      <c r="B328" s="108"/>
      <c r="C328" s="108"/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  <c r="T328" s="108"/>
      <c r="U328" s="108"/>
      <c r="V328" s="108"/>
      <c r="W328" s="108"/>
      <c r="X328" s="108"/>
      <c r="Y328" s="108"/>
      <c r="Z328" s="108"/>
      <c r="AA328" s="108"/>
    </row>
    <row r="329" spans="1:27">
      <c r="A329" s="108"/>
      <c r="B329" s="108"/>
      <c r="C329" s="108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108"/>
      <c r="U329" s="108"/>
      <c r="V329" s="108"/>
      <c r="W329" s="108"/>
      <c r="X329" s="108"/>
      <c r="Y329" s="108"/>
      <c r="Z329" s="108"/>
      <c r="AA329" s="108"/>
    </row>
    <row r="330" spans="1:27">
      <c r="A330" s="108"/>
      <c r="B330" s="108"/>
      <c r="C330" s="108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</row>
    <row r="331" spans="1:27">
      <c r="A331" s="108"/>
      <c r="B331" s="108"/>
      <c r="C331" s="108"/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108"/>
      <c r="U331" s="108"/>
      <c r="V331" s="108"/>
      <c r="W331" s="108"/>
      <c r="X331" s="108"/>
      <c r="Y331" s="108"/>
      <c r="Z331" s="108"/>
      <c r="AA331" s="108"/>
    </row>
    <row r="332" spans="1:27">
      <c r="A332" s="108"/>
      <c r="B332" s="108"/>
      <c r="C332" s="108"/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108"/>
      <c r="U332" s="108"/>
      <c r="V332" s="108"/>
      <c r="W332" s="108"/>
      <c r="X332" s="108"/>
      <c r="Y332" s="108"/>
      <c r="Z332" s="108"/>
      <c r="AA332" s="108"/>
    </row>
    <row r="333" spans="1:27">
      <c r="A333" s="108"/>
      <c r="B333" s="108"/>
      <c r="C333" s="108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108"/>
      <c r="U333" s="108"/>
      <c r="V333" s="108"/>
      <c r="W333" s="108"/>
      <c r="X333" s="108"/>
      <c r="Y333" s="108"/>
      <c r="Z333" s="108"/>
      <c r="AA333" s="108"/>
    </row>
    <row r="334" spans="1:27">
      <c r="A334" s="108"/>
      <c r="B334" s="108"/>
      <c r="C334" s="108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108"/>
      <c r="U334" s="108"/>
      <c r="V334" s="108"/>
      <c r="W334" s="108"/>
      <c r="X334" s="108"/>
      <c r="Y334" s="108"/>
      <c r="Z334" s="108"/>
      <c r="AA334" s="108"/>
    </row>
    <row r="335" spans="1:27">
      <c r="A335" s="108"/>
      <c r="B335" s="108"/>
      <c r="C335" s="108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108"/>
      <c r="U335" s="108"/>
      <c r="V335" s="108"/>
      <c r="W335" s="108"/>
      <c r="X335" s="108"/>
      <c r="Y335" s="108"/>
      <c r="Z335" s="108"/>
      <c r="AA335" s="108"/>
    </row>
    <row r="336" spans="1:27">
      <c r="A336" s="108"/>
      <c r="B336" s="108"/>
      <c r="C336" s="108"/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108"/>
      <c r="U336" s="108"/>
      <c r="V336" s="108"/>
      <c r="W336" s="108"/>
      <c r="X336" s="108"/>
      <c r="Y336" s="108"/>
      <c r="Z336" s="108"/>
      <c r="AA336" s="108"/>
    </row>
    <row r="337" spans="1:27">
      <c r="A337" s="108"/>
      <c r="B337" s="108"/>
      <c r="C337" s="108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108"/>
      <c r="U337" s="108"/>
      <c r="V337" s="108"/>
      <c r="W337" s="108"/>
      <c r="X337" s="108"/>
      <c r="Y337" s="108"/>
      <c r="Z337" s="108"/>
      <c r="AA337" s="108"/>
    </row>
    <row r="338" spans="1:27">
      <c r="A338" s="108"/>
      <c r="B338" s="108"/>
      <c r="C338" s="108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  <c r="T338" s="108"/>
      <c r="U338" s="108"/>
      <c r="V338" s="108"/>
      <c r="W338" s="108"/>
      <c r="X338" s="108"/>
      <c r="Y338" s="108"/>
      <c r="Z338" s="108"/>
      <c r="AA338" s="108"/>
    </row>
    <row r="339" spans="1:27">
      <c r="A339" s="108"/>
      <c r="B339" s="108"/>
      <c r="C339" s="108"/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  <c r="T339" s="108"/>
      <c r="U339" s="108"/>
      <c r="V339" s="108"/>
      <c r="W339" s="108"/>
      <c r="X339" s="108"/>
      <c r="Y339" s="108"/>
      <c r="Z339" s="108"/>
      <c r="AA339" s="108"/>
    </row>
    <row r="340" spans="1:27">
      <c r="A340" s="108"/>
      <c r="B340" s="108"/>
      <c r="C340" s="108"/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  <c r="T340" s="108"/>
      <c r="U340" s="108"/>
      <c r="V340" s="108"/>
      <c r="W340" s="108"/>
      <c r="X340" s="108"/>
      <c r="Y340" s="108"/>
      <c r="Z340" s="108"/>
      <c r="AA340" s="108"/>
    </row>
    <row r="341" spans="1:27">
      <c r="A341" s="108"/>
      <c r="B341" s="108"/>
      <c r="C341" s="108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T341" s="108"/>
      <c r="U341" s="108"/>
      <c r="V341" s="108"/>
      <c r="W341" s="108"/>
      <c r="X341" s="108"/>
      <c r="Y341" s="108"/>
      <c r="Z341" s="108"/>
      <c r="AA341" s="108"/>
    </row>
    <row r="342" spans="1:27">
      <c r="A342" s="108"/>
      <c r="B342" s="108"/>
      <c r="C342" s="108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  <c r="T342" s="108"/>
      <c r="U342" s="108"/>
      <c r="V342" s="108"/>
      <c r="W342" s="108"/>
      <c r="X342" s="108"/>
      <c r="Y342" s="108"/>
      <c r="Z342" s="108"/>
      <c r="AA342" s="108"/>
    </row>
    <row r="343" spans="1:27">
      <c r="A343" s="108"/>
      <c r="B343" s="108"/>
      <c r="C343" s="108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  <c r="T343" s="108"/>
      <c r="U343" s="108"/>
      <c r="V343" s="108"/>
      <c r="W343" s="108"/>
      <c r="X343" s="108"/>
      <c r="Y343" s="108"/>
      <c r="Z343" s="108"/>
      <c r="AA343" s="108"/>
    </row>
    <row r="344" spans="1:27">
      <c r="A344" s="108"/>
      <c r="B344" s="108"/>
      <c r="C344" s="108"/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  <c r="T344" s="108"/>
      <c r="U344" s="108"/>
      <c r="V344" s="108"/>
      <c r="W344" s="108"/>
      <c r="X344" s="108"/>
      <c r="Y344" s="108"/>
      <c r="Z344" s="108"/>
      <c r="AA344" s="108"/>
    </row>
    <row r="345" spans="1:27">
      <c r="A345" s="108"/>
      <c r="B345" s="108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  <c r="T345" s="108"/>
      <c r="U345" s="108"/>
      <c r="V345" s="108"/>
      <c r="W345" s="108"/>
      <c r="X345" s="108"/>
      <c r="Y345" s="108"/>
      <c r="Z345" s="108"/>
      <c r="AA345" s="108"/>
    </row>
    <row r="346" spans="1:27">
      <c r="A346" s="108"/>
      <c r="B346" s="108"/>
      <c r="C346" s="108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  <c r="T346" s="108"/>
      <c r="U346" s="108"/>
      <c r="V346" s="108"/>
      <c r="W346" s="108"/>
      <c r="X346" s="108"/>
      <c r="Y346" s="108"/>
      <c r="Z346" s="108"/>
      <c r="AA346" s="108"/>
    </row>
    <row r="347" spans="1:27">
      <c r="A347" s="108"/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  <c r="T347" s="108"/>
      <c r="U347" s="108"/>
      <c r="V347" s="108"/>
      <c r="W347" s="108"/>
      <c r="X347" s="108"/>
      <c r="Y347" s="108"/>
      <c r="Z347" s="108"/>
      <c r="AA347" s="108"/>
    </row>
    <row r="348" spans="1:27">
      <c r="A348" s="108"/>
      <c r="B348" s="108"/>
      <c r="C348" s="108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  <c r="T348" s="108"/>
      <c r="U348" s="108"/>
      <c r="V348" s="108"/>
      <c r="W348" s="108"/>
      <c r="X348" s="108"/>
      <c r="Y348" s="108"/>
      <c r="Z348" s="108"/>
      <c r="AA348" s="108"/>
    </row>
    <row r="349" spans="1:27">
      <c r="A349" s="108"/>
      <c r="B349" s="108"/>
      <c r="C349" s="108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  <c r="T349" s="108"/>
      <c r="U349" s="108"/>
      <c r="V349" s="108"/>
      <c r="W349" s="108"/>
      <c r="X349" s="108"/>
      <c r="Y349" s="108"/>
      <c r="Z349" s="108"/>
      <c r="AA349" s="108"/>
    </row>
    <row r="350" spans="1:27">
      <c r="A350" s="108"/>
      <c r="B350" s="108"/>
      <c r="C350" s="108"/>
      <c r="D350" s="108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  <c r="T350" s="108"/>
      <c r="U350" s="108"/>
      <c r="V350" s="108"/>
      <c r="W350" s="108"/>
      <c r="X350" s="108"/>
      <c r="Y350" s="108"/>
      <c r="Z350" s="108"/>
      <c r="AA350" s="108"/>
    </row>
    <row r="351" spans="1:27">
      <c r="A351" s="108"/>
      <c r="B351" s="108"/>
      <c r="C351" s="108"/>
      <c r="D351" s="108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  <c r="S351" s="108"/>
      <c r="T351" s="108"/>
      <c r="U351" s="108"/>
      <c r="V351" s="108"/>
      <c r="W351" s="108"/>
      <c r="X351" s="108"/>
      <c r="Y351" s="108"/>
      <c r="Z351" s="108"/>
      <c r="AA351" s="108"/>
    </row>
    <row r="352" spans="1:27">
      <c r="A352" s="108"/>
      <c r="B352" s="108"/>
      <c r="C352" s="108"/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  <c r="T352" s="108"/>
      <c r="U352" s="108"/>
      <c r="V352" s="108"/>
      <c r="W352" s="108"/>
      <c r="X352" s="108"/>
      <c r="Y352" s="108"/>
      <c r="Z352" s="108"/>
      <c r="AA352" s="108"/>
    </row>
    <row r="353" spans="1:27">
      <c r="A353" s="108"/>
      <c r="B353" s="108"/>
      <c r="C353" s="108"/>
      <c r="D353" s="108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  <c r="T353" s="108"/>
      <c r="U353" s="108"/>
      <c r="V353" s="108"/>
      <c r="W353" s="108"/>
      <c r="X353" s="108"/>
      <c r="Y353" s="108"/>
      <c r="Z353" s="108"/>
      <c r="AA353" s="108"/>
    </row>
    <row r="354" spans="1:27">
      <c r="A354" s="108"/>
      <c r="B354" s="108"/>
      <c r="C354" s="108"/>
      <c r="D354" s="108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  <c r="T354" s="108"/>
      <c r="U354" s="108"/>
      <c r="V354" s="108"/>
      <c r="W354" s="108"/>
      <c r="X354" s="108"/>
      <c r="Y354" s="108"/>
      <c r="Z354" s="108"/>
      <c r="AA354" s="108"/>
    </row>
    <row r="355" spans="1:27">
      <c r="A355" s="108"/>
      <c r="B355" s="108"/>
      <c r="C355" s="108"/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  <c r="T355" s="108"/>
      <c r="U355" s="108"/>
      <c r="V355" s="108"/>
      <c r="W355" s="108"/>
      <c r="X355" s="108"/>
      <c r="Y355" s="108"/>
      <c r="Z355" s="108"/>
      <c r="AA355" s="108"/>
    </row>
    <row r="356" spans="1:27">
      <c r="A356" s="108"/>
      <c r="B356" s="108"/>
      <c r="C356" s="108"/>
      <c r="D356" s="108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  <c r="T356" s="108"/>
      <c r="U356" s="108"/>
      <c r="V356" s="108"/>
      <c r="W356" s="108"/>
      <c r="X356" s="108"/>
      <c r="Y356" s="108"/>
      <c r="Z356" s="108"/>
      <c r="AA356" s="108"/>
    </row>
    <row r="357" spans="1:27">
      <c r="A357" s="108"/>
      <c r="B357" s="108"/>
      <c r="C357" s="108"/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  <c r="AA357" s="108"/>
    </row>
    <row r="358" spans="1:27">
      <c r="A358" s="108"/>
      <c r="B358" s="108"/>
      <c r="C358" s="108"/>
      <c r="D358" s="108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  <c r="T358" s="108"/>
      <c r="U358" s="108"/>
      <c r="V358" s="108"/>
      <c r="W358" s="108"/>
      <c r="X358" s="108"/>
      <c r="Y358" s="108"/>
      <c r="Z358" s="108"/>
      <c r="AA358" s="108"/>
    </row>
    <row r="359" spans="1:27">
      <c r="A359" s="108"/>
      <c r="B359" s="108"/>
      <c r="C359" s="108"/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  <c r="T359" s="108"/>
      <c r="U359" s="108"/>
      <c r="V359" s="108"/>
      <c r="W359" s="108"/>
      <c r="X359" s="108"/>
      <c r="Y359" s="108"/>
      <c r="Z359" s="108"/>
      <c r="AA359" s="108"/>
    </row>
    <row r="360" spans="1:27">
      <c r="A360" s="108"/>
      <c r="B360" s="108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A360" s="108"/>
    </row>
    <row r="361" spans="1:27">
      <c r="A361" s="108"/>
      <c r="B361" s="108"/>
      <c r="C361" s="108"/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  <c r="S361" s="108"/>
      <c r="T361" s="108"/>
      <c r="U361" s="108"/>
      <c r="V361" s="108"/>
      <c r="W361" s="108"/>
      <c r="X361" s="108"/>
      <c r="Y361" s="108"/>
      <c r="Z361" s="108"/>
      <c r="AA361" s="108"/>
    </row>
    <row r="362" spans="1:27">
      <c r="A362" s="108"/>
      <c r="B362" s="108"/>
      <c r="C362" s="108"/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  <c r="T362" s="108"/>
      <c r="U362" s="108"/>
      <c r="V362" s="108"/>
      <c r="W362" s="108"/>
      <c r="X362" s="108"/>
      <c r="Y362" s="108"/>
      <c r="Z362" s="108"/>
      <c r="AA362" s="108"/>
    </row>
    <row r="363" spans="1:27">
      <c r="A363" s="108"/>
      <c r="B363" s="108"/>
      <c r="C363" s="108"/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  <c r="S363" s="108"/>
      <c r="T363" s="108"/>
      <c r="U363" s="108"/>
      <c r="V363" s="108"/>
      <c r="W363" s="108"/>
      <c r="X363" s="108"/>
      <c r="Y363" s="108"/>
      <c r="Z363" s="108"/>
      <c r="AA363" s="108"/>
    </row>
    <row r="364" spans="1:27">
      <c r="A364" s="108"/>
      <c r="B364" s="108"/>
      <c r="C364" s="108"/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  <c r="S364" s="108"/>
      <c r="T364" s="108"/>
      <c r="U364" s="108"/>
      <c r="V364" s="108"/>
      <c r="W364" s="108"/>
      <c r="X364" s="108"/>
      <c r="Y364" s="108"/>
      <c r="Z364" s="108"/>
      <c r="AA364" s="108"/>
    </row>
    <row r="365" spans="1:27">
      <c r="A365" s="108"/>
      <c r="B365" s="108"/>
      <c r="C365" s="108"/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  <c r="S365" s="108"/>
      <c r="T365" s="108"/>
      <c r="U365" s="108"/>
      <c r="V365" s="108"/>
      <c r="W365" s="108"/>
      <c r="X365" s="108"/>
      <c r="Y365" s="108"/>
      <c r="Z365" s="108"/>
      <c r="AA365" s="108"/>
    </row>
    <row r="366" spans="1:27">
      <c r="A366" s="108"/>
      <c r="B366" s="108"/>
      <c r="C366" s="108"/>
      <c r="D366" s="108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  <c r="S366" s="108"/>
      <c r="T366" s="108"/>
      <c r="U366" s="108"/>
      <c r="V366" s="108"/>
      <c r="W366" s="108"/>
      <c r="X366" s="108"/>
      <c r="Y366" s="108"/>
      <c r="Z366" s="108"/>
      <c r="AA366" s="108"/>
    </row>
    <row r="367" spans="1:27">
      <c r="A367" s="108"/>
      <c r="B367" s="108"/>
      <c r="C367" s="108"/>
      <c r="D367" s="108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  <c r="R367" s="108"/>
      <c r="S367" s="108"/>
      <c r="T367" s="108"/>
      <c r="U367" s="108"/>
      <c r="V367" s="108"/>
      <c r="W367" s="108"/>
      <c r="X367" s="108"/>
      <c r="Y367" s="108"/>
      <c r="Z367" s="108"/>
      <c r="AA367" s="108"/>
    </row>
    <row r="368" spans="1:27">
      <c r="A368" s="108"/>
      <c r="B368" s="108"/>
      <c r="C368" s="108"/>
      <c r="D368" s="108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  <c r="S368" s="108"/>
      <c r="T368" s="108"/>
      <c r="U368" s="108"/>
      <c r="V368" s="108"/>
      <c r="W368" s="108"/>
      <c r="X368" s="108"/>
      <c r="Y368" s="108"/>
      <c r="Z368" s="108"/>
      <c r="AA368" s="108"/>
    </row>
    <row r="369" spans="1:27">
      <c r="A369" s="108"/>
      <c r="B369" s="108"/>
      <c r="C369" s="108"/>
      <c r="D369" s="108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  <c r="S369" s="108"/>
      <c r="T369" s="108"/>
      <c r="U369" s="108"/>
      <c r="V369" s="108"/>
      <c r="W369" s="108"/>
      <c r="X369" s="108"/>
      <c r="Y369" s="108"/>
      <c r="Z369" s="108"/>
      <c r="AA369" s="108"/>
    </row>
    <row r="370" spans="1:27">
      <c r="A370" s="108"/>
      <c r="B370" s="108"/>
      <c r="C370" s="108"/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  <c r="T370" s="108"/>
      <c r="U370" s="108"/>
      <c r="V370" s="108"/>
      <c r="W370" s="108"/>
      <c r="X370" s="108"/>
      <c r="Y370" s="108"/>
      <c r="Z370" s="108"/>
      <c r="AA370" s="108"/>
    </row>
    <row r="371" spans="1:27">
      <c r="A371" s="108"/>
      <c r="B371" s="108"/>
      <c r="C371" s="108"/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  <c r="S371" s="108"/>
      <c r="T371" s="108"/>
      <c r="U371" s="108"/>
      <c r="V371" s="108"/>
      <c r="W371" s="108"/>
      <c r="X371" s="108"/>
      <c r="Y371" s="108"/>
      <c r="Z371" s="108"/>
      <c r="AA371" s="108"/>
    </row>
    <row r="372" spans="1:27">
      <c r="A372" s="108"/>
      <c r="B372" s="108"/>
      <c r="C372" s="108"/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  <c r="S372" s="108"/>
      <c r="T372" s="108"/>
      <c r="U372" s="108"/>
      <c r="V372" s="108"/>
      <c r="W372" s="108"/>
      <c r="X372" s="108"/>
      <c r="Y372" s="108"/>
      <c r="Z372" s="108"/>
      <c r="AA372" s="108"/>
    </row>
    <row r="373" spans="1:27">
      <c r="A373" s="108"/>
      <c r="B373" s="108"/>
      <c r="C373" s="108"/>
      <c r="D373" s="108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  <c r="R373" s="108"/>
      <c r="S373" s="108"/>
      <c r="T373" s="108"/>
      <c r="U373" s="108"/>
      <c r="V373" s="108"/>
      <c r="W373" s="108"/>
      <c r="X373" s="108"/>
      <c r="Y373" s="108"/>
      <c r="Z373" s="108"/>
      <c r="AA373" s="108"/>
    </row>
    <row r="374" spans="1:27">
      <c r="A374" s="108"/>
      <c r="B374" s="108"/>
      <c r="C374" s="108"/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  <c r="R374" s="108"/>
      <c r="S374" s="108"/>
      <c r="T374" s="108"/>
      <c r="U374" s="108"/>
      <c r="V374" s="108"/>
      <c r="W374" s="108"/>
      <c r="X374" s="108"/>
      <c r="Y374" s="108"/>
      <c r="Z374" s="108"/>
      <c r="AA374" s="108"/>
    </row>
    <row r="375" spans="1:27">
      <c r="A375" s="108"/>
      <c r="B375" s="108"/>
      <c r="C375" s="108"/>
      <c r="D375" s="108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  <c r="R375" s="108"/>
      <c r="S375" s="108"/>
      <c r="T375" s="108"/>
      <c r="U375" s="108"/>
      <c r="V375" s="108"/>
      <c r="W375" s="108"/>
      <c r="X375" s="108"/>
      <c r="Y375" s="108"/>
      <c r="Z375" s="108"/>
      <c r="AA375" s="108"/>
    </row>
    <row r="376" spans="1:27">
      <c r="A376" s="108"/>
      <c r="B376" s="108"/>
      <c r="C376" s="108"/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  <c r="S376" s="108"/>
      <c r="T376" s="108"/>
      <c r="U376" s="108"/>
      <c r="V376" s="108"/>
      <c r="W376" s="108"/>
      <c r="X376" s="108"/>
      <c r="Y376" s="108"/>
      <c r="Z376" s="108"/>
      <c r="AA376" s="108"/>
    </row>
    <row r="377" spans="1:27">
      <c r="A377" s="108"/>
      <c r="B377" s="108"/>
      <c r="C377" s="108"/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  <c r="S377" s="108"/>
      <c r="T377" s="108"/>
      <c r="U377" s="108"/>
      <c r="V377" s="108"/>
      <c r="W377" s="108"/>
      <c r="X377" s="108"/>
      <c r="Y377" s="108"/>
      <c r="Z377" s="108"/>
      <c r="AA377" s="108"/>
    </row>
    <row r="378" spans="1:27">
      <c r="A378" s="108"/>
      <c r="B378" s="108"/>
      <c r="C378" s="108"/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  <c r="T378" s="108"/>
      <c r="U378" s="108"/>
      <c r="V378" s="108"/>
      <c r="W378" s="108"/>
      <c r="X378" s="108"/>
      <c r="Y378" s="108"/>
      <c r="Z378" s="108"/>
      <c r="AA378" s="108"/>
    </row>
    <row r="379" spans="1:27">
      <c r="A379" s="108"/>
      <c r="B379" s="108"/>
      <c r="C379" s="108"/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  <c r="T379" s="108"/>
      <c r="U379" s="108"/>
      <c r="V379" s="108"/>
      <c r="W379" s="108"/>
      <c r="X379" s="108"/>
      <c r="Y379" s="108"/>
      <c r="Z379" s="108"/>
      <c r="AA379" s="108"/>
    </row>
    <row r="380" spans="1:27">
      <c r="A380" s="108"/>
      <c r="B380" s="108"/>
      <c r="C380" s="108"/>
      <c r="D380" s="108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  <c r="S380" s="108"/>
      <c r="T380" s="108"/>
      <c r="U380" s="108"/>
      <c r="V380" s="108"/>
      <c r="W380" s="108"/>
      <c r="X380" s="108"/>
      <c r="Y380" s="108"/>
      <c r="Z380" s="108"/>
      <c r="AA380" s="108"/>
    </row>
    <row r="381" spans="1:27">
      <c r="A381" s="108"/>
      <c r="B381" s="108"/>
      <c r="C381" s="108"/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  <c r="S381" s="108"/>
      <c r="T381" s="108"/>
      <c r="U381" s="108"/>
      <c r="V381" s="108"/>
      <c r="W381" s="108"/>
      <c r="X381" s="108"/>
      <c r="Y381" s="108"/>
      <c r="Z381" s="108"/>
      <c r="AA381" s="108"/>
    </row>
    <row r="382" spans="1:27">
      <c r="A382" s="108"/>
      <c r="B382" s="108"/>
      <c r="C382" s="108"/>
      <c r="D382" s="108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  <c r="R382" s="108"/>
      <c r="S382" s="108"/>
      <c r="T382" s="108"/>
      <c r="U382" s="108"/>
      <c r="V382" s="108"/>
      <c r="W382" s="108"/>
      <c r="X382" s="108"/>
      <c r="Y382" s="108"/>
      <c r="Z382" s="108"/>
      <c r="AA382" s="108"/>
    </row>
    <row r="383" spans="1:27">
      <c r="A383" s="108"/>
      <c r="B383" s="108"/>
      <c r="C383" s="108"/>
      <c r="D383" s="108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  <c r="R383" s="108"/>
      <c r="S383" s="108"/>
      <c r="T383" s="108"/>
      <c r="U383" s="108"/>
      <c r="V383" s="108"/>
      <c r="W383" s="108"/>
      <c r="X383" s="108"/>
      <c r="Y383" s="108"/>
      <c r="Z383" s="108"/>
      <c r="AA383" s="108"/>
    </row>
    <row r="384" spans="1:27">
      <c r="A384" s="108"/>
      <c r="B384" s="108"/>
      <c r="C384" s="108"/>
      <c r="D384" s="108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  <c r="V384" s="108"/>
      <c r="W384" s="108"/>
      <c r="X384" s="108"/>
      <c r="Y384" s="108"/>
      <c r="Z384" s="108"/>
      <c r="AA384" s="108"/>
    </row>
    <row r="385" spans="1:27">
      <c r="A385" s="108"/>
      <c r="B385" s="108"/>
      <c r="C385" s="108"/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  <c r="S385" s="108"/>
      <c r="T385" s="108"/>
      <c r="U385" s="108"/>
      <c r="V385" s="108"/>
      <c r="W385" s="108"/>
      <c r="X385" s="108"/>
      <c r="Y385" s="108"/>
      <c r="Z385" s="108"/>
      <c r="AA385" s="108"/>
    </row>
    <row r="386" spans="1:27">
      <c r="A386" s="108"/>
      <c r="B386" s="108"/>
      <c r="C386" s="108"/>
      <c r="D386" s="108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  <c r="R386" s="108"/>
      <c r="S386" s="108"/>
      <c r="T386" s="108"/>
      <c r="U386" s="108"/>
      <c r="V386" s="108"/>
      <c r="W386" s="108"/>
      <c r="X386" s="108"/>
      <c r="Y386" s="108"/>
      <c r="Z386" s="108"/>
      <c r="AA386" s="108"/>
    </row>
    <row r="387" spans="1:27">
      <c r="A387" s="108"/>
      <c r="B387" s="108"/>
      <c r="C387" s="108"/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  <c r="R387" s="108"/>
      <c r="S387" s="108"/>
      <c r="T387" s="108"/>
      <c r="U387" s="108"/>
      <c r="V387" s="108"/>
      <c r="W387" s="108"/>
      <c r="X387" s="108"/>
      <c r="Y387" s="108"/>
      <c r="Z387" s="108"/>
      <c r="AA387" s="108"/>
    </row>
    <row r="388" spans="1:27">
      <c r="A388" s="108"/>
      <c r="B388" s="108"/>
      <c r="C388" s="108"/>
      <c r="D388" s="108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  <c r="R388" s="108"/>
      <c r="S388" s="108"/>
      <c r="T388" s="108"/>
      <c r="U388" s="108"/>
      <c r="V388" s="108"/>
      <c r="W388" s="108"/>
      <c r="X388" s="108"/>
      <c r="Y388" s="108"/>
      <c r="Z388" s="108"/>
      <c r="AA388" s="108"/>
    </row>
    <row r="389" spans="1:27">
      <c r="A389" s="108"/>
      <c r="B389" s="108"/>
      <c r="C389" s="108"/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  <c r="S389" s="108"/>
      <c r="T389" s="108"/>
      <c r="U389" s="108"/>
      <c r="V389" s="108"/>
      <c r="W389" s="108"/>
      <c r="X389" s="108"/>
      <c r="Y389" s="108"/>
      <c r="Z389" s="108"/>
      <c r="AA389" s="108"/>
    </row>
    <row r="390" spans="1:27">
      <c r="A390" s="108"/>
      <c r="B390" s="108"/>
      <c r="C390" s="108"/>
      <c r="D390" s="108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  <c r="R390" s="108"/>
      <c r="S390" s="108"/>
      <c r="T390" s="108"/>
      <c r="U390" s="108"/>
      <c r="V390" s="108"/>
      <c r="W390" s="108"/>
      <c r="X390" s="108"/>
      <c r="Y390" s="108"/>
      <c r="Z390" s="108"/>
      <c r="AA390" s="108"/>
    </row>
    <row r="391" spans="1:27">
      <c r="A391" s="108"/>
      <c r="B391" s="108"/>
      <c r="C391" s="108"/>
      <c r="D391" s="108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  <c r="R391" s="108"/>
      <c r="S391" s="108"/>
      <c r="T391" s="108"/>
      <c r="U391" s="108"/>
      <c r="V391" s="108"/>
      <c r="W391" s="108"/>
      <c r="X391" s="108"/>
      <c r="Y391" s="108"/>
      <c r="Z391" s="108"/>
      <c r="AA391" s="108"/>
    </row>
    <row r="392" spans="1:27">
      <c r="A392" s="108"/>
      <c r="B392" s="108"/>
      <c r="C392" s="108"/>
      <c r="D392" s="108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  <c r="S392" s="108"/>
      <c r="T392" s="108"/>
      <c r="U392" s="108"/>
      <c r="V392" s="108"/>
      <c r="W392" s="108"/>
      <c r="X392" s="108"/>
      <c r="Y392" s="108"/>
      <c r="Z392" s="108"/>
      <c r="AA392" s="108"/>
    </row>
    <row r="393" spans="1:27">
      <c r="A393" s="108"/>
      <c r="B393" s="108"/>
      <c r="C393" s="108"/>
      <c r="D393" s="108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  <c r="R393" s="108"/>
      <c r="S393" s="108"/>
      <c r="T393" s="108"/>
      <c r="U393" s="108"/>
      <c r="V393" s="108"/>
      <c r="W393" s="108"/>
      <c r="X393" s="108"/>
      <c r="Y393" s="108"/>
      <c r="Z393" s="108"/>
      <c r="AA393" s="108"/>
    </row>
    <row r="394" spans="1:27">
      <c r="A394" s="108"/>
      <c r="B394" s="108"/>
      <c r="C394" s="108"/>
      <c r="D394" s="108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  <c r="R394" s="108"/>
      <c r="S394" s="108"/>
      <c r="T394" s="108"/>
      <c r="U394" s="108"/>
      <c r="V394" s="108"/>
      <c r="W394" s="108"/>
      <c r="X394" s="108"/>
      <c r="Y394" s="108"/>
      <c r="Z394" s="108"/>
      <c r="AA394" s="108"/>
    </row>
    <row r="395" spans="1:27">
      <c r="A395" s="108"/>
      <c r="B395" s="108"/>
      <c r="C395" s="108"/>
      <c r="D395" s="108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  <c r="S395" s="108"/>
      <c r="T395" s="108"/>
      <c r="U395" s="108"/>
      <c r="V395" s="108"/>
      <c r="W395" s="108"/>
      <c r="X395" s="108"/>
      <c r="Y395" s="108"/>
      <c r="Z395" s="108"/>
      <c r="AA395" s="108"/>
    </row>
    <row r="396" spans="1:27">
      <c r="A396" s="108"/>
      <c r="B396" s="108"/>
      <c r="C396" s="108"/>
      <c r="D396" s="108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  <c r="S396" s="108"/>
      <c r="T396" s="108"/>
      <c r="U396" s="108"/>
      <c r="V396" s="108"/>
      <c r="W396" s="108"/>
      <c r="X396" s="108"/>
      <c r="Y396" s="108"/>
      <c r="Z396" s="108"/>
      <c r="AA396" s="108"/>
    </row>
    <row r="397" spans="1:27">
      <c r="A397" s="108"/>
      <c r="B397" s="108"/>
      <c r="C397" s="108"/>
      <c r="D397" s="108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  <c r="R397" s="108"/>
      <c r="S397" s="108"/>
      <c r="T397" s="108"/>
      <c r="U397" s="108"/>
      <c r="V397" s="108"/>
      <c r="W397" s="108"/>
      <c r="X397" s="108"/>
      <c r="Y397" s="108"/>
      <c r="Z397" s="108"/>
      <c r="AA397" s="108"/>
    </row>
    <row r="398" spans="1:27">
      <c r="A398" s="108"/>
      <c r="B398" s="108"/>
      <c r="C398" s="108"/>
      <c r="D398" s="108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  <c r="R398" s="108"/>
      <c r="S398" s="108"/>
      <c r="T398" s="108"/>
      <c r="U398" s="108"/>
      <c r="V398" s="108"/>
      <c r="W398" s="108"/>
      <c r="X398" s="108"/>
      <c r="Y398" s="108"/>
      <c r="Z398" s="108"/>
      <c r="AA398" s="108"/>
    </row>
    <row r="399" spans="1:27">
      <c r="A399" s="108"/>
      <c r="B399" s="108"/>
      <c r="C399" s="108"/>
      <c r="D399" s="108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  <c r="R399" s="108"/>
      <c r="S399" s="108"/>
      <c r="T399" s="108"/>
      <c r="U399" s="108"/>
      <c r="V399" s="108"/>
      <c r="W399" s="108"/>
      <c r="X399" s="108"/>
      <c r="Y399" s="108"/>
      <c r="Z399" s="108"/>
      <c r="AA399" s="108"/>
    </row>
    <row r="400" spans="1:27">
      <c r="A400" s="108"/>
      <c r="B400" s="108"/>
      <c r="C400" s="108"/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  <c r="R400" s="108"/>
      <c r="S400" s="108"/>
      <c r="T400" s="108"/>
      <c r="U400" s="108"/>
      <c r="V400" s="108"/>
      <c r="W400" s="108"/>
      <c r="X400" s="108"/>
      <c r="Y400" s="108"/>
      <c r="Z400" s="108"/>
      <c r="AA400" s="108"/>
    </row>
    <row r="401" spans="1:27">
      <c r="A401" s="108"/>
      <c r="B401" s="108"/>
      <c r="C401" s="108"/>
      <c r="D401" s="108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  <c r="S401" s="108"/>
      <c r="T401" s="108"/>
      <c r="U401" s="108"/>
      <c r="V401" s="108"/>
      <c r="W401" s="108"/>
      <c r="X401" s="108"/>
      <c r="Y401" s="108"/>
      <c r="Z401" s="108"/>
      <c r="AA401" s="108"/>
    </row>
    <row r="402" spans="1:27">
      <c r="A402" s="108"/>
      <c r="B402" s="108"/>
      <c r="C402" s="108"/>
      <c r="D402" s="108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  <c r="S402" s="108"/>
      <c r="T402" s="108"/>
      <c r="U402" s="108"/>
      <c r="V402" s="108"/>
      <c r="W402" s="108"/>
      <c r="X402" s="108"/>
      <c r="Y402" s="108"/>
      <c r="Z402" s="108"/>
      <c r="AA402" s="108"/>
    </row>
    <row r="403" spans="1:27">
      <c r="A403" s="108"/>
      <c r="B403" s="108"/>
      <c r="C403" s="108"/>
      <c r="D403" s="108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  <c r="S403" s="108"/>
      <c r="T403" s="108"/>
      <c r="U403" s="108"/>
      <c r="V403" s="108"/>
      <c r="W403" s="108"/>
      <c r="X403" s="108"/>
      <c r="Y403" s="108"/>
      <c r="Z403" s="108"/>
      <c r="AA403" s="108"/>
    </row>
    <row r="404" spans="1:27">
      <c r="A404" s="108"/>
      <c r="B404" s="108"/>
      <c r="C404" s="108"/>
      <c r="D404" s="108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  <c r="R404" s="108"/>
      <c r="S404" s="108"/>
      <c r="T404" s="108"/>
      <c r="U404" s="108"/>
      <c r="V404" s="108"/>
      <c r="W404" s="108"/>
      <c r="X404" s="108"/>
      <c r="Y404" s="108"/>
      <c r="Z404" s="108"/>
      <c r="AA404" s="108"/>
    </row>
    <row r="405" spans="1:27">
      <c r="A405" s="108"/>
      <c r="B405" s="108"/>
      <c r="C405" s="108"/>
      <c r="D405" s="108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  <c r="S405" s="108"/>
      <c r="T405" s="108"/>
      <c r="U405" s="108"/>
      <c r="V405" s="108"/>
      <c r="W405" s="108"/>
      <c r="X405" s="108"/>
      <c r="Y405" s="108"/>
      <c r="Z405" s="108"/>
      <c r="AA405" s="108"/>
    </row>
    <row r="406" spans="1:27">
      <c r="A406" s="108"/>
      <c r="B406" s="108"/>
      <c r="C406" s="108"/>
      <c r="D406" s="108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  <c r="S406" s="108"/>
      <c r="T406" s="108"/>
      <c r="U406" s="108"/>
      <c r="V406" s="108"/>
      <c r="W406" s="108"/>
      <c r="X406" s="108"/>
      <c r="Y406" s="108"/>
      <c r="Z406" s="108"/>
      <c r="AA406" s="108"/>
    </row>
    <row r="407" spans="1:27">
      <c r="A407" s="108"/>
      <c r="B407" s="108"/>
      <c r="C407" s="108"/>
      <c r="D407" s="108"/>
      <c r="E407" s="108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  <c r="R407" s="108"/>
      <c r="S407" s="108"/>
      <c r="T407" s="108"/>
      <c r="U407" s="108"/>
      <c r="V407" s="108"/>
      <c r="W407" s="108"/>
      <c r="X407" s="108"/>
      <c r="Y407" s="108"/>
      <c r="Z407" s="108"/>
      <c r="AA407" s="108"/>
    </row>
    <row r="408" spans="1:27">
      <c r="A408" s="108"/>
      <c r="B408" s="108"/>
      <c r="C408" s="108"/>
      <c r="D408" s="108"/>
      <c r="E408" s="108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  <c r="S408" s="108"/>
      <c r="T408" s="108"/>
      <c r="U408" s="108"/>
      <c r="V408" s="108"/>
      <c r="W408" s="108"/>
      <c r="X408" s="108"/>
      <c r="Y408" s="108"/>
      <c r="Z408" s="108"/>
      <c r="AA408" s="108"/>
    </row>
    <row r="409" spans="1:27">
      <c r="A409" s="108"/>
      <c r="B409" s="108"/>
      <c r="C409" s="108"/>
      <c r="D409" s="108"/>
      <c r="E409" s="108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  <c r="R409" s="108"/>
      <c r="S409" s="108"/>
      <c r="T409" s="108"/>
      <c r="U409" s="108"/>
      <c r="V409" s="108"/>
      <c r="W409" s="108"/>
      <c r="X409" s="108"/>
      <c r="Y409" s="108"/>
      <c r="Z409" s="108"/>
      <c r="AA409" s="108"/>
    </row>
    <row r="410" spans="1:27">
      <c r="A410" s="108"/>
      <c r="B410" s="108"/>
      <c r="C410" s="108"/>
      <c r="D410" s="108"/>
      <c r="E410" s="108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  <c r="S410" s="108"/>
      <c r="T410" s="108"/>
      <c r="U410" s="108"/>
      <c r="V410" s="108"/>
      <c r="W410" s="108"/>
      <c r="X410" s="108"/>
      <c r="Y410" s="108"/>
      <c r="Z410" s="108"/>
      <c r="AA410" s="108"/>
    </row>
    <row r="411" spans="1:27">
      <c r="A411" s="108"/>
      <c r="B411" s="108"/>
      <c r="C411" s="108"/>
      <c r="D411" s="108"/>
      <c r="E411" s="108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  <c r="R411" s="108"/>
      <c r="S411" s="108"/>
      <c r="T411" s="108"/>
      <c r="U411" s="108"/>
      <c r="V411" s="108"/>
      <c r="W411" s="108"/>
      <c r="X411" s="108"/>
      <c r="Y411" s="108"/>
      <c r="Z411" s="108"/>
      <c r="AA411" s="108"/>
    </row>
    <row r="412" spans="1:27">
      <c r="A412" s="108"/>
      <c r="B412" s="108"/>
      <c r="C412" s="108"/>
      <c r="D412" s="108"/>
      <c r="E412" s="108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  <c r="R412" s="108"/>
      <c r="S412" s="108"/>
      <c r="T412" s="108"/>
      <c r="U412" s="108"/>
      <c r="V412" s="108"/>
      <c r="W412" s="108"/>
      <c r="X412" s="108"/>
      <c r="Y412" s="108"/>
      <c r="Z412" s="108"/>
      <c r="AA412" s="108"/>
    </row>
    <row r="413" spans="1:27">
      <c r="A413" s="108"/>
      <c r="B413" s="108"/>
      <c r="C413" s="108"/>
      <c r="D413" s="108"/>
      <c r="E413" s="108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  <c r="R413" s="108"/>
      <c r="S413" s="108"/>
      <c r="T413" s="108"/>
      <c r="U413" s="108"/>
      <c r="V413" s="108"/>
      <c r="W413" s="108"/>
      <c r="X413" s="108"/>
      <c r="Y413" s="108"/>
      <c r="Z413" s="108"/>
      <c r="AA413" s="108"/>
    </row>
    <row r="414" spans="1:27">
      <c r="A414" s="108"/>
      <c r="B414" s="108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  <c r="S414" s="108"/>
      <c r="T414" s="108"/>
      <c r="U414" s="108"/>
      <c r="V414" s="108"/>
      <c r="W414" s="108"/>
      <c r="X414" s="108"/>
      <c r="Y414" s="108"/>
      <c r="Z414" s="108"/>
      <c r="AA414" s="108"/>
    </row>
    <row r="415" spans="1:27">
      <c r="A415" s="108"/>
      <c r="B415" s="108"/>
      <c r="C415" s="108"/>
      <c r="D415" s="108"/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  <c r="S415" s="108"/>
      <c r="T415" s="108"/>
      <c r="U415" s="108"/>
      <c r="V415" s="108"/>
      <c r="W415" s="108"/>
      <c r="X415" s="108"/>
      <c r="Y415" s="108"/>
      <c r="Z415" s="108"/>
      <c r="AA415" s="108"/>
    </row>
    <row r="416" spans="1:27">
      <c r="A416" s="108"/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  <c r="S416" s="108"/>
      <c r="T416" s="108"/>
      <c r="U416" s="108"/>
      <c r="V416" s="108"/>
      <c r="W416" s="108"/>
      <c r="X416" s="108"/>
      <c r="Y416" s="108"/>
      <c r="Z416" s="108"/>
      <c r="AA416" s="108"/>
    </row>
    <row r="417" spans="1:27">
      <c r="A417" s="108"/>
      <c r="B417" s="108"/>
      <c r="C417" s="108"/>
      <c r="D417" s="108"/>
      <c r="E417" s="108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  <c r="R417" s="108"/>
      <c r="S417" s="108"/>
      <c r="T417" s="108"/>
      <c r="U417" s="108"/>
      <c r="V417" s="108"/>
      <c r="W417" s="108"/>
      <c r="X417" s="108"/>
      <c r="Y417" s="108"/>
      <c r="Z417" s="108"/>
      <c r="AA417" s="108"/>
    </row>
    <row r="418" spans="1:27">
      <c r="A418" s="108"/>
      <c r="B418" s="108"/>
      <c r="C418" s="108"/>
      <c r="D418" s="108"/>
      <c r="E418" s="108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  <c r="S418" s="108"/>
      <c r="T418" s="108"/>
      <c r="U418" s="108"/>
      <c r="V418" s="108"/>
      <c r="W418" s="108"/>
      <c r="X418" s="108"/>
      <c r="Y418" s="108"/>
      <c r="Z418" s="108"/>
      <c r="AA418" s="108"/>
    </row>
    <row r="419" spans="1:27">
      <c r="A419" s="108"/>
      <c r="B419" s="108"/>
      <c r="C419" s="108"/>
      <c r="D419" s="108"/>
      <c r="E419" s="108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  <c r="S419" s="108"/>
      <c r="T419" s="108"/>
      <c r="U419" s="108"/>
      <c r="V419" s="108"/>
      <c r="W419" s="108"/>
      <c r="X419" s="108"/>
      <c r="Y419" s="108"/>
      <c r="Z419" s="108"/>
      <c r="AA419" s="108"/>
    </row>
    <row r="420" spans="1:27">
      <c r="A420" s="108"/>
      <c r="B420" s="108"/>
      <c r="C420" s="108"/>
      <c r="D420" s="108"/>
      <c r="E420" s="108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  <c r="S420" s="108"/>
      <c r="T420" s="108"/>
      <c r="U420" s="108"/>
      <c r="V420" s="108"/>
      <c r="W420" s="108"/>
      <c r="X420" s="108"/>
      <c r="Y420" s="108"/>
      <c r="Z420" s="108"/>
      <c r="AA420" s="108"/>
    </row>
    <row r="421" spans="1:27">
      <c r="A421" s="108"/>
      <c r="B421" s="108"/>
      <c r="C421" s="108"/>
      <c r="D421" s="108"/>
      <c r="E421" s="108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  <c r="S421" s="108"/>
      <c r="T421" s="108"/>
      <c r="U421" s="108"/>
      <c r="V421" s="108"/>
      <c r="W421" s="108"/>
      <c r="X421" s="108"/>
      <c r="Y421" s="108"/>
      <c r="Z421" s="108"/>
      <c r="AA421" s="108"/>
    </row>
    <row r="422" spans="1:27">
      <c r="A422" s="108"/>
      <c r="B422" s="108"/>
      <c r="C422" s="108"/>
      <c r="D422" s="108"/>
      <c r="E422" s="108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  <c r="S422" s="108"/>
      <c r="T422" s="108"/>
      <c r="U422" s="108"/>
      <c r="V422" s="108"/>
      <c r="W422" s="108"/>
      <c r="X422" s="108"/>
      <c r="Y422" s="108"/>
      <c r="Z422" s="108"/>
      <c r="AA422" s="108"/>
    </row>
    <row r="423" spans="1:27">
      <c r="A423" s="108"/>
      <c r="B423" s="108"/>
      <c r="C423" s="108"/>
      <c r="D423" s="108"/>
      <c r="E423" s="108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  <c r="S423" s="108"/>
      <c r="T423" s="108"/>
      <c r="U423" s="108"/>
      <c r="V423" s="108"/>
      <c r="W423" s="108"/>
      <c r="X423" s="108"/>
      <c r="Y423" s="108"/>
      <c r="Z423" s="108"/>
      <c r="AA423" s="108"/>
    </row>
    <row r="424" spans="1:27">
      <c r="A424" s="108"/>
      <c r="B424" s="108"/>
      <c r="C424" s="108"/>
      <c r="D424" s="108"/>
      <c r="E424" s="108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  <c r="S424" s="108"/>
      <c r="T424" s="108"/>
      <c r="U424" s="108"/>
      <c r="V424" s="108"/>
      <c r="W424" s="108"/>
      <c r="X424" s="108"/>
      <c r="Y424" s="108"/>
      <c r="Z424" s="108"/>
      <c r="AA424" s="108"/>
    </row>
    <row r="425" spans="1:27">
      <c r="A425" s="108"/>
      <c r="B425" s="108"/>
      <c r="C425" s="108"/>
      <c r="D425" s="108"/>
      <c r="E425" s="108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  <c r="S425" s="108"/>
      <c r="T425" s="108"/>
      <c r="U425" s="108"/>
      <c r="V425" s="108"/>
      <c r="W425" s="108"/>
      <c r="X425" s="108"/>
      <c r="Y425" s="108"/>
      <c r="Z425" s="108"/>
      <c r="AA425" s="108"/>
    </row>
    <row r="426" spans="1:27">
      <c r="A426" s="108"/>
      <c r="B426" s="108"/>
      <c r="C426" s="108"/>
      <c r="D426" s="108"/>
      <c r="E426" s="108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  <c r="P426" s="108"/>
      <c r="Q426" s="108"/>
      <c r="R426" s="108"/>
      <c r="S426" s="108"/>
      <c r="T426" s="108"/>
      <c r="U426" s="108"/>
      <c r="V426" s="108"/>
      <c r="W426" s="108"/>
      <c r="X426" s="108"/>
      <c r="Y426" s="108"/>
      <c r="Z426" s="108"/>
      <c r="AA426" s="108"/>
    </row>
    <row r="427" spans="1:27">
      <c r="A427" s="108"/>
      <c r="B427" s="108"/>
      <c r="C427" s="108"/>
      <c r="D427" s="108"/>
      <c r="E427" s="108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  <c r="S427" s="108"/>
      <c r="T427" s="108"/>
      <c r="U427" s="108"/>
      <c r="V427" s="108"/>
      <c r="W427" s="108"/>
      <c r="X427" s="108"/>
      <c r="Y427" s="108"/>
      <c r="Z427" s="108"/>
      <c r="AA427" s="108"/>
    </row>
    <row r="428" spans="1:27">
      <c r="A428" s="108"/>
      <c r="B428" s="108"/>
      <c r="C428" s="108"/>
      <c r="D428" s="108"/>
      <c r="E428" s="108"/>
      <c r="F428" s="108"/>
      <c r="G428" s="108"/>
      <c r="H428" s="108"/>
      <c r="I428" s="108"/>
      <c r="J428" s="108"/>
      <c r="K428" s="108"/>
      <c r="L428" s="108"/>
      <c r="M428" s="108"/>
      <c r="N428" s="108"/>
      <c r="O428" s="108"/>
      <c r="P428" s="108"/>
      <c r="Q428" s="108"/>
      <c r="R428" s="108"/>
      <c r="S428" s="108"/>
      <c r="T428" s="108"/>
      <c r="U428" s="108"/>
      <c r="V428" s="108"/>
      <c r="W428" s="108"/>
      <c r="X428" s="108"/>
      <c r="Y428" s="108"/>
      <c r="Z428" s="108"/>
      <c r="AA428" s="108"/>
    </row>
    <row r="429" spans="1:27">
      <c r="A429" s="108"/>
      <c r="B429" s="108"/>
      <c r="C429" s="108"/>
      <c r="D429" s="108"/>
      <c r="E429" s="108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  <c r="P429" s="108"/>
      <c r="Q429" s="108"/>
      <c r="R429" s="108"/>
      <c r="S429" s="108"/>
      <c r="T429" s="108"/>
      <c r="U429" s="108"/>
      <c r="V429" s="108"/>
      <c r="W429" s="108"/>
      <c r="X429" s="108"/>
      <c r="Y429" s="108"/>
      <c r="Z429" s="108"/>
      <c r="AA429" s="108"/>
    </row>
    <row r="430" spans="1:27">
      <c r="A430" s="108"/>
      <c r="B430" s="108"/>
      <c r="C430" s="108"/>
      <c r="D430" s="108"/>
      <c r="E430" s="108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  <c r="S430" s="108"/>
      <c r="T430" s="108"/>
      <c r="U430" s="108"/>
      <c r="V430" s="108"/>
      <c r="W430" s="108"/>
      <c r="X430" s="108"/>
      <c r="Y430" s="108"/>
      <c r="Z430" s="108"/>
      <c r="AA430" s="108"/>
    </row>
    <row r="431" spans="1:27">
      <c r="A431" s="108"/>
      <c r="B431" s="108"/>
      <c r="C431" s="108"/>
      <c r="D431" s="108"/>
      <c r="E431" s="108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  <c r="S431" s="108"/>
      <c r="T431" s="108"/>
      <c r="U431" s="108"/>
      <c r="V431" s="108"/>
      <c r="W431" s="108"/>
      <c r="X431" s="108"/>
      <c r="Y431" s="108"/>
      <c r="Z431" s="108"/>
      <c r="AA431" s="108"/>
    </row>
    <row r="432" spans="1:27">
      <c r="A432" s="108"/>
      <c r="B432" s="108"/>
      <c r="C432" s="108"/>
      <c r="D432" s="108"/>
      <c r="E432" s="108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  <c r="S432" s="108"/>
      <c r="T432" s="108"/>
      <c r="U432" s="108"/>
      <c r="V432" s="108"/>
      <c r="W432" s="108"/>
      <c r="X432" s="108"/>
      <c r="Y432" s="108"/>
      <c r="Z432" s="108"/>
      <c r="AA432" s="108"/>
    </row>
    <row r="433" spans="1:27">
      <c r="A433" s="108"/>
      <c r="B433" s="108"/>
      <c r="C433" s="108"/>
      <c r="D433" s="108"/>
      <c r="E433" s="108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  <c r="S433" s="108"/>
      <c r="T433" s="108"/>
      <c r="U433" s="108"/>
      <c r="V433" s="108"/>
      <c r="W433" s="108"/>
      <c r="X433" s="108"/>
      <c r="Y433" s="108"/>
      <c r="Z433" s="108"/>
      <c r="AA433" s="108"/>
    </row>
    <row r="434" spans="1:27">
      <c r="A434" s="108"/>
      <c r="B434" s="108"/>
      <c r="C434" s="108"/>
      <c r="D434" s="108"/>
      <c r="E434" s="108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  <c r="S434" s="108"/>
      <c r="T434" s="108"/>
      <c r="U434" s="108"/>
      <c r="V434" s="108"/>
      <c r="W434" s="108"/>
      <c r="X434" s="108"/>
      <c r="Y434" s="108"/>
      <c r="Z434" s="108"/>
      <c r="AA434" s="108"/>
    </row>
    <row r="435" spans="1:27">
      <c r="A435" s="108"/>
      <c r="B435" s="108"/>
      <c r="C435" s="108"/>
      <c r="D435" s="108"/>
      <c r="E435" s="108"/>
      <c r="F435" s="108"/>
      <c r="G435" s="108"/>
      <c r="H435" s="108"/>
      <c r="I435" s="108"/>
      <c r="J435" s="108"/>
      <c r="K435" s="108"/>
      <c r="L435" s="108"/>
      <c r="M435" s="108"/>
      <c r="N435" s="108"/>
      <c r="O435" s="108"/>
      <c r="P435" s="108"/>
      <c r="Q435" s="108"/>
      <c r="R435" s="108"/>
      <c r="S435" s="108"/>
      <c r="T435" s="108"/>
      <c r="U435" s="108"/>
      <c r="V435" s="108"/>
      <c r="W435" s="108"/>
      <c r="X435" s="108"/>
      <c r="Y435" s="108"/>
      <c r="Z435" s="108"/>
      <c r="AA435" s="108"/>
    </row>
    <row r="436" spans="1:27">
      <c r="A436" s="108"/>
      <c r="B436" s="108"/>
      <c r="C436" s="108"/>
      <c r="D436" s="108"/>
      <c r="E436" s="108"/>
      <c r="F436" s="108"/>
      <c r="G436" s="108"/>
      <c r="H436" s="108"/>
      <c r="I436" s="108"/>
      <c r="J436" s="108"/>
      <c r="K436" s="108"/>
      <c r="L436" s="108"/>
      <c r="M436" s="108"/>
      <c r="N436" s="108"/>
      <c r="O436" s="108"/>
      <c r="P436" s="108"/>
      <c r="Q436" s="108"/>
      <c r="R436" s="108"/>
      <c r="S436" s="108"/>
      <c r="T436" s="108"/>
      <c r="U436" s="108"/>
      <c r="V436" s="108"/>
      <c r="W436" s="108"/>
      <c r="X436" s="108"/>
      <c r="Y436" s="108"/>
      <c r="Z436" s="108"/>
      <c r="AA436" s="108"/>
    </row>
    <row r="437" spans="1:27">
      <c r="A437" s="108"/>
      <c r="B437" s="108"/>
      <c r="C437" s="108"/>
      <c r="D437" s="108"/>
      <c r="E437" s="108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  <c r="P437" s="108"/>
      <c r="Q437" s="108"/>
      <c r="R437" s="108"/>
      <c r="S437" s="108"/>
      <c r="T437" s="108"/>
      <c r="U437" s="108"/>
      <c r="V437" s="108"/>
      <c r="W437" s="108"/>
      <c r="X437" s="108"/>
      <c r="Y437" s="108"/>
      <c r="Z437" s="108"/>
      <c r="AA437" s="108"/>
    </row>
    <row r="438" spans="1:27">
      <c r="A438" s="108"/>
      <c r="B438" s="108"/>
      <c r="C438" s="108"/>
      <c r="D438" s="108"/>
      <c r="E438" s="108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  <c r="S438" s="108"/>
      <c r="T438" s="108"/>
      <c r="U438" s="108"/>
      <c r="V438" s="108"/>
      <c r="W438" s="108"/>
      <c r="X438" s="108"/>
      <c r="Y438" s="108"/>
      <c r="Z438" s="108"/>
      <c r="AA438" s="108"/>
    </row>
    <row r="439" spans="1:27">
      <c r="A439" s="108"/>
      <c r="B439" s="108"/>
      <c r="C439" s="108"/>
      <c r="D439" s="108"/>
      <c r="E439" s="108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  <c r="S439" s="108"/>
      <c r="T439" s="108"/>
      <c r="U439" s="108"/>
      <c r="V439" s="108"/>
      <c r="W439" s="108"/>
      <c r="X439" s="108"/>
      <c r="Y439" s="108"/>
      <c r="Z439" s="108"/>
      <c r="AA439" s="108"/>
    </row>
    <row r="440" spans="1:27">
      <c r="A440" s="108"/>
      <c r="B440" s="108"/>
      <c r="C440" s="108"/>
      <c r="D440" s="108"/>
      <c r="E440" s="108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  <c r="S440" s="108"/>
      <c r="T440" s="108"/>
      <c r="U440" s="108"/>
      <c r="V440" s="108"/>
      <c r="W440" s="108"/>
      <c r="X440" s="108"/>
      <c r="Y440" s="108"/>
      <c r="Z440" s="108"/>
      <c r="AA440" s="108"/>
    </row>
    <row r="441" spans="1:27">
      <c r="A441" s="108"/>
      <c r="B441" s="108"/>
      <c r="C441" s="108"/>
      <c r="D441" s="108"/>
      <c r="E441" s="108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  <c r="S441" s="108"/>
      <c r="T441" s="108"/>
      <c r="U441" s="108"/>
      <c r="V441" s="108"/>
      <c r="W441" s="108"/>
      <c r="X441" s="108"/>
      <c r="Y441" s="108"/>
      <c r="Z441" s="108"/>
      <c r="AA441" s="108"/>
    </row>
    <row r="442" spans="1:27">
      <c r="A442" s="108"/>
      <c r="B442" s="108"/>
      <c r="C442" s="108"/>
      <c r="D442" s="108"/>
      <c r="E442" s="108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  <c r="S442" s="108"/>
      <c r="T442" s="108"/>
      <c r="U442" s="108"/>
      <c r="V442" s="108"/>
      <c r="W442" s="108"/>
      <c r="X442" s="108"/>
      <c r="Y442" s="108"/>
      <c r="Z442" s="108"/>
      <c r="AA442" s="108"/>
    </row>
    <row r="443" spans="1:27">
      <c r="A443" s="108"/>
      <c r="B443" s="108"/>
      <c r="C443" s="108"/>
      <c r="D443" s="108"/>
      <c r="E443" s="108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  <c r="S443" s="108"/>
      <c r="T443" s="108"/>
      <c r="U443" s="108"/>
      <c r="V443" s="108"/>
      <c r="W443" s="108"/>
      <c r="X443" s="108"/>
      <c r="Y443" s="108"/>
      <c r="Z443" s="108"/>
      <c r="AA443" s="108"/>
    </row>
    <row r="444" spans="1:27">
      <c r="A444" s="108"/>
      <c r="B444" s="108"/>
      <c r="C444" s="108"/>
      <c r="D444" s="108"/>
      <c r="E444" s="108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  <c r="S444" s="108"/>
      <c r="T444" s="108"/>
      <c r="U444" s="108"/>
      <c r="V444" s="108"/>
      <c r="W444" s="108"/>
      <c r="X444" s="108"/>
      <c r="Y444" s="108"/>
      <c r="Z444" s="108"/>
      <c r="AA444" s="108"/>
    </row>
    <row r="445" spans="1:27">
      <c r="A445" s="108"/>
      <c r="B445" s="108"/>
      <c r="C445" s="108"/>
      <c r="D445" s="108"/>
      <c r="E445" s="108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  <c r="S445" s="108"/>
      <c r="T445" s="108"/>
      <c r="U445" s="108"/>
      <c r="V445" s="108"/>
      <c r="W445" s="108"/>
      <c r="X445" s="108"/>
      <c r="Y445" s="108"/>
      <c r="Z445" s="108"/>
      <c r="AA445" s="108"/>
    </row>
    <row r="446" spans="1:27">
      <c r="A446" s="108"/>
      <c r="B446" s="108"/>
      <c r="C446" s="108"/>
      <c r="D446" s="108"/>
      <c r="E446" s="108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  <c r="S446" s="108"/>
      <c r="T446" s="108"/>
      <c r="U446" s="108"/>
      <c r="V446" s="108"/>
      <c r="W446" s="108"/>
      <c r="X446" s="108"/>
      <c r="Y446" s="108"/>
      <c r="Z446" s="108"/>
      <c r="AA446" s="108"/>
    </row>
    <row r="447" spans="1:27">
      <c r="A447" s="108"/>
      <c r="B447" s="108"/>
      <c r="C447" s="108"/>
      <c r="D447" s="108"/>
      <c r="E447" s="108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  <c r="S447" s="108"/>
      <c r="T447" s="108"/>
      <c r="U447" s="108"/>
      <c r="V447" s="108"/>
      <c r="W447" s="108"/>
      <c r="X447" s="108"/>
      <c r="Y447" s="108"/>
      <c r="Z447" s="108"/>
      <c r="AA447" s="108"/>
    </row>
    <row r="448" spans="1:27">
      <c r="A448" s="108"/>
      <c r="B448" s="108"/>
      <c r="C448" s="108"/>
      <c r="D448" s="108"/>
      <c r="E448" s="108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  <c r="S448" s="108"/>
      <c r="T448" s="108"/>
      <c r="U448" s="108"/>
      <c r="V448" s="108"/>
      <c r="W448" s="108"/>
      <c r="X448" s="108"/>
      <c r="Y448" s="108"/>
      <c r="Z448" s="108"/>
      <c r="AA448" s="108"/>
    </row>
    <row r="449" spans="1:27">
      <c r="A449" s="108"/>
      <c r="B449" s="108"/>
      <c r="C449" s="108"/>
      <c r="D449" s="108"/>
      <c r="E449" s="108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  <c r="T449" s="108"/>
      <c r="U449" s="108"/>
      <c r="V449" s="108"/>
      <c r="W449" s="108"/>
      <c r="X449" s="108"/>
      <c r="Y449" s="108"/>
      <c r="Z449" s="108"/>
      <c r="AA449" s="108"/>
    </row>
    <row r="450" spans="1:27">
      <c r="A450" s="108"/>
      <c r="B450" s="108"/>
      <c r="C450" s="108"/>
      <c r="D450" s="108"/>
      <c r="E450" s="108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  <c r="S450" s="108"/>
      <c r="T450" s="108"/>
      <c r="U450" s="108"/>
      <c r="V450" s="108"/>
      <c r="W450" s="108"/>
      <c r="X450" s="108"/>
      <c r="Y450" s="108"/>
      <c r="Z450" s="108"/>
      <c r="AA450" s="108"/>
    </row>
    <row r="451" spans="1:27">
      <c r="A451" s="108"/>
      <c r="B451" s="108"/>
      <c r="C451" s="108"/>
      <c r="D451" s="108"/>
      <c r="E451" s="108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  <c r="P451" s="108"/>
      <c r="Q451" s="108"/>
      <c r="R451" s="108"/>
      <c r="S451" s="108"/>
      <c r="T451" s="108"/>
      <c r="U451" s="108"/>
      <c r="V451" s="108"/>
      <c r="W451" s="108"/>
      <c r="X451" s="108"/>
      <c r="Y451" s="108"/>
      <c r="Z451" s="108"/>
      <c r="AA451" s="108"/>
    </row>
    <row r="452" spans="1:27">
      <c r="A452" s="108"/>
      <c r="B452" s="108"/>
      <c r="C452" s="108"/>
      <c r="D452" s="108"/>
      <c r="E452" s="108"/>
      <c r="F452" s="108"/>
      <c r="G452" s="108"/>
      <c r="H452" s="108"/>
      <c r="I452" s="108"/>
      <c r="J452" s="108"/>
      <c r="K452" s="108"/>
      <c r="L452" s="108"/>
      <c r="M452" s="108"/>
      <c r="N452" s="108"/>
      <c r="O452" s="108"/>
      <c r="P452" s="108"/>
      <c r="Q452" s="108"/>
      <c r="R452" s="108"/>
      <c r="S452" s="108"/>
      <c r="T452" s="108"/>
      <c r="U452" s="108"/>
      <c r="V452" s="108"/>
      <c r="W452" s="108"/>
      <c r="X452" s="108"/>
      <c r="Y452" s="108"/>
      <c r="Z452" s="108"/>
      <c r="AA452" s="108"/>
    </row>
    <row r="453" spans="1:27">
      <c r="A453" s="108"/>
      <c r="B453" s="108"/>
      <c r="C453" s="108"/>
      <c r="D453" s="108"/>
      <c r="E453" s="108"/>
      <c r="F453" s="108"/>
      <c r="G453" s="108"/>
      <c r="H453" s="108"/>
      <c r="I453" s="108"/>
      <c r="J453" s="108"/>
      <c r="K453" s="108"/>
      <c r="L453" s="108"/>
      <c r="M453" s="108"/>
      <c r="N453" s="108"/>
      <c r="O453" s="108"/>
      <c r="P453" s="108"/>
      <c r="Q453" s="108"/>
      <c r="R453" s="108"/>
      <c r="S453" s="108"/>
      <c r="T453" s="108"/>
      <c r="U453" s="108"/>
      <c r="V453" s="108"/>
      <c r="W453" s="108"/>
      <c r="X453" s="108"/>
      <c r="Y453" s="108"/>
      <c r="Z453" s="108"/>
      <c r="AA453" s="108"/>
    </row>
    <row r="454" spans="1:27">
      <c r="A454" s="108"/>
      <c r="B454" s="108"/>
      <c r="C454" s="108"/>
      <c r="D454" s="108"/>
      <c r="E454" s="108"/>
      <c r="F454" s="108"/>
      <c r="G454" s="108"/>
      <c r="H454" s="108"/>
      <c r="I454" s="108"/>
      <c r="J454" s="108"/>
      <c r="K454" s="108"/>
      <c r="L454" s="108"/>
      <c r="M454" s="108"/>
      <c r="N454" s="108"/>
      <c r="O454" s="108"/>
      <c r="P454" s="108"/>
      <c r="Q454" s="108"/>
      <c r="R454" s="108"/>
      <c r="S454" s="108"/>
      <c r="T454" s="108"/>
      <c r="U454" s="108"/>
      <c r="V454" s="108"/>
      <c r="W454" s="108"/>
      <c r="X454" s="108"/>
      <c r="Y454" s="108"/>
      <c r="Z454" s="108"/>
      <c r="AA454" s="108"/>
    </row>
    <row r="455" spans="1:27">
      <c r="A455" s="108"/>
      <c r="B455" s="108"/>
      <c r="C455" s="108"/>
      <c r="D455" s="108"/>
      <c r="E455" s="108"/>
      <c r="F455" s="108"/>
      <c r="G455" s="108"/>
      <c r="H455" s="108"/>
      <c r="I455" s="108"/>
      <c r="J455" s="108"/>
      <c r="K455" s="108"/>
      <c r="L455" s="108"/>
      <c r="M455" s="108"/>
      <c r="N455" s="108"/>
      <c r="O455" s="108"/>
      <c r="P455" s="108"/>
      <c r="Q455" s="108"/>
      <c r="R455" s="108"/>
      <c r="S455" s="108"/>
      <c r="T455" s="108"/>
      <c r="U455" s="108"/>
      <c r="V455" s="108"/>
      <c r="W455" s="108"/>
      <c r="X455" s="108"/>
      <c r="Y455" s="108"/>
      <c r="Z455" s="108"/>
      <c r="AA455" s="108"/>
    </row>
    <row r="456" spans="1:27">
      <c r="A456" s="108"/>
      <c r="B456" s="108"/>
      <c r="C456" s="108"/>
      <c r="D456" s="108"/>
      <c r="E456" s="108"/>
      <c r="F456" s="108"/>
      <c r="G456" s="108"/>
      <c r="H456" s="108"/>
      <c r="I456" s="108"/>
      <c r="J456" s="108"/>
      <c r="K456" s="108"/>
      <c r="L456" s="108"/>
      <c r="M456" s="108"/>
      <c r="N456" s="108"/>
      <c r="O456" s="108"/>
      <c r="P456" s="108"/>
      <c r="Q456" s="108"/>
      <c r="R456" s="108"/>
      <c r="S456" s="108"/>
      <c r="T456" s="108"/>
      <c r="U456" s="108"/>
      <c r="V456" s="108"/>
      <c r="W456" s="108"/>
      <c r="X456" s="108"/>
      <c r="Y456" s="108"/>
      <c r="Z456" s="108"/>
      <c r="AA456" s="108"/>
    </row>
    <row r="457" spans="1:27">
      <c r="A457" s="108"/>
      <c r="B457" s="108"/>
      <c r="C457" s="108"/>
      <c r="D457" s="108"/>
      <c r="E457" s="108"/>
      <c r="F457" s="108"/>
      <c r="G457" s="108"/>
      <c r="H457" s="108"/>
      <c r="I457" s="108"/>
      <c r="J457" s="108"/>
      <c r="K457" s="108"/>
      <c r="L457" s="108"/>
      <c r="M457" s="108"/>
      <c r="N457" s="108"/>
      <c r="O457" s="108"/>
      <c r="P457" s="108"/>
      <c r="Q457" s="108"/>
      <c r="R457" s="108"/>
      <c r="S457" s="108"/>
      <c r="T457" s="108"/>
      <c r="U457" s="108"/>
      <c r="V457" s="108"/>
      <c r="W457" s="108"/>
      <c r="X457" s="108"/>
      <c r="Y457" s="108"/>
      <c r="Z457" s="108"/>
      <c r="AA457" s="108"/>
    </row>
    <row r="458" spans="1:27">
      <c r="A458" s="108"/>
      <c r="B458" s="108"/>
      <c r="C458" s="108"/>
      <c r="D458" s="108"/>
      <c r="E458" s="108"/>
      <c r="F458" s="108"/>
      <c r="G458" s="108"/>
      <c r="H458" s="108"/>
      <c r="I458" s="108"/>
      <c r="J458" s="108"/>
      <c r="K458" s="108"/>
      <c r="L458" s="108"/>
      <c r="M458" s="108"/>
      <c r="N458" s="108"/>
      <c r="O458" s="108"/>
      <c r="P458" s="108"/>
      <c r="Q458" s="108"/>
      <c r="R458" s="108"/>
      <c r="S458" s="108"/>
      <c r="T458" s="108"/>
      <c r="U458" s="108"/>
      <c r="V458" s="108"/>
      <c r="W458" s="108"/>
      <c r="X458" s="108"/>
      <c r="Y458" s="108"/>
      <c r="Z458" s="108"/>
      <c r="AA458" s="108"/>
    </row>
    <row r="459" spans="1:27">
      <c r="A459" s="108"/>
      <c r="B459" s="108"/>
      <c r="C459" s="108"/>
      <c r="D459" s="108"/>
      <c r="E459" s="108"/>
      <c r="F459" s="108"/>
      <c r="G459" s="108"/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  <c r="R459" s="108"/>
      <c r="S459" s="108"/>
      <c r="T459" s="108"/>
      <c r="U459" s="108"/>
      <c r="V459" s="108"/>
      <c r="W459" s="108"/>
      <c r="X459" s="108"/>
      <c r="Y459" s="108"/>
      <c r="Z459" s="108"/>
      <c r="AA459" s="108"/>
    </row>
    <row r="460" spans="1:27">
      <c r="A460" s="108"/>
      <c r="B460" s="108"/>
      <c r="C460" s="108"/>
      <c r="D460" s="108"/>
      <c r="E460" s="108"/>
      <c r="F460" s="108"/>
      <c r="G460" s="108"/>
      <c r="H460" s="108"/>
      <c r="I460" s="108"/>
      <c r="J460" s="108"/>
      <c r="K460" s="108"/>
      <c r="L460" s="108"/>
      <c r="M460" s="108"/>
      <c r="N460" s="108"/>
      <c r="O460" s="108"/>
      <c r="P460" s="108"/>
      <c r="Q460" s="108"/>
      <c r="R460" s="108"/>
      <c r="S460" s="108"/>
      <c r="T460" s="108"/>
      <c r="U460" s="108"/>
      <c r="V460" s="108"/>
      <c r="W460" s="108"/>
      <c r="X460" s="108"/>
      <c r="Y460" s="108"/>
      <c r="Z460" s="108"/>
      <c r="AA460" s="108"/>
    </row>
    <row r="461" spans="1:27">
      <c r="A461" s="108"/>
      <c r="B461" s="108"/>
      <c r="C461" s="108"/>
      <c r="D461" s="108"/>
      <c r="E461" s="108"/>
      <c r="F461" s="108"/>
      <c r="G461" s="108"/>
      <c r="H461" s="108"/>
      <c r="I461" s="108"/>
      <c r="J461" s="108"/>
      <c r="K461" s="108"/>
      <c r="L461" s="108"/>
      <c r="M461" s="108"/>
      <c r="N461" s="108"/>
      <c r="O461" s="108"/>
      <c r="P461" s="108"/>
      <c r="Q461" s="108"/>
      <c r="R461" s="108"/>
      <c r="S461" s="108"/>
      <c r="T461" s="108"/>
      <c r="U461" s="108"/>
      <c r="V461" s="108"/>
      <c r="W461" s="108"/>
      <c r="X461" s="108"/>
      <c r="Y461" s="108"/>
      <c r="Z461" s="108"/>
      <c r="AA461" s="108"/>
    </row>
    <row r="462" spans="1:27">
      <c r="A462" s="108"/>
      <c r="B462" s="108"/>
      <c r="C462" s="108"/>
      <c r="D462" s="108"/>
      <c r="E462" s="108"/>
      <c r="F462" s="108"/>
      <c r="G462" s="108"/>
      <c r="H462" s="108"/>
      <c r="I462" s="108"/>
      <c r="J462" s="108"/>
      <c r="K462" s="108"/>
      <c r="L462" s="108"/>
      <c r="M462" s="108"/>
      <c r="N462" s="108"/>
      <c r="O462" s="108"/>
      <c r="P462" s="108"/>
      <c r="Q462" s="108"/>
      <c r="R462" s="108"/>
      <c r="S462" s="108"/>
      <c r="T462" s="108"/>
      <c r="U462" s="108"/>
      <c r="V462" s="108"/>
      <c r="W462" s="108"/>
      <c r="X462" s="108"/>
      <c r="Y462" s="108"/>
      <c r="Z462" s="108"/>
      <c r="AA462" s="108"/>
    </row>
    <row r="463" spans="1:27">
      <c r="A463" s="108"/>
      <c r="B463" s="108"/>
      <c r="C463" s="108"/>
      <c r="D463" s="108"/>
      <c r="E463" s="108"/>
      <c r="F463" s="108"/>
      <c r="G463" s="108"/>
      <c r="H463" s="108"/>
      <c r="I463" s="108"/>
      <c r="J463" s="108"/>
      <c r="K463" s="108"/>
      <c r="L463" s="108"/>
      <c r="M463" s="108"/>
      <c r="N463" s="108"/>
      <c r="O463" s="108"/>
      <c r="P463" s="108"/>
      <c r="Q463" s="108"/>
      <c r="R463" s="108"/>
      <c r="S463" s="108"/>
      <c r="T463" s="108"/>
      <c r="U463" s="108"/>
      <c r="V463" s="108"/>
      <c r="W463" s="108"/>
      <c r="X463" s="108"/>
      <c r="Y463" s="108"/>
      <c r="Z463" s="108"/>
      <c r="AA463" s="108"/>
    </row>
    <row r="464" spans="1:27">
      <c r="A464" s="108"/>
      <c r="B464" s="108"/>
      <c r="C464" s="108"/>
      <c r="D464" s="108"/>
      <c r="E464" s="108"/>
      <c r="F464" s="108"/>
      <c r="G464" s="108"/>
      <c r="H464" s="108"/>
      <c r="I464" s="108"/>
      <c r="J464" s="108"/>
      <c r="K464" s="108"/>
      <c r="L464" s="108"/>
      <c r="M464" s="108"/>
      <c r="N464" s="108"/>
      <c r="O464" s="108"/>
      <c r="P464" s="108"/>
      <c r="Q464" s="108"/>
      <c r="R464" s="108"/>
      <c r="S464" s="108"/>
      <c r="T464" s="108"/>
      <c r="U464" s="108"/>
      <c r="V464" s="108"/>
      <c r="W464" s="108"/>
      <c r="X464" s="108"/>
      <c r="Y464" s="108"/>
      <c r="Z464" s="108"/>
      <c r="AA464" s="108"/>
    </row>
    <row r="465" spans="1:27">
      <c r="A465" s="108"/>
      <c r="B465" s="108"/>
      <c r="C465" s="108"/>
      <c r="D465" s="108"/>
      <c r="E465" s="108"/>
      <c r="F465" s="108"/>
      <c r="G465" s="108"/>
      <c r="H465" s="108"/>
      <c r="I465" s="108"/>
      <c r="J465" s="108"/>
      <c r="K465" s="108"/>
      <c r="L465" s="108"/>
      <c r="M465" s="108"/>
      <c r="N465" s="108"/>
      <c r="O465" s="108"/>
      <c r="P465" s="108"/>
      <c r="Q465" s="108"/>
      <c r="R465" s="108"/>
      <c r="S465" s="108"/>
      <c r="T465" s="108"/>
      <c r="U465" s="108"/>
      <c r="V465" s="108"/>
      <c r="W465" s="108"/>
      <c r="X465" s="108"/>
      <c r="Y465" s="108"/>
      <c r="Z465" s="108"/>
      <c r="AA465" s="108"/>
    </row>
    <row r="466" spans="1:27">
      <c r="A466" s="108"/>
      <c r="B466" s="108"/>
      <c r="C466" s="108"/>
      <c r="D466" s="108"/>
      <c r="E466" s="108"/>
      <c r="F466" s="108"/>
      <c r="G466" s="108"/>
      <c r="H466" s="108"/>
      <c r="I466" s="108"/>
      <c r="J466" s="108"/>
      <c r="K466" s="108"/>
      <c r="L466" s="108"/>
      <c r="M466" s="108"/>
      <c r="N466" s="108"/>
      <c r="O466" s="108"/>
      <c r="P466" s="108"/>
      <c r="Q466" s="108"/>
      <c r="R466" s="108"/>
      <c r="S466" s="108"/>
      <c r="T466" s="108"/>
      <c r="U466" s="108"/>
      <c r="V466" s="108"/>
      <c r="W466" s="108"/>
      <c r="X466" s="108"/>
      <c r="Y466" s="108"/>
      <c r="Z466" s="108"/>
      <c r="AA466" s="108"/>
    </row>
    <row r="467" spans="1:27">
      <c r="A467" s="108"/>
      <c r="B467" s="108"/>
      <c r="C467" s="108"/>
      <c r="D467" s="108"/>
      <c r="E467" s="108"/>
      <c r="F467" s="108"/>
      <c r="G467" s="108"/>
      <c r="H467" s="108"/>
      <c r="I467" s="108"/>
      <c r="J467" s="108"/>
      <c r="K467" s="108"/>
      <c r="L467" s="108"/>
      <c r="M467" s="108"/>
      <c r="N467" s="108"/>
      <c r="O467" s="108"/>
      <c r="P467" s="108"/>
      <c r="Q467" s="108"/>
      <c r="R467" s="108"/>
      <c r="S467" s="108"/>
      <c r="T467" s="108"/>
      <c r="U467" s="108"/>
      <c r="V467" s="108"/>
      <c r="W467" s="108"/>
      <c r="X467" s="108"/>
      <c r="Y467" s="108"/>
      <c r="Z467" s="108"/>
      <c r="AA467" s="108"/>
    </row>
    <row r="468" spans="1:27">
      <c r="A468" s="108"/>
      <c r="B468" s="108"/>
      <c r="C468" s="108"/>
      <c r="D468" s="108"/>
      <c r="E468" s="108"/>
      <c r="F468" s="108"/>
      <c r="G468" s="108"/>
      <c r="H468" s="108"/>
      <c r="I468" s="108"/>
      <c r="J468" s="108"/>
      <c r="K468" s="108"/>
      <c r="L468" s="108"/>
      <c r="M468" s="108"/>
      <c r="N468" s="108"/>
      <c r="O468" s="108"/>
      <c r="P468" s="108"/>
      <c r="Q468" s="108"/>
      <c r="R468" s="108"/>
      <c r="S468" s="108"/>
      <c r="T468" s="108"/>
      <c r="U468" s="108"/>
      <c r="V468" s="108"/>
      <c r="W468" s="108"/>
      <c r="X468" s="108"/>
      <c r="Y468" s="108"/>
      <c r="Z468" s="108"/>
      <c r="AA468" s="108"/>
    </row>
    <row r="469" spans="1:27">
      <c r="A469" s="108"/>
      <c r="B469" s="108"/>
      <c r="C469" s="108"/>
      <c r="D469" s="108"/>
      <c r="E469" s="108"/>
      <c r="F469" s="108"/>
      <c r="G469" s="108"/>
      <c r="H469" s="108"/>
      <c r="I469" s="108"/>
      <c r="J469" s="108"/>
      <c r="K469" s="108"/>
      <c r="L469" s="108"/>
      <c r="M469" s="108"/>
      <c r="N469" s="108"/>
      <c r="O469" s="108"/>
      <c r="P469" s="108"/>
      <c r="Q469" s="108"/>
      <c r="R469" s="108"/>
      <c r="S469" s="108"/>
      <c r="T469" s="108"/>
      <c r="U469" s="108"/>
      <c r="V469" s="108"/>
      <c r="W469" s="108"/>
      <c r="X469" s="108"/>
      <c r="Y469" s="108"/>
      <c r="Z469" s="108"/>
      <c r="AA469" s="108"/>
    </row>
    <row r="470" spans="1:27">
      <c r="A470" s="108"/>
      <c r="B470" s="108"/>
      <c r="C470" s="108"/>
      <c r="D470" s="108"/>
      <c r="E470" s="108"/>
      <c r="F470" s="108"/>
      <c r="G470" s="108"/>
      <c r="H470" s="108"/>
      <c r="I470" s="108"/>
      <c r="J470" s="108"/>
      <c r="K470" s="108"/>
      <c r="L470" s="108"/>
      <c r="M470" s="108"/>
      <c r="N470" s="108"/>
      <c r="O470" s="108"/>
      <c r="P470" s="108"/>
      <c r="Q470" s="108"/>
      <c r="R470" s="108"/>
      <c r="S470" s="108"/>
      <c r="T470" s="108"/>
      <c r="U470" s="108"/>
      <c r="V470" s="108"/>
      <c r="W470" s="108"/>
      <c r="X470" s="108"/>
      <c r="Y470" s="108"/>
      <c r="Z470" s="108"/>
      <c r="AA470" s="108"/>
    </row>
    <row r="471" spans="1:27">
      <c r="A471" s="108"/>
      <c r="B471" s="108"/>
      <c r="C471" s="108"/>
      <c r="D471" s="108"/>
      <c r="E471" s="108"/>
      <c r="F471" s="108"/>
      <c r="G471" s="108"/>
      <c r="H471" s="108"/>
      <c r="I471" s="108"/>
      <c r="J471" s="108"/>
      <c r="K471" s="108"/>
      <c r="L471" s="108"/>
      <c r="M471" s="108"/>
      <c r="N471" s="108"/>
      <c r="O471" s="108"/>
      <c r="P471" s="108"/>
      <c r="Q471" s="108"/>
      <c r="R471" s="108"/>
      <c r="S471" s="108"/>
      <c r="T471" s="108"/>
      <c r="U471" s="108"/>
      <c r="V471" s="108"/>
      <c r="W471" s="108"/>
      <c r="X471" s="108"/>
      <c r="Y471" s="108"/>
      <c r="Z471" s="108"/>
      <c r="AA471" s="108"/>
    </row>
    <row r="472" spans="1:27">
      <c r="A472" s="108"/>
      <c r="B472" s="108"/>
      <c r="C472" s="108"/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  <c r="N472" s="108"/>
      <c r="O472" s="108"/>
      <c r="P472" s="108"/>
      <c r="Q472" s="108"/>
      <c r="R472" s="108"/>
      <c r="S472" s="108"/>
      <c r="T472" s="108"/>
      <c r="U472" s="108"/>
      <c r="V472" s="108"/>
      <c r="W472" s="108"/>
      <c r="X472" s="108"/>
      <c r="Y472" s="108"/>
      <c r="Z472" s="108"/>
      <c r="AA472" s="108"/>
    </row>
    <row r="473" spans="1:27">
      <c r="A473" s="108"/>
      <c r="B473" s="108"/>
      <c r="C473" s="108"/>
      <c r="D473" s="108"/>
      <c r="E473" s="108"/>
      <c r="F473" s="108"/>
      <c r="G473" s="108"/>
      <c r="H473" s="108"/>
      <c r="I473" s="108"/>
      <c r="J473" s="108"/>
      <c r="K473" s="108"/>
      <c r="L473" s="108"/>
      <c r="M473" s="108"/>
      <c r="N473" s="108"/>
      <c r="O473" s="108"/>
      <c r="P473" s="108"/>
      <c r="Q473" s="108"/>
      <c r="R473" s="108"/>
      <c r="S473" s="108"/>
      <c r="T473" s="108"/>
      <c r="U473" s="108"/>
      <c r="V473" s="108"/>
      <c r="W473" s="108"/>
      <c r="X473" s="108"/>
      <c r="Y473" s="108"/>
      <c r="Z473" s="108"/>
      <c r="AA473" s="108"/>
    </row>
    <row r="474" spans="1:27">
      <c r="A474" s="108"/>
      <c r="B474" s="108"/>
      <c r="C474" s="108"/>
      <c r="D474" s="108"/>
      <c r="E474" s="108"/>
      <c r="F474" s="108"/>
      <c r="G474" s="108"/>
      <c r="H474" s="108"/>
      <c r="I474" s="108"/>
      <c r="J474" s="108"/>
      <c r="K474" s="108"/>
      <c r="L474" s="108"/>
      <c r="M474" s="108"/>
      <c r="N474" s="108"/>
      <c r="O474" s="108"/>
      <c r="P474" s="108"/>
      <c r="Q474" s="108"/>
      <c r="R474" s="108"/>
      <c r="S474" s="108"/>
      <c r="T474" s="108"/>
      <c r="U474" s="108"/>
      <c r="V474" s="108"/>
      <c r="W474" s="108"/>
      <c r="X474" s="108"/>
      <c r="Y474" s="108"/>
      <c r="Z474" s="108"/>
      <c r="AA474" s="108"/>
    </row>
    <row r="475" spans="1:27">
      <c r="A475" s="108"/>
      <c r="B475" s="108"/>
      <c r="C475" s="108"/>
      <c r="D475" s="108"/>
      <c r="E475" s="108"/>
      <c r="F475" s="108"/>
      <c r="G475" s="108"/>
      <c r="H475" s="108"/>
      <c r="I475" s="108"/>
      <c r="J475" s="108"/>
      <c r="K475" s="108"/>
      <c r="L475" s="108"/>
      <c r="M475" s="108"/>
      <c r="N475" s="108"/>
      <c r="O475" s="108"/>
      <c r="P475" s="108"/>
      <c r="Q475" s="108"/>
      <c r="R475" s="108"/>
      <c r="S475" s="108"/>
      <c r="T475" s="108"/>
      <c r="U475" s="108"/>
      <c r="V475" s="108"/>
      <c r="W475" s="108"/>
      <c r="X475" s="108"/>
      <c r="Y475" s="108"/>
      <c r="Z475" s="108"/>
      <c r="AA475" s="108"/>
    </row>
    <row r="476" spans="1:27">
      <c r="A476" s="108"/>
      <c r="B476" s="108"/>
      <c r="C476" s="108"/>
      <c r="D476" s="108"/>
      <c r="E476" s="108"/>
      <c r="F476" s="108"/>
      <c r="G476" s="108"/>
      <c r="H476" s="108"/>
      <c r="I476" s="108"/>
      <c r="J476" s="108"/>
      <c r="K476" s="108"/>
      <c r="L476" s="108"/>
      <c r="M476" s="108"/>
      <c r="N476" s="108"/>
      <c r="O476" s="108"/>
      <c r="P476" s="108"/>
      <c r="Q476" s="108"/>
      <c r="R476" s="108"/>
      <c r="S476" s="108"/>
      <c r="T476" s="108"/>
      <c r="U476" s="108"/>
      <c r="V476" s="108"/>
      <c r="W476" s="108"/>
      <c r="X476" s="108"/>
      <c r="Y476" s="108"/>
      <c r="Z476" s="108"/>
      <c r="AA476" s="108"/>
    </row>
    <row r="477" spans="1:27">
      <c r="A477" s="108"/>
      <c r="B477" s="108"/>
      <c r="C477" s="108"/>
      <c r="D477" s="108"/>
      <c r="E477" s="108"/>
      <c r="F477" s="108"/>
      <c r="G477" s="108"/>
      <c r="H477" s="108"/>
      <c r="I477" s="108"/>
      <c r="J477" s="108"/>
      <c r="K477" s="108"/>
      <c r="L477" s="108"/>
      <c r="M477" s="108"/>
      <c r="N477" s="108"/>
      <c r="O477" s="108"/>
      <c r="P477" s="108"/>
      <c r="Q477" s="108"/>
      <c r="R477" s="108"/>
      <c r="S477" s="108"/>
      <c r="T477" s="108"/>
      <c r="U477" s="108"/>
      <c r="V477" s="108"/>
      <c r="W477" s="108"/>
      <c r="X477" s="108"/>
      <c r="Y477" s="108"/>
      <c r="Z477" s="108"/>
      <c r="AA477" s="108"/>
    </row>
    <row r="478" spans="1:27">
      <c r="A478" s="108"/>
      <c r="B478" s="108"/>
      <c r="C478" s="108"/>
      <c r="D478" s="108"/>
      <c r="E478" s="108"/>
      <c r="F478" s="108"/>
      <c r="G478" s="108"/>
      <c r="H478" s="108"/>
      <c r="I478" s="108"/>
      <c r="J478" s="108"/>
      <c r="K478" s="108"/>
      <c r="L478" s="108"/>
      <c r="M478" s="108"/>
      <c r="N478" s="108"/>
      <c r="O478" s="108"/>
      <c r="P478" s="108"/>
      <c r="Q478" s="108"/>
      <c r="R478" s="108"/>
      <c r="S478" s="108"/>
      <c r="T478" s="108"/>
      <c r="U478" s="108"/>
      <c r="V478" s="108"/>
      <c r="W478" s="108"/>
      <c r="X478" s="108"/>
      <c r="Y478" s="108"/>
      <c r="Z478" s="108"/>
      <c r="AA478" s="108"/>
    </row>
    <row r="479" spans="1:27">
      <c r="A479" s="108"/>
      <c r="B479" s="108"/>
      <c r="C479" s="108"/>
      <c r="D479" s="108"/>
      <c r="E479" s="108"/>
      <c r="F479" s="108"/>
      <c r="G479" s="108"/>
      <c r="H479" s="108"/>
      <c r="I479" s="108"/>
      <c r="J479" s="108"/>
      <c r="K479" s="108"/>
      <c r="L479" s="108"/>
      <c r="M479" s="108"/>
      <c r="N479" s="108"/>
      <c r="O479" s="108"/>
      <c r="P479" s="108"/>
      <c r="Q479" s="108"/>
      <c r="R479" s="108"/>
      <c r="S479" s="108"/>
      <c r="T479" s="108"/>
      <c r="U479" s="108"/>
      <c r="V479" s="108"/>
      <c r="W479" s="108"/>
      <c r="X479" s="108"/>
      <c r="Y479" s="108"/>
      <c r="Z479" s="108"/>
      <c r="AA479" s="108"/>
    </row>
    <row r="480" spans="1:27">
      <c r="A480" s="108"/>
      <c r="B480" s="108"/>
      <c r="C480" s="108"/>
      <c r="D480" s="108"/>
      <c r="E480" s="108"/>
      <c r="F480" s="108"/>
      <c r="G480" s="108"/>
      <c r="H480" s="108"/>
      <c r="I480" s="108"/>
      <c r="J480" s="108"/>
      <c r="K480" s="108"/>
      <c r="L480" s="108"/>
      <c r="M480" s="108"/>
      <c r="N480" s="108"/>
      <c r="O480" s="108"/>
      <c r="P480" s="108"/>
      <c r="Q480" s="108"/>
      <c r="R480" s="108"/>
      <c r="S480" s="108"/>
      <c r="T480" s="108"/>
      <c r="U480" s="108"/>
      <c r="V480" s="108"/>
      <c r="W480" s="108"/>
      <c r="X480" s="108"/>
      <c r="Y480" s="108"/>
      <c r="Z480" s="108"/>
      <c r="AA480" s="108"/>
    </row>
    <row r="481" spans="1:27">
      <c r="A481" s="108"/>
      <c r="B481" s="108"/>
      <c r="C481" s="108"/>
      <c r="D481" s="108"/>
      <c r="E481" s="108"/>
      <c r="F481" s="108"/>
      <c r="G481" s="108"/>
      <c r="H481" s="108"/>
      <c r="I481" s="108"/>
      <c r="J481" s="108"/>
      <c r="K481" s="108"/>
      <c r="L481" s="108"/>
      <c r="M481" s="108"/>
      <c r="N481" s="108"/>
      <c r="O481" s="108"/>
      <c r="P481" s="108"/>
      <c r="Q481" s="108"/>
      <c r="R481" s="108"/>
      <c r="S481" s="108"/>
      <c r="T481" s="108"/>
      <c r="U481" s="108"/>
      <c r="V481" s="108"/>
      <c r="W481" s="108"/>
      <c r="X481" s="108"/>
      <c r="Y481" s="108"/>
      <c r="Z481" s="108"/>
      <c r="AA481" s="108"/>
    </row>
    <row r="482" spans="1:27">
      <c r="A482" s="108"/>
      <c r="B482" s="108"/>
      <c r="C482" s="108"/>
      <c r="D482" s="108"/>
      <c r="E482" s="108"/>
      <c r="F482" s="108"/>
      <c r="G482" s="108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  <c r="R482" s="108"/>
      <c r="S482" s="108"/>
      <c r="T482" s="108"/>
      <c r="U482" s="108"/>
      <c r="V482" s="108"/>
      <c r="W482" s="108"/>
      <c r="X482" s="108"/>
      <c r="Y482" s="108"/>
      <c r="Z482" s="108"/>
      <c r="AA482" s="108"/>
    </row>
    <row r="483" spans="1:27">
      <c r="A483" s="108"/>
      <c r="B483" s="108"/>
      <c r="C483" s="108"/>
      <c r="D483" s="108"/>
      <c r="E483" s="108"/>
      <c r="F483" s="108"/>
      <c r="G483" s="108"/>
      <c r="H483" s="108"/>
      <c r="I483" s="108"/>
      <c r="J483" s="108"/>
      <c r="K483" s="108"/>
      <c r="L483" s="108"/>
      <c r="M483" s="108"/>
      <c r="N483" s="108"/>
      <c r="O483" s="108"/>
      <c r="P483" s="108"/>
      <c r="Q483" s="108"/>
      <c r="R483" s="108"/>
      <c r="S483" s="108"/>
      <c r="T483" s="108"/>
      <c r="U483" s="108"/>
      <c r="V483" s="108"/>
      <c r="W483" s="108"/>
      <c r="X483" s="108"/>
      <c r="Y483" s="108"/>
      <c r="Z483" s="108"/>
      <c r="AA483" s="108"/>
    </row>
    <row r="484" spans="1:27">
      <c r="A484" s="108"/>
      <c r="B484" s="108"/>
      <c r="C484" s="108"/>
      <c r="D484" s="108"/>
      <c r="E484" s="108"/>
      <c r="F484" s="108"/>
      <c r="G484" s="108"/>
      <c r="H484" s="108"/>
      <c r="I484" s="108"/>
      <c r="J484" s="108"/>
      <c r="K484" s="108"/>
      <c r="L484" s="108"/>
      <c r="M484" s="108"/>
      <c r="N484" s="108"/>
      <c r="O484" s="108"/>
      <c r="P484" s="108"/>
      <c r="Q484" s="108"/>
      <c r="R484" s="108"/>
      <c r="S484" s="108"/>
      <c r="T484" s="108"/>
      <c r="U484" s="108"/>
      <c r="V484" s="108"/>
      <c r="W484" s="108"/>
      <c r="X484" s="108"/>
      <c r="Y484" s="108"/>
      <c r="Z484" s="108"/>
      <c r="AA484" s="108"/>
    </row>
    <row r="485" spans="1:27">
      <c r="A485" s="108"/>
      <c r="B485" s="108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  <c r="M485" s="108"/>
      <c r="N485" s="108"/>
      <c r="O485" s="108"/>
      <c r="P485" s="108"/>
      <c r="Q485" s="108"/>
      <c r="R485" s="108"/>
      <c r="S485" s="108"/>
      <c r="T485" s="108"/>
      <c r="U485" s="108"/>
      <c r="V485" s="108"/>
      <c r="W485" s="108"/>
      <c r="X485" s="108"/>
      <c r="Y485" s="108"/>
      <c r="Z485" s="108"/>
      <c r="AA485" s="108"/>
    </row>
    <row r="486" spans="1:27">
      <c r="A486" s="108"/>
      <c r="B486" s="108"/>
      <c r="C486" s="108"/>
      <c r="D486" s="108"/>
      <c r="E486" s="108"/>
      <c r="F486" s="108"/>
      <c r="G486" s="108"/>
      <c r="H486" s="108"/>
      <c r="I486" s="108"/>
      <c r="J486" s="108"/>
      <c r="K486" s="108"/>
      <c r="L486" s="108"/>
      <c r="M486" s="108"/>
      <c r="N486" s="108"/>
      <c r="O486" s="108"/>
      <c r="P486" s="108"/>
      <c r="Q486" s="108"/>
      <c r="R486" s="108"/>
      <c r="S486" s="108"/>
      <c r="T486" s="108"/>
      <c r="U486" s="108"/>
      <c r="V486" s="108"/>
      <c r="W486" s="108"/>
      <c r="X486" s="108"/>
      <c r="Y486" s="108"/>
      <c r="Z486" s="108"/>
      <c r="AA486" s="108"/>
    </row>
    <row r="487" spans="1:27">
      <c r="A487" s="108"/>
      <c r="B487" s="108"/>
      <c r="C487" s="108"/>
      <c r="D487" s="108"/>
      <c r="E487" s="108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  <c r="S487" s="108"/>
      <c r="T487" s="108"/>
      <c r="U487" s="108"/>
      <c r="V487" s="108"/>
      <c r="W487" s="108"/>
      <c r="X487" s="108"/>
      <c r="Y487" s="108"/>
      <c r="Z487" s="108"/>
      <c r="AA487" s="108"/>
    </row>
    <row r="488" spans="1:27">
      <c r="A488" s="108"/>
      <c r="B488" s="108"/>
      <c r="C488" s="108"/>
      <c r="D488" s="108"/>
      <c r="E488" s="108"/>
      <c r="F488" s="108"/>
      <c r="G488" s="108"/>
      <c r="H488" s="108"/>
      <c r="I488" s="108"/>
      <c r="J488" s="108"/>
      <c r="K488" s="108"/>
      <c r="L488" s="108"/>
      <c r="M488" s="108"/>
      <c r="N488" s="108"/>
      <c r="O488" s="108"/>
      <c r="P488" s="108"/>
      <c r="Q488" s="108"/>
      <c r="R488" s="108"/>
      <c r="S488" s="108"/>
      <c r="T488" s="108"/>
      <c r="U488" s="108"/>
      <c r="V488" s="108"/>
      <c r="W488" s="108"/>
      <c r="X488" s="108"/>
      <c r="Y488" s="108"/>
      <c r="Z488" s="108"/>
      <c r="AA488" s="108"/>
    </row>
    <row r="489" spans="1:27">
      <c r="A489" s="108"/>
      <c r="B489" s="108"/>
      <c r="C489" s="108"/>
      <c r="D489" s="108"/>
      <c r="E489" s="108"/>
      <c r="F489" s="108"/>
      <c r="G489" s="108"/>
      <c r="H489" s="108"/>
      <c r="I489" s="108"/>
      <c r="J489" s="108"/>
      <c r="K489" s="108"/>
      <c r="L489" s="108"/>
      <c r="M489" s="108"/>
      <c r="N489" s="108"/>
      <c r="O489" s="108"/>
      <c r="P489" s="108"/>
      <c r="Q489" s="108"/>
      <c r="R489" s="108"/>
      <c r="S489" s="108"/>
      <c r="T489" s="108"/>
      <c r="U489" s="108"/>
      <c r="V489" s="108"/>
      <c r="W489" s="108"/>
      <c r="X489" s="108"/>
      <c r="Y489" s="108"/>
      <c r="Z489" s="108"/>
      <c r="AA489" s="108"/>
    </row>
    <row r="490" spans="1:27">
      <c r="A490" s="108"/>
      <c r="B490" s="108"/>
      <c r="C490" s="108"/>
      <c r="D490" s="108"/>
      <c r="E490" s="108"/>
      <c r="F490" s="108"/>
      <c r="G490" s="108"/>
      <c r="H490" s="108"/>
      <c r="I490" s="108"/>
      <c r="J490" s="108"/>
      <c r="K490" s="108"/>
      <c r="L490" s="108"/>
      <c r="M490" s="108"/>
      <c r="N490" s="108"/>
      <c r="O490" s="108"/>
      <c r="P490" s="108"/>
      <c r="Q490" s="108"/>
      <c r="R490" s="108"/>
      <c r="S490" s="108"/>
      <c r="T490" s="108"/>
      <c r="U490" s="108"/>
      <c r="V490" s="108"/>
      <c r="W490" s="108"/>
      <c r="X490" s="108"/>
      <c r="Y490" s="108"/>
      <c r="Z490" s="108"/>
      <c r="AA490" s="108"/>
    </row>
    <row r="491" spans="1:27">
      <c r="A491" s="108"/>
      <c r="B491" s="108"/>
      <c r="C491" s="108"/>
      <c r="D491" s="108"/>
      <c r="E491" s="108"/>
      <c r="F491" s="108"/>
      <c r="G491" s="108"/>
      <c r="H491" s="108"/>
      <c r="I491" s="108"/>
      <c r="J491" s="108"/>
      <c r="K491" s="108"/>
      <c r="L491" s="108"/>
      <c r="M491" s="108"/>
      <c r="N491" s="108"/>
      <c r="O491" s="108"/>
      <c r="P491" s="108"/>
      <c r="Q491" s="108"/>
      <c r="R491" s="108"/>
      <c r="S491" s="108"/>
      <c r="T491" s="108"/>
      <c r="U491" s="108"/>
      <c r="V491" s="108"/>
      <c r="W491" s="108"/>
      <c r="X491" s="108"/>
      <c r="Y491" s="108"/>
      <c r="Z491" s="108"/>
      <c r="AA491" s="108"/>
    </row>
    <row r="492" spans="1:27">
      <c r="A492" s="108"/>
      <c r="B492" s="108"/>
      <c r="C492" s="108"/>
      <c r="D492" s="108"/>
      <c r="E492" s="108"/>
      <c r="F492" s="108"/>
      <c r="G492" s="108"/>
      <c r="H492" s="108"/>
      <c r="I492" s="108"/>
      <c r="J492" s="108"/>
      <c r="K492" s="108"/>
      <c r="L492" s="108"/>
      <c r="M492" s="108"/>
      <c r="N492" s="108"/>
      <c r="O492" s="108"/>
      <c r="P492" s="108"/>
      <c r="Q492" s="108"/>
      <c r="R492" s="108"/>
      <c r="S492" s="108"/>
      <c r="T492" s="108"/>
      <c r="U492" s="108"/>
      <c r="V492" s="108"/>
      <c r="W492" s="108"/>
      <c r="X492" s="108"/>
      <c r="Y492" s="108"/>
      <c r="Z492" s="108"/>
      <c r="AA492" s="108"/>
    </row>
    <row r="493" spans="1:27">
      <c r="A493" s="108"/>
      <c r="B493" s="108"/>
      <c r="C493" s="108"/>
      <c r="D493" s="108"/>
      <c r="E493" s="108"/>
      <c r="F493" s="108"/>
      <c r="G493" s="108"/>
      <c r="H493" s="108"/>
      <c r="I493" s="108"/>
      <c r="J493" s="108"/>
      <c r="K493" s="108"/>
      <c r="L493" s="108"/>
      <c r="M493" s="108"/>
      <c r="N493" s="108"/>
      <c r="O493" s="108"/>
      <c r="P493" s="108"/>
      <c r="Q493" s="108"/>
      <c r="R493" s="108"/>
      <c r="S493" s="108"/>
      <c r="T493" s="108"/>
      <c r="U493" s="108"/>
      <c r="V493" s="108"/>
      <c r="W493" s="108"/>
      <c r="X493" s="108"/>
      <c r="Y493" s="108"/>
      <c r="Z493" s="108"/>
      <c r="AA493" s="108"/>
    </row>
    <row r="494" spans="1:27">
      <c r="A494" s="108"/>
      <c r="B494" s="108"/>
      <c r="C494" s="108"/>
      <c r="D494" s="108"/>
      <c r="E494" s="108"/>
      <c r="F494" s="108"/>
      <c r="G494" s="108"/>
      <c r="H494" s="108"/>
      <c r="I494" s="108"/>
      <c r="J494" s="108"/>
      <c r="K494" s="108"/>
      <c r="L494" s="108"/>
      <c r="M494" s="108"/>
      <c r="N494" s="108"/>
      <c r="O494" s="108"/>
      <c r="P494" s="108"/>
      <c r="Q494" s="108"/>
      <c r="R494" s="108"/>
      <c r="S494" s="108"/>
      <c r="T494" s="108"/>
      <c r="U494" s="108"/>
      <c r="V494" s="108"/>
      <c r="W494" s="108"/>
      <c r="X494" s="108"/>
      <c r="Y494" s="108"/>
      <c r="Z494" s="108"/>
      <c r="AA494" s="108"/>
    </row>
    <row r="495" spans="1:27">
      <c r="A495" s="108"/>
      <c r="B495" s="108"/>
      <c r="C495" s="108"/>
      <c r="D495" s="108"/>
      <c r="E495" s="108"/>
      <c r="F495" s="108"/>
      <c r="G495" s="108"/>
      <c r="H495" s="108"/>
      <c r="I495" s="108"/>
      <c r="J495" s="108"/>
      <c r="K495" s="108"/>
      <c r="L495" s="108"/>
      <c r="M495" s="108"/>
      <c r="N495" s="108"/>
      <c r="O495" s="108"/>
      <c r="P495" s="108"/>
      <c r="Q495" s="108"/>
      <c r="R495" s="108"/>
      <c r="S495" s="108"/>
      <c r="T495" s="108"/>
      <c r="U495" s="108"/>
      <c r="V495" s="108"/>
      <c r="W495" s="108"/>
      <c r="X495" s="108"/>
      <c r="Y495" s="108"/>
      <c r="Z495" s="108"/>
      <c r="AA495" s="108"/>
    </row>
    <row r="496" spans="1:27">
      <c r="A496" s="108"/>
      <c r="B496" s="108"/>
      <c r="C496" s="108"/>
      <c r="D496" s="108"/>
      <c r="E496" s="108"/>
      <c r="F496" s="108"/>
      <c r="G496" s="108"/>
      <c r="H496" s="108"/>
      <c r="I496" s="108"/>
      <c r="J496" s="108"/>
      <c r="K496" s="108"/>
      <c r="L496" s="108"/>
      <c r="M496" s="108"/>
      <c r="N496" s="108"/>
      <c r="O496" s="108"/>
      <c r="P496" s="108"/>
      <c r="Q496" s="108"/>
      <c r="R496" s="108"/>
      <c r="S496" s="108"/>
      <c r="T496" s="108"/>
      <c r="U496" s="108"/>
      <c r="V496" s="108"/>
      <c r="W496" s="108"/>
      <c r="X496" s="108"/>
      <c r="Y496" s="108"/>
      <c r="Z496" s="108"/>
      <c r="AA496" s="108"/>
    </row>
    <row r="497" spans="1:27">
      <c r="A497" s="108"/>
      <c r="B497" s="108"/>
      <c r="C497" s="108"/>
      <c r="D497" s="108"/>
      <c r="E497" s="108"/>
      <c r="F497" s="108"/>
      <c r="G497" s="108"/>
      <c r="H497" s="108"/>
      <c r="I497" s="108"/>
      <c r="J497" s="108"/>
      <c r="K497" s="108"/>
      <c r="L497" s="108"/>
      <c r="M497" s="108"/>
      <c r="N497" s="108"/>
      <c r="O497" s="108"/>
      <c r="P497" s="108"/>
      <c r="Q497" s="108"/>
      <c r="R497" s="108"/>
      <c r="S497" s="108"/>
      <c r="T497" s="108"/>
      <c r="U497" s="108"/>
      <c r="V497" s="108"/>
      <c r="W497" s="108"/>
      <c r="X497" s="108"/>
      <c r="Y497" s="108"/>
      <c r="Z497" s="108"/>
      <c r="AA497" s="108"/>
    </row>
    <row r="498" spans="1:27">
      <c r="A498" s="108"/>
      <c r="B498" s="108"/>
      <c r="C498" s="108"/>
      <c r="D498" s="108"/>
      <c r="E498" s="108"/>
      <c r="F498" s="108"/>
      <c r="G498" s="108"/>
      <c r="H498" s="108"/>
      <c r="I498" s="108"/>
      <c r="J498" s="108"/>
      <c r="K498" s="108"/>
      <c r="L498" s="108"/>
      <c r="M498" s="108"/>
      <c r="N498" s="108"/>
      <c r="O498" s="108"/>
      <c r="P498" s="108"/>
      <c r="Q498" s="108"/>
      <c r="R498" s="108"/>
      <c r="S498" s="108"/>
      <c r="T498" s="108"/>
      <c r="U498" s="108"/>
      <c r="V498" s="108"/>
      <c r="W498" s="108"/>
      <c r="X498" s="108"/>
      <c r="Y498" s="108"/>
      <c r="Z498" s="108"/>
      <c r="AA498" s="108"/>
    </row>
    <row r="499" spans="1:27">
      <c r="A499" s="108"/>
      <c r="B499" s="108"/>
      <c r="C499" s="108"/>
      <c r="D499" s="108"/>
      <c r="E499" s="108"/>
      <c r="F499" s="108"/>
      <c r="G499" s="108"/>
      <c r="H499" s="108"/>
      <c r="I499" s="108"/>
      <c r="J499" s="108"/>
      <c r="K499" s="108"/>
      <c r="L499" s="108"/>
      <c r="M499" s="108"/>
      <c r="N499" s="108"/>
      <c r="O499" s="108"/>
      <c r="P499" s="108"/>
      <c r="Q499" s="108"/>
      <c r="R499" s="108"/>
      <c r="S499" s="108"/>
      <c r="T499" s="108"/>
      <c r="U499" s="108"/>
      <c r="V499" s="108"/>
      <c r="W499" s="108"/>
      <c r="X499" s="108"/>
      <c r="Y499" s="108"/>
      <c r="Z499" s="108"/>
      <c r="AA499" s="108"/>
    </row>
    <row r="500" spans="1:27">
      <c r="A500" s="108"/>
      <c r="B500" s="108"/>
      <c r="C500" s="108"/>
      <c r="D500" s="108"/>
      <c r="E500" s="108"/>
      <c r="F500" s="108"/>
      <c r="G500" s="108"/>
      <c r="H500" s="108"/>
      <c r="I500" s="108"/>
      <c r="J500" s="108"/>
      <c r="K500" s="108"/>
      <c r="L500" s="108"/>
      <c r="M500" s="108"/>
      <c r="N500" s="108"/>
      <c r="O500" s="108"/>
      <c r="P500" s="108"/>
      <c r="Q500" s="108"/>
      <c r="R500" s="108"/>
      <c r="S500" s="108"/>
      <c r="T500" s="108"/>
      <c r="U500" s="108"/>
      <c r="V500" s="108"/>
      <c r="W500" s="108"/>
      <c r="X500" s="108"/>
      <c r="Y500" s="108"/>
      <c r="Z500" s="108"/>
      <c r="AA500" s="108"/>
    </row>
    <row r="501" spans="1:27">
      <c r="A501" s="108"/>
      <c r="B501" s="108"/>
      <c r="C501" s="108"/>
      <c r="D501" s="108"/>
      <c r="E501" s="108"/>
      <c r="F501" s="108"/>
      <c r="G501" s="108"/>
      <c r="H501" s="108"/>
      <c r="I501" s="108"/>
      <c r="J501" s="108"/>
      <c r="K501" s="108"/>
      <c r="L501" s="108"/>
      <c r="M501" s="108"/>
      <c r="N501" s="108"/>
      <c r="O501" s="108"/>
      <c r="P501" s="108"/>
      <c r="Q501" s="108"/>
      <c r="R501" s="108"/>
      <c r="S501" s="108"/>
      <c r="T501" s="108"/>
      <c r="U501" s="108"/>
      <c r="V501" s="108"/>
      <c r="W501" s="108"/>
      <c r="X501" s="108"/>
      <c r="Y501" s="108"/>
      <c r="Z501" s="108"/>
      <c r="AA501" s="108"/>
    </row>
    <row r="502" spans="1:27">
      <c r="A502" s="108"/>
      <c r="B502" s="108"/>
      <c r="C502" s="108"/>
      <c r="D502" s="108"/>
      <c r="E502" s="108"/>
      <c r="F502" s="108"/>
      <c r="G502" s="108"/>
      <c r="H502" s="108"/>
      <c r="I502" s="108"/>
      <c r="J502" s="108"/>
      <c r="K502" s="108"/>
      <c r="L502" s="108"/>
      <c r="M502" s="108"/>
      <c r="N502" s="108"/>
      <c r="O502" s="108"/>
      <c r="P502" s="108"/>
      <c r="Q502" s="108"/>
      <c r="R502" s="108"/>
      <c r="S502" s="108"/>
      <c r="T502" s="108"/>
      <c r="U502" s="108"/>
      <c r="V502" s="108"/>
      <c r="W502" s="108"/>
      <c r="X502" s="108"/>
      <c r="Y502" s="108"/>
      <c r="Z502" s="108"/>
      <c r="AA502" s="108"/>
    </row>
    <row r="503" spans="1:27">
      <c r="A503" s="108"/>
      <c r="B503" s="108"/>
      <c r="C503" s="108"/>
      <c r="D503" s="108"/>
      <c r="E503" s="108"/>
      <c r="F503" s="108"/>
      <c r="G503" s="108"/>
      <c r="H503" s="108"/>
      <c r="I503" s="108"/>
      <c r="J503" s="108"/>
      <c r="K503" s="108"/>
      <c r="L503" s="108"/>
      <c r="M503" s="108"/>
      <c r="N503" s="108"/>
      <c r="O503" s="108"/>
      <c r="P503" s="108"/>
      <c r="Q503" s="108"/>
      <c r="R503" s="108"/>
      <c r="S503" s="108"/>
      <c r="T503" s="108"/>
      <c r="U503" s="108"/>
      <c r="V503" s="108"/>
      <c r="W503" s="108"/>
      <c r="X503" s="108"/>
      <c r="Y503" s="108"/>
      <c r="Z503" s="108"/>
      <c r="AA503" s="108"/>
    </row>
    <row r="504" spans="1:27">
      <c r="A504" s="108"/>
      <c r="B504" s="108"/>
      <c r="C504" s="108"/>
      <c r="D504" s="108"/>
      <c r="E504" s="108"/>
      <c r="F504" s="108"/>
      <c r="G504" s="108"/>
      <c r="H504" s="108"/>
      <c r="I504" s="108"/>
      <c r="J504" s="108"/>
      <c r="K504" s="108"/>
      <c r="L504" s="108"/>
      <c r="M504" s="108"/>
      <c r="N504" s="108"/>
      <c r="O504" s="108"/>
      <c r="P504" s="108"/>
      <c r="Q504" s="108"/>
      <c r="R504" s="108"/>
      <c r="S504" s="108"/>
      <c r="T504" s="108"/>
      <c r="U504" s="108"/>
      <c r="V504" s="108"/>
      <c r="W504" s="108"/>
      <c r="X504" s="108"/>
      <c r="Y504" s="108"/>
      <c r="Z504" s="108"/>
      <c r="AA504" s="108"/>
    </row>
    <row r="505" spans="1:27">
      <c r="A505" s="108"/>
      <c r="B505" s="108"/>
      <c r="C505" s="108"/>
      <c r="D505" s="108"/>
      <c r="E505" s="108"/>
      <c r="F505" s="108"/>
      <c r="G505" s="108"/>
      <c r="H505" s="108"/>
      <c r="I505" s="108"/>
      <c r="J505" s="108"/>
      <c r="K505" s="108"/>
      <c r="L505" s="108"/>
      <c r="M505" s="108"/>
      <c r="N505" s="108"/>
      <c r="O505" s="108"/>
      <c r="P505" s="108"/>
      <c r="Q505" s="108"/>
      <c r="R505" s="108"/>
      <c r="S505" s="108"/>
      <c r="T505" s="108"/>
      <c r="U505" s="108"/>
      <c r="V505" s="108"/>
      <c r="W505" s="108"/>
      <c r="X505" s="108"/>
      <c r="Y505" s="108"/>
      <c r="Z505" s="108"/>
      <c r="AA505" s="108"/>
    </row>
    <row r="506" spans="1:27">
      <c r="A506" s="108"/>
      <c r="B506" s="108"/>
      <c r="C506" s="108"/>
      <c r="D506" s="108"/>
      <c r="E506" s="108"/>
      <c r="F506" s="108"/>
      <c r="G506" s="108"/>
      <c r="H506" s="108"/>
      <c r="I506" s="108"/>
      <c r="J506" s="108"/>
      <c r="K506" s="108"/>
      <c r="L506" s="108"/>
      <c r="M506" s="108"/>
      <c r="N506" s="108"/>
      <c r="O506" s="108"/>
      <c r="P506" s="108"/>
      <c r="Q506" s="108"/>
      <c r="R506" s="108"/>
      <c r="S506" s="108"/>
      <c r="T506" s="108"/>
      <c r="U506" s="108"/>
      <c r="V506" s="108"/>
      <c r="W506" s="108"/>
      <c r="X506" s="108"/>
      <c r="Y506" s="108"/>
      <c r="Z506" s="108"/>
      <c r="AA506" s="108"/>
    </row>
    <row r="507" spans="1:27">
      <c r="A507" s="108"/>
      <c r="B507" s="108"/>
      <c r="C507" s="108"/>
      <c r="D507" s="108"/>
      <c r="E507" s="108"/>
      <c r="F507" s="108"/>
      <c r="G507" s="108"/>
      <c r="H507" s="108"/>
      <c r="I507" s="108"/>
      <c r="J507" s="108"/>
      <c r="K507" s="108"/>
      <c r="L507" s="108"/>
      <c r="M507" s="108"/>
      <c r="N507" s="108"/>
      <c r="O507" s="108"/>
      <c r="P507" s="108"/>
      <c r="Q507" s="108"/>
      <c r="R507" s="108"/>
      <c r="S507" s="108"/>
      <c r="T507" s="108"/>
      <c r="U507" s="108"/>
      <c r="V507" s="108"/>
      <c r="W507" s="108"/>
      <c r="X507" s="108"/>
      <c r="Y507" s="108"/>
      <c r="Z507" s="108"/>
      <c r="AA507" s="108"/>
    </row>
    <row r="508" spans="1:27">
      <c r="A508" s="108"/>
      <c r="B508" s="108"/>
      <c r="C508" s="108"/>
      <c r="D508" s="108"/>
      <c r="E508" s="108"/>
      <c r="F508" s="108"/>
      <c r="G508" s="108"/>
      <c r="H508" s="108"/>
      <c r="I508" s="108"/>
      <c r="J508" s="108"/>
      <c r="K508" s="108"/>
      <c r="L508" s="108"/>
      <c r="M508" s="108"/>
      <c r="N508" s="108"/>
      <c r="O508" s="108"/>
      <c r="P508" s="108"/>
      <c r="Q508" s="108"/>
      <c r="R508" s="108"/>
      <c r="S508" s="108"/>
      <c r="T508" s="108"/>
      <c r="U508" s="108"/>
      <c r="V508" s="108"/>
      <c r="W508" s="108"/>
      <c r="X508" s="108"/>
      <c r="Y508" s="108"/>
      <c r="Z508" s="108"/>
      <c r="AA508" s="108"/>
    </row>
    <row r="509" spans="1:27">
      <c r="A509" s="108"/>
      <c r="B509" s="108"/>
      <c r="C509" s="108"/>
      <c r="D509" s="108"/>
      <c r="E509" s="108"/>
      <c r="F509" s="108"/>
      <c r="G509" s="108"/>
      <c r="H509" s="108"/>
      <c r="I509" s="108"/>
      <c r="J509" s="108"/>
      <c r="K509" s="108"/>
      <c r="L509" s="108"/>
      <c r="M509" s="108"/>
      <c r="N509" s="108"/>
      <c r="O509" s="108"/>
      <c r="P509" s="108"/>
      <c r="Q509" s="108"/>
      <c r="R509" s="108"/>
      <c r="S509" s="108"/>
      <c r="T509" s="108"/>
      <c r="U509" s="108"/>
      <c r="V509" s="108"/>
      <c r="W509" s="108"/>
      <c r="X509" s="108"/>
      <c r="Y509" s="108"/>
      <c r="Z509" s="108"/>
      <c r="AA509" s="108"/>
    </row>
    <row r="510" spans="1:27">
      <c r="A510" s="108"/>
      <c r="B510" s="108"/>
      <c r="C510" s="108"/>
      <c r="D510" s="108"/>
      <c r="E510" s="108"/>
      <c r="F510" s="108"/>
      <c r="G510" s="108"/>
      <c r="H510" s="108"/>
      <c r="I510" s="108"/>
      <c r="J510" s="108"/>
      <c r="K510" s="108"/>
      <c r="L510" s="108"/>
      <c r="M510" s="108"/>
      <c r="N510" s="108"/>
      <c r="O510" s="108"/>
      <c r="P510" s="108"/>
      <c r="Q510" s="108"/>
      <c r="R510" s="108"/>
      <c r="S510" s="108"/>
      <c r="T510" s="108"/>
      <c r="U510" s="108"/>
      <c r="V510" s="108"/>
      <c r="W510" s="108"/>
      <c r="X510" s="108"/>
      <c r="Y510" s="108"/>
      <c r="Z510" s="108"/>
      <c r="AA510" s="108"/>
    </row>
    <row r="511" spans="1:27">
      <c r="A511" s="108"/>
      <c r="B511" s="108"/>
      <c r="C511" s="108"/>
      <c r="D511" s="108"/>
      <c r="E511" s="108"/>
      <c r="F511" s="108"/>
      <c r="G511" s="108"/>
      <c r="H511" s="108"/>
      <c r="I511" s="108"/>
      <c r="J511" s="108"/>
      <c r="K511" s="108"/>
      <c r="L511" s="108"/>
      <c r="M511" s="108"/>
      <c r="N511" s="108"/>
      <c r="O511" s="108"/>
      <c r="P511" s="108"/>
      <c r="Q511" s="108"/>
      <c r="R511" s="108"/>
      <c r="S511" s="108"/>
      <c r="T511" s="108"/>
      <c r="U511" s="108"/>
      <c r="V511" s="108"/>
      <c r="W511" s="108"/>
      <c r="X511" s="108"/>
      <c r="Y511" s="108"/>
      <c r="Z511" s="108"/>
      <c r="AA511" s="108"/>
    </row>
    <row r="512" spans="1:27">
      <c r="A512" s="108"/>
      <c r="B512" s="108"/>
      <c r="C512" s="108"/>
      <c r="D512" s="108"/>
      <c r="E512" s="108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  <c r="P512" s="108"/>
      <c r="Q512" s="108"/>
      <c r="R512" s="108"/>
      <c r="S512" s="108"/>
      <c r="T512" s="108"/>
      <c r="U512" s="108"/>
      <c r="V512" s="108"/>
      <c r="W512" s="108"/>
      <c r="X512" s="108"/>
      <c r="Y512" s="108"/>
      <c r="Z512" s="108"/>
      <c r="AA512" s="108"/>
    </row>
    <row r="513" spans="1:27">
      <c r="A513" s="108"/>
      <c r="B513" s="108"/>
      <c r="C513" s="108"/>
      <c r="D513" s="108"/>
      <c r="E513" s="108"/>
      <c r="F513" s="108"/>
      <c r="G513" s="108"/>
      <c r="H513" s="108"/>
      <c r="I513" s="108"/>
      <c r="J513" s="108"/>
      <c r="K513" s="108"/>
      <c r="L513" s="108"/>
      <c r="M513" s="108"/>
      <c r="N513" s="108"/>
      <c r="O513" s="108"/>
      <c r="P513" s="108"/>
      <c r="Q513" s="108"/>
      <c r="R513" s="108"/>
      <c r="S513" s="108"/>
      <c r="T513" s="108"/>
      <c r="U513" s="108"/>
      <c r="V513" s="108"/>
      <c r="W513" s="108"/>
      <c r="X513" s="108"/>
      <c r="Y513" s="108"/>
      <c r="Z513" s="108"/>
      <c r="AA513" s="108"/>
    </row>
    <row r="514" spans="1:27">
      <c r="A514" s="108"/>
      <c r="B514" s="108"/>
      <c r="C514" s="108"/>
      <c r="D514" s="108"/>
      <c r="E514" s="108"/>
      <c r="F514" s="108"/>
      <c r="G514" s="108"/>
      <c r="H514" s="108"/>
      <c r="I514" s="108"/>
      <c r="J514" s="108"/>
      <c r="K514" s="108"/>
      <c r="L514" s="108"/>
      <c r="M514" s="108"/>
      <c r="N514" s="108"/>
      <c r="O514" s="108"/>
      <c r="P514" s="108"/>
      <c r="Q514" s="108"/>
      <c r="R514" s="108"/>
      <c r="S514" s="108"/>
      <c r="T514" s="108"/>
      <c r="U514" s="108"/>
      <c r="V514" s="108"/>
      <c r="W514" s="108"/>
      <c r="X514" s="108"/>
      <c r="Y514" s="108"/>
      <c r="Z514" s="108"/>
      <c r="AA514" s="108"/>
    </row>
    <row r="515" spans="1:27">
      <c r="A515" s="108"/>
      <c r="B515" s="108"/>
      <c r="C515" s="108"/>
      <c r="D515" s="108"/>
      <c r="E515" s="108"/>
      <c r="F515" s="108"/>
      <c r="G515" s="108"/>
      <c r="H515" s="108"/>
      <c r="I515" s="108"/>
      <c r="J515" s="108"/>
      <c r="K515" s="108"/>
      <c r="L515" s="108"/>
      <c r="M515" s="108"/>
      <c r="N515" s="108"/>
      <c r="O515" s="108"/>
      <c r="P515" s="108"/>
      <c r="Q515" s="108"/>
      <c r="R515" s="108"/>
      <c r="S515" s="108"/>
      <c r="T515" s="108"/>
      <c r="U515" s="108"/>
      <c r="V515" s="108"/>
      <c r="W515" s="108"/>
      <c r="X515" s="108"/>
      <c r="Y515" s="108"/>
      <c r="Z515" s="108"/>
      <c r="AA515" s="108"/>
    </row>
    <row r="516" spans="1:27">
      <c r="A516" s="108"/>
      <c r="B516" s="108"/>
      <c r="C516" s="108"/>
      <c r="D516" s="108"/>
      <c r="E516" s="108"/>
      <c r="F516" s="108"/>
      <c r="G516" s="108"/>
      <c r="H516" s="108"/>
      <c r="I516" s="108"/>
      <c r="J516" s="108"/>
      <c r="K516" s="108"/>
      <c r="L516" s="108"/>
      <c r="M516" s="108"/>
      <c r="N516" s="108"/>
      <c r="O516" s="108"/>
      <c r="P516" s="108"/>
      <c r="Q516" s="108"/>
      <c r="R516" s="108"/>
      <c r="S516" s="108"/>
      <c r="T516" s="108"/>
      <c r="U516" s="108"/>
      <c r="V516" s="108"/>
      <c r="W516" s="108"/>
      <c r="X516" s="108"/>
      <c r="Y516" s="108"/>
      <c r="Z516" s="108"/>
      <c r="AA516" s="108"/>
    </row>
    <row r="517" spans="1:27">
      <c r="A517" s="108"/>
      <c r="B517" s="108"/>
      <c r="C517" s="108"/>
      <c r="D517" s="108"/>
      <c r="E517" s="108"/>
      <c r="F517" s="108"/>
      <c r="G517" s="108"/>
      <c r="H517" s="108"/>
      <c r="I517" s="108"/>
      <c r="J517" s="108"/>
      <c r="K517" s="108"/>
      <c r="L517" s="108"/>
      <c r="M517" s="108"/>
      <c r="N517" s="108"/>
      <c r="O517" s="108"/>
      <c r="P517" s="108"/>
      <c r="Q517" s="108"/>
      <c r="R517" s="108"/>
      <c r="S517" s="108"/>
      <c r="T517" s="108"/>
      <c r="U517" s="108"/>
      <c r="V517" s="108"/>
      <c r="W517" s="108"/>
      <c r="X517" s="108"/>
      <c r="Y517" s="108"/>
      <c r="Z517" s="108"/>
      <c r="AA517" s="108"/>
    </row>
    <row r="518" spans="1:27">
      <c r="A518" s="108"/>
      <c r="B518" s="108"/>
      <c r="C518" s="108"/>
      <c r="D518" s="108"/>
      <c r="E518" s="108"/>
      <c r="F518" s="108"/>
      <c r="G518" s="108"/>
      <c r="H518" s="108"/>
      <c r="I518" s="108"/>
      <c r="J518" s="108"/>
      <c r="K518" s="108"/>
      <c r="L518" s="108"/>
      <c r="M518" s="108"/>
      <c r="N518" s="108"/>
      <c r="O518" s="108"/>
      <c r="P518" s="108"/>
      <c r="Q518" s="108"/>
      <c r="R518" s="108"/>
      <c r="S518" s="108"/>
      <c r="T518" s="108"/>
      <c r="U518" s="108"/>
      <c r="V518" s="108"/>
      <c r="W518" s="108"/>
      <c r="X518" s="108"/>
      <c r="Y518" s="108"/>
      <c r="Z518" s="108"/>
      <c r="AA518" s="108"/>
    </row>
    <row r="519" spans="1:27">
      <c r="A519" s="108"/>
      <c r="B519" s="108"/>
      <c r="C519" s="108"/>
      <c r="D519" s="108"/>
      <c r="E519" s="108"/>
      <c r="F519" s="108"/>
      <c r="G519" s="108"/>
      <c r="H519" s="108"/>
      <c r="I519" s="108"/>
      <c r="J519" s="108"/>
      <c r="K519" s="108"/>
      <c r="L519" s="108"/>
      <c r="M519" s="108"/>
      <c r="N519" s="108"/>
      <c r="O519" s="108"/>
      <c r="P519" s="108"/>
      <c r="Q519" s="108"/>
      <c r="R519" s="108"/>
      <c r="S519" s="108"/>
      <c r="T519" s="108"/>
      <c r="U519" s="108"/>
      <c r="V519" s="108"/>
      <c r="W519" s="108"/>
      <c r="X519" s="108"/>
      <c r="Y519" s="108"/>
      <c r="Z519" s="108"/>
      <c r="AA519" s="108"/>
    </row>
    <row r="520" spans="1:27">
      <c r="A520" s="108"/>
      <c r="B520" s="108"/>
      <c r="C520" s="108"/>
      <c r="D520" s="108"/>
      <c r="E520" s="108"/>
      <c r="F520" s="108"/>
      <c r="G520" s="108"/>
      <c r="H520" s="108"/>
      <c r="I520" s="108"/>
      <c r="J520" s="108"/>
      <c r="K520" s="108"/>
      <c r="L520" s="108"/>
      <c r="M520" s="108"/>
      <c r="N520" s="108"/>
      <c r="O520" s="108"/>
      <c r="P520" s="108"/>
      <c r="Q520" s="108"/>
      <c r="R520" s="108"/>
      <c r="S520" s="108"/>
      <c r="T520" s="108"/>
      <c r="U520" s="108"/>
      <c r="V520" s="108"/>
      <c r="W520" s="108"/>
      <c r="X520" s="108"/>
      <c r="Y520" s="108"/>
      <c r="Z520" s="108"/>
      <c r="AA520" s="108"/>
    </row>
    <row r="521" spans="1:27">
      <c r="A521" s="108"/>
      <c r="B521" s="108"/>
      <c r="C521" s="108"/>
      <c r="D521" s="108"/>
      <c r="E521" s="108"/>
      <c r="F521" s="108"/>
      <c r="G521" s="108"/>
      <c r="H521" s="108"/>
      <c r="I521" s="108"/>
      <c r="J521" s="108"/>
      <c r="K521" s="108"/>
      <c r="L521" s="108"/>
      <c r="M521" s="108"/>
      <c r="N521" s="108"/>
      <c r="O521" s="108"/>
      <c r="P521" s="108"/>
      <c r="Q521" s="108"/>
      <c r="R521" s="108"/>
      <c r="S521" s="108"/>
      <c r="T521" s="108"/>
      <c r="U521" s="108"/>
      <c r="V521" s="108"/>
      <c r="W521" s="108"/>
      <c r="X521" s="108"/>
      <c r="Y521" s="108"/>
      <c r="Z521" s="108"/>
      <c r="AA521" s="108"/>
    </row>
    <row r="522" spans="1:27">
      <c r="A522" s="108"/>
      <c r="B522" s="108"/>
      <c r="C522" s="108"/>
      <c r="D522" s="108"/>
      <c r="E522" s="108"/>
      <c r="F522" s="108"/>
      <c r="G522" s="108"/>
      <c r="H522" s="108"/>
      <c r="I522" s="108"/>
      <c r="J522" s="108"/>
      <c r="K522" s="108"/>
      <c r="L522" s="108"/>
      <c r="M522" s="108"/>
      <c r="N522" s="108"/>
      <c r="O522" s="108"/>
      <c r="P522" s="108"/>
      <c r="Q522" s="108"/>
      <c r="R522" s="108"/>
      <c r="S522" s="108"/>
      <c r="T522" s="108"/>
      <c r="U522" s="108"/>
      <c r="V522" s="108"/>
      <c r="W522" s="108"/>
      <c r="X522" s="108"/>
      <c r="Y522" s="108"/>
      <c r="Z522" s="108"/>
      <c r="AA522" s="108"/>
    </row>
    <row r="523" spans="1:27">
      <c r="A523" s="108"/>
      <c r="B523" s="108"/>
      <c r="C523" s="108"/>
      <c r="D523" s="108"/>
      <c r="E523" s="108"/>
      <c r="F523" s="108"/>
      <c r="G523" s="108"/>
      <c r="H523" s="108"/>
      <c r="I523" s="108"/>
      <c r="J523" s="108"/>
      <c r="K523" s="108"/>
      <c r="L523" s="108"/>
      <c r="M523" s="108"/>
      <c r="N523" s="108"/>
      <c r="O523" s="108"/>
      <c r="P523" s="108"/>
      <c r="Q523" s="108"/>
      <c r="R523" s="108"/>
      <c r="S523" s="108"/>
      <c r="T523" s="108"/>
      <c r="U523" s="108"/>
      <c r="V523" s="108"/>
      <c r="W523" s="108"/>
      <c r="X523" s="108"/>
      <c r="Y523" s="108"/>
      <c r="Z523" s="108"/>
      <c r="AA523" s="108"/>
    </row>
    <row r="524" spans="1:27">
      <c r="A524" s="108"/>
      <c r="B524" s="108"/>
      <c r="C524" s="108"/>
      <c r="D524" s="108"/>
      <c r="E524" s="108"/>
      <c r="F524" s="108"/>
      <c r="G524" s="108"/>
      <c r="H524" s="108"/>
      <c r="I524" s="108"/>
      <c r="J524" s="108"/>
      <c r="K524" s="108"/>
      <c r="L524" s="108"/>
      <c r="M524" s="108"/>
      <c r="N524" s="108"/>
      <c r="O524" s="108"/>
      <c r="P524" s="108"/>
      <c r="Q524" s="108"/>
      <c r="R524" s="108"/>
      <c r="S524" s="108"/>
      <c r="T524" s="108"/>
      <c r="U524" s="108"/>
      <c r="V524" s="108"/>
      <c r="W524" s="108"/>
      <c r="X524" s="108"/>
      <c r="Y524" s="108"/>
      <c r="Z524" s="108"/>
      <c r="AA524" s="108"/>
    </row>
    <row r="525" spans="1:27">
      <c r="A525" s="108"/>
      <c r="B525" s="108"/>
      <c r="C525" s="108"/>
      <c r="D525" s="108"/>
      <c r="E525" s="108"/>
      <c r="F525" s="108"/>
      <c r="G525" s="108"/>
      <c r="H525" s="108"/>
      <c r="I525" s="108"/>
      <c r="J525" s="108"/>
      <c r="K525" s="108"/>
      <c r="L525" s="108"/>
      <c r="M525" s="108"/>
      <c r="N525" s="108"/>
      <c r="O525" s="108"/>
      <c r="P525" s="108"/>
      <c r="Q525" s="108"/>
      <c r="R525" s="108"/>
      <c r="S525" s="108"/>
      <c r="T525" s="108"/>
      <c r="U525" s="108"/>
      <c r="V525" s="108"/>
      <c r="W525" s="108"/>
      <c r="X525" s="108"/>
      <c r="Y525" s="108"/>
      <c r="Z525" s="108"/>
      <c r="AA525" s="108"/>
    </row>
    <row r="526" spans="1:27">
      <c r="A526" s="108"/>
      <c r="B526" s="108"/>
      <c r="C526" s="108"/>
      <c r="D526" s="108"/>
      <c r="E526" s="108"/>
      <c r="F526" s="108"/>
      <c r="G526" s="108"/>
      <c r="H526" s="108"/>
      <c r="I526" s="108"/>
      <c r="J526" s="108"/>
      <c r="K526" s="108"/>
      <c r="L526" s="108"/>
      <c r="M526" s="108"/>
      <c r="N526" s="108"/>
      <c r="O526" s="108"/>
      <c r="P526" s="108"/>
      <c r="Q526" s="108"/>
      <c r="R526" s="108"/>
      <c r="S526" s="108"/>
      <c r="T526" s="108"/>
      <c r="U526" s="108"/>
      <c r="V526" s="108"/>
      <c r="W526" s="108"/>
      <c r="X526" s="108"/>
      <c r="Y526" s="108"/>
      <c r="Z526" s="108"/>
      <c r="AA526" s="108"/>
    </row>
    <row r="527" spans="1:27">
      <c r="A527" s="108"/>
      <c r="B527" s="108"/>
      <c r="C527" s="108"/>
      <c r="D527" s="108"/>
      <c r="E527" s="108"/>
      <c r="F527" s="108"/>
      <c r="G527" s="108"/>
      <c r="H527" s="108"/>
      <c r="I527" s="108"/>
      <c r="J527" s="108"/>
      <c r="K527" s="108"/>
      <c r="L527" s="108"/>
      <c r="M527" s="108"/>
      <c r="N527" s="108"/>
      <c r="O527" s="108"/>
      <c r="P527" s="108"/>
      <c r="Q527" s="108"/>
      <c r="R527" s="108"/>
      <c r="S527" s="108"/>
      <c r="T527" s="108"/>
      <c r="U527" s="108"/>
      <c r="V527" s="108"/>
      <c r="W527" s="108"/>
      <c r="X527" s="108"/>
      <c r="Y527" s="108"/>
      <c r="Z527" s="108"/>
      <c r="AA527" s="108"/>
    </row>
    <row r="528" spans="1:27">
      <c r="A528" s="108"/>
      <c r="B528" s="108"/>
      <c r="C528" s="108"/>
      <c r="D528" s="108"/>
      <c r="E528" s="108"/>
      <c r="F528" s="108"/>
      <c r="G528" s="108"/>
      <c r="H528" s="108"/>
      <c r="I528" s="108"/>
      <c r="J528" s="108"/>
      <c r="K528" s="108"/>
      <c r="L528" s="108"/>
      <c r="M528" s="108"/>
      <c r="N528" s="108"/>
      <c r="O528" s="108"/>
      <c r="P528" s="108"/>
      <c r="Q528" s="108"/>
      <c r="R528" s="108"/>
      <c r="S528" s="108"/>
      <c r="T528" s="108"/>
      <c r="U528" s="108"/>
      <c r="V528" s="108"/>
      <c r="W528" s="108"/>
      <c r="X528" s="108"/>
      <c r="Y528" s="108"/>
      <c r="Z528" s="108"/>
      <c r="AA528" s="108"/>
    </row>
    <row r="529" spans="1:27">
      <c r="A529" s="108"/>
      <c r="B529" s="108"/>
      <c r="C529" s="108"/>
      <c r="D529" s="108"/>
      <c r="E529" s="108"/>
      <c r="F529" s="108"/>
      <c r="G529" s="108"/>
      <c r="H529" s="108"/>
      <c r="I529" s="108"/>
      <c r="J529" s="108"/>
      <c r="K529" s="108"/>
      <c r="L529" s="108"/>
      <c r="M529" s="108"/>
      <c r="N529" s="108"/>
      <c r="O529" s="108"/>
      <c r="P529" s="108"/>
      <c r="Q529" s="108"/>
      <c r="R529" s="108"/>
      <c r="S529" s="108"/>
      <c r="T529" s="108"/>
      <c r="U529" s="108"/>
      <c r="V529" s="108"/>
      <c r="W529" s="108"/>
      <c r="X529" s="108"/>
      <c r="Y529" s="108"/>
      <c r="Z529" s="108"/>
      <c r="AA529" s="108"/>
    </row>
    <row r="530" spans="1:27">
      <c r="A530" s="108"/>
      <c r="B530" s="108"/>
      <c r="C530" s="108"/>
      <c r="D530" s="108"/>
      <c r="E530" s="108"/>
      <c r="F530" s="108"/>
      <c r="G530" s="108"/>
      <c r="H530" s="108"/>
      <c r="I530" s="108"/>
      <c r="J530" s="108"/>
      <c r="K530" s="108"/>
      <c r="L530" s="108"/>
      <c r="M530" s="108"/>
      <c r="N530" s="108"/>
      <c r="O530" s="108"/>
      <c r="P530" s="108"/>
      <c r="Q530" s="108"/>
      <c r="R530" s="108"/>
      <c r="S530" s="108"/>
      <c r="T530" s="108"/>
      <c r="U530" s="108"/>
      <c r="V530" s="108"/>
      <c r="W530" s="108"/>
      <c r="X530" s="108"/>
      <c r="Y530" s="108"/>
      <c r="Z530" s="108"/>
      <c r="AA530" s="108"/>
    </row>
    <row r="531" spans="1:27">
      <c r="A531" s="108"/>
      <c r="B531" s="108"/>
      <c r="C531" s="108"/>
      <c r="D531" s="108"/>
      <c r="E531" s="108"/>
      <c r="F531" s="108"/>
      <c r="G531" s="108"/>
      <c r="H531" s="108"/>
      <c r="I531" s="108"/>
      <c r="J531" s="108"/>
      <c r="K531" s="108"/>
      <c r="L531" s="108"/>
      <c r="M531" s="108"/>
      <c r="N531" s="108"/>
      <c r="O531" s="108"/>
      <c r="P531" s="108"/>
      <c r="Q531" s="108"/>
      <c r="R531" s="108"/>
      <c r="S531" s="108"/>
      <c r="T531" s="108"/>
      <c r="U531" s="108"/>
      <c r="V531" s="108"/>
      <c r="W531" s="108"/>
      <c r="X531" s="108"/>
      <c r="Y531" s="108"/>
      <c r="Z531" s="108"/>
      <c r="AA531" s="108"/>
    </row>
    <row r="532" spans="1:27">
      <c r="A532" s="108"/>
      <c r="B532" s="108"/>
      <c r="C532" s="108"/>
      <c r="D532" s="108"/>
      <c r="E532" s="108"/>
      <c r="F532" s="108"/>
      <c r="G532" s="108"/>
      <c r="H532" s="108"/>
      <c r="I532" s="108"/>
      <c r="J532" s="108"/>
      <c r="K532" s="108"/>
      <c r="L532" s="108"/>
      <c r="M532" s="108"/>
      <c r="N532" s="108"/>
      <c r="O532" s="108"/>
      <c r="P532" s="108"/>
      <c r="Q532" s="108"/>
      <c r="R532" s="108"/>
      <c r="S532" s="108"/>
      <c r="T532" s="108"/>
      <c r="U532" s="108"/>
      <c r="V532" s="108"/>
      <c r="W532" s="108"/>
      <c r="X532" s="108"/>
      <c r="Y532" s="108"/>
      <c r="Z532" s="108"/>
      <c r="AA532" s="108"/>
    </row>
    <row r="533" spans="1:27">
      <c r="A533" s="108"/>
      <c r="B533" s="108"/>
      <c r="C533" s="108"/>
      <c r="D533" s="108"/>
      <c r="E533" s="108"/>
      <c r="F533" s="108"/>
      <c r="G533" s="108"/>
      <c r="H533" s="108"/>
      <c r="I533" s="108"/>
      <c r="J533" s="108"/>
      <c r="K533" s="108"/>
      <c r="L533" s="108"/>
      <c r="M533" s="108"/>
      <c r="N533" s="108"/>
      <c r="O533" s="108"/>
      <c r="P533" s="108"/>
      <c r="Q533" s="108"/>
      <c r="R533" s="108"/>
      <c r="S533" s="108"/>
      <c r="T533" s="108"/>
      <c r="U533" s="108"/>
      <c r="V533" s="108"/>
      <c r="W533" s="108"/>
      <c r="X533" s="108"/>
      <c r="Y533" s="108"/>
      <c r="Z533" s="108"/>
      <c r="AA533" s="108"/>
    </row>
    <row r="534" spans="1:27">
      <c r="A534" s="108"/>
      <c r="B534" s="108"/>
      <c r="C534" s="108"/>
      <c r="D534" s="108"/>
      <c r="E534" s="108"/>
      <c r="F534" s="108"/>
      <c r="G534" s="108"/>
      <c r="H534" s="108"/>
      <c r="I534" s="108"/>
      <c r="J534" s="108"/>
      <c r="K534" s="108"/>
      <c r="L534" s="108"/>
      <c r="M534" s="108"/>
      <c r="N534" s="108"/>
      <c r="O534" s="108"/>
      <c r="P534" s="108"/>
      <c r="Q534" s="108"/>
      <c r="R534" s="108"/>
      <c r="S534" s="108"/>
      <c r="T534" s="108"/>
      <c r="U534" s="108"/>
      <c r="V534" s="108"/>
      <c r="W534" s="108"/>
      <c r="X534" s="108"/>
      <c r="Y534" s="108"/>
      <c r="Z534" s="108"/>
      <c r="AA534" s="108"/>
    </row>
    <row r="535" spans="1:27">
      <c r="A535" s="108"/>
      <c r="B535" s="108"/>
      <c r="C535" s="108"/>
      <c r="D535" s="108"/>
      <c r="E535" s="108"/>
      <c r="F535" s="108"/>
      <c r="G535" s="108"/>
      <c r="H535" s="108"/>
      <c r="I535" s="108"/>
      <c r="J535" s="108"/>
      <c r="K535" s="108"/>
      <c r="L535" s="108"/>
      <c r="M535" s="108"/>
      <c r="N535" s="108"/>
      <c r="O535" s="108"/>
      <c r="P535" s="108"/>
      <c r="Q535" s="108"/>
      <c r="R535" s="108"/>
      <c r="S535" s="108"/>
      <c r="T535" s="108"/>
      <c r="U535" s="108"/>
      <c r="V535" s="108"/>
      <c r="W535" s="108"/>
      <c r="X535" s="108"/>
      <c r="Y535" s="108"/>
      <c r="Z535" s="108"/>
      <c r="AA535" s="108"/>
    </row>
    <row r="536" spans="1:27">
      <c r="A536" s="108"/>
      <c r="B536" s="108"/>
      <c r="C536" s="108"/>
      <c r="D536" s="108"/>
      <c r="E536" s="108"/>
      <c r="F536" s="108"/>
      <c r="G536" s="108"/>
      <c r="H536" s="108"/>
      <c r="I536" s="108"/>
      <c r="J536" s="108"/>
      <c r="K536" s="108"/>
      <c r="L536" s="108"/>
      <c r="M536" s="108"/>
      <c r="N536" s="108"/>
      <c r="O536" s="108"/>
      <c r="P536" s="108"/>
      <c r="Q536" s="108"/>
      <c r="R536" s="108"/>
      <c r="S536" s="108"/>
      <c r="T536" s="108"/>
      <c r="U536" s="108"/>
      <c r="V536" s="108"/>
      <c r="W536" s="108"/>
      <c r="X536" s="108"/>
      <c r="Y536" s="108"/>
      <c r="Z536" s="108"/>
      <c r="AA536" s="108"/>
    </row>
    <row r="537" spans="1:27">
      <c r="A537" s="108"/>
      <c r="B537" s="108"/>
      <c r="C537" s="108"/>
      <c r="D537" s="108"/>
      <c r="E537" s="108"/>
      <c r="F537" s="108"/>
      <c r="G537" s="108"/>
      <c r="H537" s="108"/>
      <c r="I537" s="108"/>
      <c r="J537" s="108"/>
      <c r="K537" s="108"/>
      <c r="L537" s="108"/>
      <c r="M537" s="108"/>
      <c r="N537" s="108"/>
      <c r="O537" s="108"/>
      <c r="P537" s="108"/>
      <c r="Q537" s="108"/>
      <c r="R537" s="108"/>
      <c r="S537" s="108"/>
      <c r="T537" s="108"/>
      <c r="U537" s="108"/>
      <c r="V537" s="108"/>
      <c r="W537" s="108"/>
      <c r="X537" s="108"/>
      <c r="Y537" s="108"/>
      <c r="Z537" s="108"/>
      <c r="AA537" s="108"/>
    </row>
    <row r="538" spans="1:27">
      <c r="A538" s="108"/>
      <c r="B538" s="108"/>
      <c r="C538" s="108"/>
      <c r="D538" s="108"/>
      <c r="E538" s="108"/>
      <c r="F538" s="108"/>
      <c r="G538" s="108"/>
      <c r="H538" s="108"/>
      <c r="I538" s="108"/>
      <c r="J538" s="108"/>
      <c r="K538" s="108"/>
      <c r="L538" s="108"/>
      <c r="M538" s="108"/>
      <c r="N538" s="108"/>
      <c r="O538" s="108"/>
      <c r="P538" s="108"/>
      <c r="Q538" s="108"/>
      <c r="R538" s="108"/>
      <c r="S538" s="108"/>
      <c r="T538" s="108"/>
      <c r="U538" s="108"/>
      <c r="V538" s="108"/>
      <c r="W538" s="108"/>
      <c r="X538" s="108"/>
      <c r="Y538" s="108"/>
      <c r="Z538" s="108"/>
      <c r="AA538" s="108"/>
    </row>
    <row r="539" spans="1:27">
      <c r="A539" s="108"/>
      <c r="B539" s="108"/>
      <c r="C539" s="108"/>
      <c r="D539" s="108"/>
      <c r="E539" s="108"/>
      <c r="F539" s="108"/>
      <c r="G539" s="108"/>
      <c r="H539" s="108"/>
      <c r="I539" s="108"/>
      <c r="J539" s="108"/>
      <c r="K539" s="108"/>
      <c r="L539" s="108"/>
      <c r="M539" s="108"/>
      <c r="N539" s="108"/>
      <c r="O539" s="108"/>
      <c r="P539" s="108"/>
      <c r="Q539" s="108"/>
      <c r="R539" s="108"/>
      <c r="S539" s="108"/>
      <c r="T539" s="108"/>
      <c r="U539" s="108"/>
      <c r="V539" s="108"/>
      <c r="W539" s="108"/>
      <c r="X539" s="108"/>
      <c r="Y539" s="108"/>
      <c r="Z539" s="108"/>
      <c r="AA539" s="108"/>
    </row>
    <row r="540" spans="1:27">
      <c r="A540" s="108"/>
      <c r="B540" s="108"/>
      <c r="C540" s="108"/>
      <c r="D540" s="108"/>
      <c r="E540" s="108"/>
      <c r="F540" s="108"/>
      <c r="G540" s="108"/>
      <c r="H540" s="108"/>
      <c r="I540" s="108"/>
      <c r="J540" s="108"/>
      <c r="K540" s="108"/>
      <c r="L540" s="108"/>
      <c r="M540" s="108"/>
      <c r="N540" s="108"/>
      <c r="O540" s="108"/>
      <c r="P540" s="108"/>
      <c r="Q540" s="108"/>
      <c r="R540" s="108"/>
      <c r="S540" s="108"/>
      <c r="T540" s="108"/>
      <c r="U540" s="108"/>
      <c r="V540" s="108"/>
      <c r="W540" s="108"/>
      <c r="X540" s="108"/>
      <c r="Y540" s="108"/>
      <c r="Z540" s="108"/>
      <c r="AA540" s="108"/>
    </row>
    <row r="541" spans="1:27">
      <c r="A541" s="108"/>
      <c r="B541" s="108"/>
      <c r="C541" s="108"/>
      <c r="D541" s="108"/>
      <c r="E541" s="108"/>
      <c r="F541" s="108"/>
      <c r="G541" s="108"/>
      <c r="H541" s="108"/>
      <c r="I541" s="108"/>
      <c r="J541" s="108"/>
      <c r="K541" s="108"/>
      <c r="L541" s="108"/>
      <c r="M541" s="108"/>
      <c r="N541" s="108"/>
      <c r="O541" s="108"/>
      <c r="P541" s="108"/>
      <c r="Q541" s="108"/>
      <c r="R541" s="108"/>
      <c r="S541" s="108"/>
      <c r="T541" s="108"/>
      <c r="U541" s="108"/>
      <c r="V541" s="108"/>
      <c r="W541" s="108"/>
      <c r="X541" s="108"/>
      <c r="Y541" s="108"/>
      <c r="Z541" s="108"/>
      <c r="AA541" s="108"/>
    </row>
    <row r="542" spans="1:27">
      <c r="A542" s="108"/>
      <c r="B542" s="108"/>
      <c r="C542" s="108"/>
      <c r="D542" s="108"/>
      <c r="E542" s="108"/>
      <c r="F542" s="108"/>
      <c r="G542" s="108"/>
      <c r="H542" s="108"/>
      <c r="I542" s="108"/>
      <c r="J542" s="108"/>
      <c r="K542" s="108"/>
      <c r="L542" s="108"/>
      <c r="M542" s="108"/>
      <c r="N542" s="108"/>
      <c r="O542" s="108"/>
      <c r="P542" s="108"/>
      <c r="Q542" s="108"/>
      <c r="R542" s="108"/>
      <c r="S542" s="108"/>
      <c r="T542" s="108"/>
      <c r="U542" s="108"/>
      <c r="V542" s="108"/>
      <c r="W542" s="108"/>
      <c r="X542" s="108"/>
      <c r="Y542" s="108"/>
      <c r="Z542" s="108"/>
      <c r="AA542" s="108"/>
    </row>
    <row r="543" spans="1:27">
      <c r="A543" s="108"/>
      <c r="B543" s="108"/>
      <c r="C543" s="108"/>
      <c r="D543" s="108"/>
      <c r="E543" s="108"/>
      <c r="F543" s="108"/>
      <c r="G543" s="108"/>
      <c r="H543" s="108"/>
      <c r="I543" s="108"/>
      <c r="J543" s="108"/>
      <c r="K543" s="108"/>
      <c r="L543" s="108"/>
      <c r="M543" s="108"/>
      <c r="N543" s="108"/>
      <c r="O543" s="108"/>
      <c r="P543" s="108"/>
      <c r="Q543" s="108"/>
      <c r="R543" s="108"/>
      <c r="S543" s="108"/>
      <c r="T543" s="108"/>
      <c r="U543" s="108"/>
      <c r="V543" s="108"/>
      <c r="W543" s="108"/>
      <c r="X543" s="108"/>
      <c r="Y543" s="108"/>
      <c r="Z543" s="108"/>
      <c r="AA543" s="108"/>
    </row>
    <row r="544" spans="1:27">
      <c r="A544" s="108"/>
      <c r="B544" s="108"/>
      <c r="C544" s="108"/>
      <c r="D544" s="108"/>
      <c r="E544" s="108"/>
      <c r="F544" s="108"/>
      <c r="G544" s="108"/>
      <c r="H544" s="108"/>
      <c r="I544" s="108"/>
      <c r="J544" s="108"/>
      <c r="K544" s="108"/>
      <c r="L544" s="108"/>
      <c r="M544" s="108"/>
      <c r="N544" s="108"/>
      <c r="O544" s="108"/>
      <c r="P544" s="108"/>
      <c r="Q544" s="108"/>
      <c r="R544" s="108"/>
      <c r="S544" s="108"/>
      <c r="T544" s="108"/>
      <c r="U544" s="108"/>
      <c r="V544" s="108"/>
      <c r="W544" s="108"/>
      <c r="X544" s="108"/>
      <c r="Y544" s="108"/>
      <c r="Z544" s="108"/>
      <c r="AA544" s="108"/>
    </row>
    <row r="545" spans="1:27">
      <c r="A545" s="108"/>
      <c r="B545" s="108"/>
      <c r="C545" s="108"/>
      <c r="D545" s="108"/>
      <c r="E545" s="108"/>
      <c r="F545" s="108"/>
      <c r="G545" s="108"/>
      <c r="H545" s="108"/>
      <c r="I545" s="108"/>
      <c r="J545" s="108"/>
      <c r="K545" s="108"/>
      <c r="L545" s="108"/>
      <c r="M545" s="108"/>
      <c r="N545" s="108"/>
      <c r="O545" s="108"/>
      <c r="P545" s="108"/>
      <c r="Q545" s="108"/>
      <c r="R545" s="108"/>
      <c r="S545" s="108"/>
      <c r="T545" s="108"/>
      <c r="U545" s="108"/>
      <c r="V545" s="108"/>
      <c r="W545" s="108"/>
      <c r="X545" s="108"/>
      <c r="Y545" s="108"/>
      <c r="Z545" s="108"/>
      <c r="AA545" s="108"/>
    </row>
    <row r="546" spans="1:27">
      <c r="A546" s="108"/>
      <c r="B546" s="108"/>
      <c r="C546" s="108"/>
      <c r="D546" s="108"/>
      <c r="E546" s="108"/>
      <c r="F546" s="108"/>
      <c r="G546" s="108"/>
      <c r="H546" s="108"/>
      <c r="I546" s="108"/>
      <c r="J546" s="108"/>
      <c r="K546" s="108"/>
      <c r="L546" s="108"/>
      <c r="M546" s="108"/>
      <c r="N546" s="108"/>
      <c r="O546" s="108"/>
      <c r="P546" s="108"/>
      <c r="Q546" s="108"/>
      <c r="R546" s="108"/>
      <c r="S546" s="108"/>
      <c r="T546" s="108"/>
      <c r="U546" s="108"/>
      <c r="V546" s="108"/>
      <c r="W546" s="108"/>
      <c r="X546" s="108"/>
      <c r="Y546" s="108"/>
      <c r="Z546" s="108"/>
      <c r="AA546" s="108"/>
    </row>
    <row r="547" spans="1:27">
      <c r="A547" s="108"/>
      <c r="B547" s="108"/>
      <c r="C547" s="108"/>
      <c r="D547" s="108"/>
      <c r="E547" s="108"/>
      <c r="F547" s="108"/>
      <c r="G547" s="108"/>
      <c r="H547" s="108"/>
      <c r="I547" s="108"/>
      <c r="J547" s="108"/>
      <c r="K547" s="108"/>
      <c r="L547" s="108"/>
      <c r="M547" s="108"/>
      <c r="N547" s="108"/>
      <c r="O547" s="108"/>
      <c r="P547" s="108"/>
      <c r="Q547" s="108"/>
      <c r="R547" s="108"/>
      <c r="S547" s="108"/>
      <c r="T547" s="108"/>
      <c r="U547" s="108"/>
      <c r="V547" s="108"/>
      <c r="W547" s="108"/>
      <c r="X547" s="108"/>
      <c r="Y547" s="108"/>
      <c r="Z547" s="108"/>
      <c r="AA547" s="108"/>
    </row>
    <row r="548" spans="1:27">
      <c r="A548" s="108"/>
      <c r="B548" s="108"/>
      <c r="C548" s="108"/>
      <c r="D548" s="108"/>
      <c r="E548" s="108"/>
      <c r="F548" s="108"/>
      <c r="G548" s="108"/>
      <c r="H548" s="108"/>
      <c r="I548" s="108"/>
      <c r="J548" s="108"/>
      <c r="K548" s="108"/>
      <c r="L548" s="108"/>
      <c r="M548" s="108"/>
      <c r="N548" s="108"/>
      <c r="O548" s="108"/>
      <c r="P548" s="108"/>
      <c r="Q548" s="108"/>
      <c r="R548" s="108"/>
      <c r="S548" s="108"/>
      <c r="T548" s="108"/>
      <c r="U548" s="108"/>
      <c r="V548" s="108"/>
      <c r="W548" s="108"/>
      <c r="X548" s="108"/>
      <c r="Y548" s="108"/>
      <c r="Z548" s="108"/>
      <c r="AA548" s="108"/>
    </row>
    <row r="549" spans="1:27">
      <c r="A549" s="108"/>
      <c r="B549" s="108"/>
      <c r="C549" s="108"/>
      <c r="D549" s="108"/>
      <c r="E549" s="108"/>
      <c r="F549" s="108"/>
      <c r="G549" s="108"/>
      <c r="H549" s="108"/>
      <c r="I549" s="108"/>
      <c r="J549" s="108"/>
      <c r="K549" s="108"/>
      <c r="L549" s="108"/>
      <c r="M549" s="108"/>
      <c r="N549" s="108"/>
      <c r="O549" s="108"/>
      <c r="P549" s="108"/>
      <c r="Q549" s="108"/>
      <c r="R549" s="108"/>
      <c r="S549" s="108"/>
      <c r="T549" s="108"/>
      <c r="U549" s="108"/>
      <c r="V549" s="108"/>
      <c r="W549" s="108"/>
      <c r="X549" s="108"/>
      <c r="Y549" s="108"/>
      <c r="Z549" s="108"/>
      <c r="AA549" s="108"/>
    </row>
    <row r="550" spans="1:27">
      <c r="A550" s="108"/>
      <c r="B550" s="108"/>
      <c r="C550" s="108"/>
      <c r="D550" s="108"/>
      <c r="E550" s="108"/>
      <c r="F550" s="108"/>
      <c r="G550" s="108"/>
      <c r="H550" s="108"/>
      <c r="I550" s="108"/>
      <c r="J550" s="108"/>
      <c r="K550" s="108"/>
      <c r="L550" s="108"/>
      <c r="M550" s="108"/>
      <c r="N550" s="108"/>
      <c r="O550" s="108"/>
      <c r="P550" s="108"/>
      <c r="Q550" s="108"/>
      <c r="R550" s="108"/>
      <c r="S550" s="108"/>
      <c r="T550" s="108"/>
      <c r="U550" s="108"/>
      <c r="V550" s="108"/>
      <c r="W550" s="108"/>
      <c r="X550" s="108"/>
      <c r="Y550" s="108"/>
      <c r="Z550" s="108"/>
      <c r="AA550" s="108"/>
    </row>
    <row r="551" spans="1:27">
      <c r="A551" s="108"/>
      <c r="B551" s="108"/>
      <c r="C551" s="108"/>
      <c r="D551" s="108"/>
      <c r="E551" s="108"/>
      <c r="F551" s="108"/>
      <c r="G551" s="108"/>
      <c r="H551" s="108"/>
      <c r="I551" s="108"/>
      <c r="J551" s="108"/>
      <c r="K551" s="108"/>
      <c r="L551" s="108"/>
      <c r="M551" s="108"/>
      <c r="N551" s="108"/>
      <c r="O551" s="108"/>
      <c r="P551" s="108"/>
      <c r="Q551" s="108"/>
      <c r="R551" s="108"/>
      <c r="S551" s="108"/>
      <c r="T551" s="108"/>
      <c r="U551" s="108"/>
      <c r="V551" s="108"/>
      <c r="W551" s="108"/>
      <c r="X551" s="108"/>
      <c r="Y551" s="108"/>
      <c r="Z551" s="108"/>
      <c r="AA551" s="108"/>
    </row>
    <row r="552" spans="1:27">
      <c r="A552" s="108"/>
      <c r="B552" s="108"/>
      <c r="C552" s="108"/>
      <c r="D552" s="108"/>
      <c r="E552" s="108"/>
      <c r="F552" s="108"/>
      <c r="G552" s="108"/>
      <c r="H552" s="108"/>
      <c r="I552" s="108"/>
      <c r="J552" s="108"/>
      <c r="K552" s="108"/>
      <c r="L552" s="108"/>
      <c r="M552" s="108"/>
      <c r="N552" s="108"/>
      <c r="O552" s="108"/>
      <c r="P552" s="108"/>
      <c r="Q552" s="108"/>
      <c r="R552" s="108"/>
      <c r="S552" s="108"/>
      <c r="T552" s="108"/>
      <c r="U552" s="108"/>
      <c r="V552" s="108"/>
      <c r="W552" s="108"/>
      <c r="X552" s="108"/>
      <c r="Y552" s="108"/>
      <c r="Z552" s="108"/>
      <c r="AA552" s="108"/>
    </row>
    <row r="553" spans="1:27">
      <c r="A553" s="108"/>
      <c r="B553" s="108"/>
      <c r="C553" s="108"/>
      <c r="D553" s="108"/>
      <c r="E553" s="108"/>
      <c r="F553" s="108"/>
      <c r="G553" s="108"/>
      <c r="H553" s="108"/>
      <c r="I553" s="108"/>
      <c r="J553" s="108"/>
      <c r="K553" s="108"/>
      <c r="L553" s="108"/>
      <c r="M553" s="108"/>
      <c r="N553" s="108"/>
      <c r="O553" s="108"/>
      <c r="P553" s="108"/>
      <c r="Q553" s="108"/>
      <c r="R553" s="108"/>
      <c r="S553" s="108"/>
      <c r="T553" s="108"/>
      <c r="U553" s="108"/>
      <c r="V553" s="108"/>
      <c r="W553" s="108"/>
      <c r="X553" s="108"/>
      <c r="Y553" s="108"/>
      <c r="Z553" s="108"/>
      <c r="AA553" s="108"/>
    </row>
    <row r="554" spans="1:27">
      <c r="A554" s="108"/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  <c r="M554" s="108"/>
      <c r="N554" s="108"/>
      <c r="O554" s="108"/>
      <c r="P554" s="108"/>
      <c r="Q554" s="108"/>
      <c r="R554" s="108"/>
      <c r="S554" s="108"/>
      <c r="T554" s="108"/>
      <c r="U554" s="108"/>
      <c r="V554" s="108"/>
      <c r="W554" s="108"/>
      <c r="X554" s="108"/>
      <c r="Y554" s="108"/>
      <c r="Z554" s="108"/>
      <c r="AA554" s="108"/>
    </row>
    <row r="555" spans="1:27">
      <c r="A555" s="108"/>
      <c r="B555" s="108"/>
      <c r="C555" s="108"/>
      <c r="D555" s="108"/>
      <c r="E555" s="108"/>
      <c r="F555" s="108"/>
      <c r="G555" s="108"/>
      <c r="H555" s="108"/>
      <c r="I555" s="108"/>
      <c r="J555" s="108"/>
      <c r="K555" s="108"/>
      <c r="L555" s="108"/>
      <c r="M555" s="108"/>
      <c r="N555" s="108"/>
      <c r="O555" s="108"/>
      <c r="P555" s="108"/>
      <c r="Q555" s="108"/>
      <c r="R555" s="108"/>
      <c r="S555" s="108"/>
      <c r="T555" s="108"/>
      <c r="U555" s="108"/>
      <c r="V555" s="108"/>
      <c r="W555" s="108"/>
      <c r="X555" s="108"/>
      <c r="Y555" s="108"/>
      <c r="Z555" s="108"/>
      <c r="AA555" s="108"/>
    </row>
    <row r="556" spans="1:27">
      <c r="A556" s="108"/>
      <c r="B556" s="108"/>
      <c r="C556" s="108"/>
      <c r="D556" s="108"/>
      <c r="E556" s="108"/>
      <c r="F556" s="108"/>
      <c r="G556" s="108"/>
      <c r="H556" s="108"/>
      <c r="I556" s="108"/>
      <c r="J556" s="108"/>
      <c r="K556" s="108"/>
      <c r="L556" s="108"/>
      <c r="M556" s="108"/>
      <c r="N556" s="108"/>
      <c r="O556" s="108"/>
      <c r="P556" s="108"/>
      <c r="Q556" s="108"/>
      <c r="R556" s="108"/>
      <c r="S556" s="108"/>
      <c r="T556" s="108"/>
      <c r="U556" s="108"/>
      <c r="V556" s="108"/>
      <c r="W556" s="108"/>
      <c r="X556" s="108"/>
      <c r="Y556" s="108"/>
      <c r="Z556" s="108"/>
      <c r="AA556" s="108"/>
    </row>
    <row r="557" spans="1:27">
      <c r="A557" s="108"/>
      <c r="B557" s="108"/>
      <c r="C557" s="108"/>
      <c r="D557" s="108"/>
      <c r="E557" s="108"/>
      <c r="F557" s="108"/>
      <c r="G557" s="108"/>
      <c r="H557" s="108"/>
      <c r="I557" s="108"/>
      <c r="J557" s="108"/>
      <c r="K557" s="108"/>
      <c r="L557" s="108"/>
      <c r="M557" s="108"/>
      <c r="N557" s="108"/>
      <c r="O557" s="108"/>
      <c r="P557" s="108"/>
      <c r="Q557" s="108"/>
      <c r="R557" s="108"/>
      <c r="S557" s="108"/>
      <c r="T557" s="108"/>
      <c r="U557" s="108"/>
      <c r="V557" s="108"/>
      <c r="W557" s="108"/>
      <c r="X557" s="108"/>
      <c r="Y557" s="108"/>
      <c r="Z557" s="108"/>
      <c r="AA557" s="108"/>
    </row>
    <row r="558" spans="1:27">
      <c r="A558" s="108"/>
      <c r="B558" s="108"/>
      <c r="C558" s="108"/>
      <c r="D558" s="108"/>
      <c r="E558" s="108"/>
      <c r="F558" s="108"/>
      <c r="G558" s="108"/>
      <c r="H558" s="108"/>
      <c r="I558" s="108"/>
      <c r="J558" s="108"/>
      <c r="K558" s="108"/>
      <c r="L558" s="108"/>
      <c r="M558" s="108"/>
      <c r="N558" s="108"/>
      <c r="O558" s="108"/>
      <c r="P558" s="108"/>
      <c r="Q558" s="108"/>
      <c r="R558" s="108"/>
      <c r="S558" s="108"/>
      <c r="T558" s="108"/>
      <c r="U558" s="108"/>
      <c r="V558" s="108"/>
      <c r="W558" s="108"/>
      <c r="X558" s="108"/>
      <c r="Y558" s="108"/>
      <c r="Z558" s="108"/>
      <c r="AA558" s="108"/>
    </row>
    <row r="559" spans="1:27">
      <c r="A559" s="108"/>
      <c r="B559" s="108"/>
      <c r="C559" s="108"/>
      <c r="D559" s="108"/>
      <c r="E559" s="108"/>
      <c r="F559" s="108"/>
      <c r="G559" s="108"/>
      <c r="H559" s="108"/>
      <c r="I559" s="108"/>
      <c r="J559" s="108"/>
      <c r="K559" s="108"/>
      <c r="L559" s="108"/>
      <c r="M559" s="108"/>
      <c r="N559" s="108"/>
      <c r="O559" s="108"/>
      <c r="P559" s="108"/>
      <c r="Q559" s="108"/>
      <c r="R559" s="108"/>
      <c r="S559" s="108"/>
      <c r="T559" s="108"/>
      <c r="U559" s="108"/>
      <c r="V559" s="108"/>
      <c r="W559" s="108"/>
      <c r="X559" s="108"/>
      <c r="Y559" s="108"/>
      <c r="Z559" s="108"/>
      <c r="AA559" s="108"/>
    </row>
    <row r="560" spans="1:27">
      <c r="A560" s="108"/>
      <c r="B560" s="108"/>
      <c r="C560" s="108"/>
      <c r="D560" s="108"/>
      <c r="E560" s="108"/>
      <c r="F560" s="108"/>
      <c r="G560" s="108"/>
      <c r="H560" s="108"/>
      <c r="I560" s="108"/>
      <c r="J560" s="108"/>
      <c r="K560" s="108"/>
      <c r="L560" s="108"/>
      <c r="M560" s="108"/>
      <c r="N560" s="108"/>
      <c r="O560" s="108"/>
      <c r="P560" s="108"/>
      <c r="Q560" s="108"/>
      <c r="R560" s="108"/>
      <c r="S560" s="108"/>
      <c r="T560" s="108"/>
      <c r="U560" s="108"/>
      <c r="V560" s="108"/>
      <c r="W560" s="108"/>
      <c r="X560" s="108"/>
      <c r="Y560" s="108"/>
      <c r="Z560" s="108"/>
      <c r="AA560" s="108"/>
    </row>
    <row r="561" spans="1:27">
      <c r="A561" s="108"/>
      <c r="B561" s="108"/>
      <c r="C561" s="108"/>
      <c r="D561" s="108"/>
      <c r="E561" s="108"/>
      <c r="F561" s="108"/>
      <c r="G561" s="108"/>
      <c r="H561" s="108"/>
      <c r="I561" s="108"/>
      <c r="J561" s="108"/>
      <c r="K561" s="108"/>
      <c r="L561" s="108"/>
      <c r="M561" s="108"/>
      <c r="N561" s="108"/>
      <c r="O561" s="108"/>
      <c r="P561" s="108"/>
      <c r="Q561" s="108"/>
      <c r="R561" s="108"/>
      <c r="S561" s="108"/>
      <c r="T561" s="108"/>
      <c r="U561" s="108"/>
      <c r="V561" s="108"/>
      <c r="W561" s="108"/>
      <c r="X561" s="108"/>
      <c r="Y561" s="108"/>
      <c r="Z561" s="108"/>
      <c r="AA561" s="108"/>
    </row>
    <row r="562" spans="1:27">
      <c r="A562" s="108"/>
      <c r="B562" s="108"/>
      <c r="C562" s="108"/>
      <c r="D562" s="108"/>
      <c r="E562" s="108"/>
      <c r="F562" s="108"/>
      <c r="G562" s="108"/>
      <c r="H562" s="108"/>
      <c r="I562" s="108"/>
      <c r="J562" s="108"/>
      <c r="K562" s="108"/>
      <c r="L562" s="108"/>
      <c r="M562" s="108"/>
      <c r="N562" s="108"/>
      <c r="O562" s="108"/>
      <c r="P562" s="108"/>
      <c r="Q562" s="108"/>
      <c r="R562" s="108"/>
      <c r="S562" s="108"/>
      <c r="T562" s="108"/>
      <c r="U562" s="108"/>
      <c r="V562" s="108"/>
      <c r="W562" s="108"/>
      <c r="X562" s="108"/>
      <c r="Y562" s="108"/>
      <c r="Z562" s="108"/>
      <c r="AA562" s="108"/>
    </row>
    <row r="563" spans="1:27">
      <c r="A563" s="108"/>
      <c r="B563" s="108"/>
      <c r="C563" s="108"/>
      <c r="D563" s="108"/>
      <c r="E563" s="108"/>
      <c r="F563" s="108"/>
      <c r="G563" s="108"/>
      <c r="H563" s="108"/>
      <c r="I563" s="108"/>
      <c r="J563" s="108"/>
      <c r="K563" s="108"/>
      <c r="L563" s="108"/>
      <c r="M563" s="108"/>
      <c r="N563" s="108"/>
      <c r="O563" s="108"/>
      <c r="P563" s="108"/>
      <c r="Q563" s="108"/>
      <c r="R563" s="108"/>
      <c r="S563" s="108"/>
      <c r="T563" s="108"/>
      <c r="U563" s="108"/>
      <c r="V563" s="108"/>
      <c r="W563" s="108"/>
      <c r="X563" s="108"/>
      <c r="Y563" s="108"/>
      <c r="Z563" s="108"/>
      <c r="AA563" s="108"/>
    </row>
    <row r="564" spans="1:27">
      <c r="A564" s="108"/>
      <c r="B564" s="108"/>
      <c r="C564" s="108"/>
      <c r="D564" s="108"/>
      <c r="E564" s="108"/>
      <c r="F564" s="108"/>
      <c r="G564" s="108"/>
      <c r="H564" s="108"/>
      <c r="I564" s="108"/>
      <c r="J564" s="108"/>
      <c r="K564" s="108"/>
      <c r="L564" s="108"/>
      <c r="M564" s="108"/>
      <c r="N564" s="108"/>
      <c r="O564" s="108"/>
      <c r="P564" s="108"/>
      <c r="Q564" s="108"/>
      <c r="R564" s="108"/>
      <c r="S564" s="108"/>
      <c r="T564" s="108"/>
      <c r="U564" s="108"/>
      <c r="V564" s="108"/>
      <c r="W564" s="108"/>
      <c r="X564" s="108"/>
      <c r="Y564" s="108"/>
      <c r="Z564" s="108"/>
      <c r="AA564" s="108"/>
    </row>
    <row r="565" spans="1:27">
      <c r="A565" s="108"/>
      <c r="B565" s="108"/>
      <c r="C565" s="108"/>
      <c r="D565" s="108"/>
      <c r="E565" s="108"/>
      <c r="F565" s="108"/>
      <c r="G565" s="108"/>
      <c r="H565" s="108"/>
      <c r="I565" s="108"/>
      <c r="J565" s="108"/>
      <c r="K565" s="108"/>
      <c r="L565" s="108"/>
      <c r="M565" s="108"/>
      <c r="N565" s="108"/>
      <c r="O565" s="108"/>
      <c r="P565" s="108"/>
      <c r="Q565" s="108"/>
      <c r="R565" s="108"/>
      <c r="S565" s="108"/>
      <c r="T565" s="108"/>
      <c r="U565" s="108"/>
      <c r="V565" s="108"/>
      <c r="W565" s="108"/>
      <c r="X565" s="108"/>
      <c r="Y565" s="108"/>
      <c r="Z565" s="108"/>
      <c r="AA565" s="108"/>
    </row>
    <row r="566" spans="1:27">
      <c r="A566" s="108"/>
      <c r="B566" s="108"/>
      <c r="C566" s="108"/>
      <c r="D566" s="108"/>
      <c r="E566" s="108"/>
      <c r="F566" s="108"/>
      <c r="G566" s="108"/>
      <c r="H566" s="108"/>
      <c r="I566" s="108"/>
      <c r="J566" s="108"/>
      <c r="K566" s="108"/>
      <c r="L566" s="108"/>
      <c r="M566" s="108"/>
      <c r="N566" s="108"/>
      <c r="O566" s="108"/>
      <c r="P566" s="108"/>
      <c r="Q566" s="108"/>
      <c r="R566" s="108"/>
      <c r="S566" s="108"/>
      <c r="T566" s="108"/>
      <c r="U566" s="108"/>
      <c r="V566" s="108"/>
      <c r="W566" s="108"/>
      <c r="X566" s="108"/>
      <c r="Y566" s="108"/>
      <c r="Z566" s="108"/>
      <c r="AA566" s="108"/>
    </row>
    <row r="567" spans="1:27">
      <c r="A567" s="108"/>
      <c r="B567" s="108"/>
      <c r="C567" s="108"/>
      <c r="D567" s="108"/>
      <c r="E567" s="108"/>
      <c r="F567" s="108"/>
      <c r="G567" s="108"/>
      <c r="H567" s="108"/>
      <c r="I567" s="108"/>
      <c r="J567" s="108"/>
      <c r="K567" s="108"/>
      <c r="L567" s="108"/>
      <c r="M567" s="108"/>
      <c r="N567" s="108"/>
      <c r="O567" s="108"/>
      <c r="P567" s="108"/>
      <c r="Q567" s="108"/>
      <c r="R567" s="108"/>
      <c r="S567" s="108"/>
      <c r="T567" s="108"/>
      <c r="U567" s="108"/>
      <c r="V567" s="108"/>
      <c r="W567" s="108"/>
      <c r="X567" s="108"/>
      <c r="Y567" s="108"/>
      <c r="Z567" s="108"/>
      <c r="AA567" s="108"/>
    </row>
    <row r="568" spans="1:27">
      <c r="A568" s="108"/>
      <c r="B568" s="108"/>
      <c r="C568" s="108"/>
      <c r="D568" s="108"/>
      <c r="E568" s="108"/>
      <c r="F568" s="108"/>
      <c r="G568" s="108"/>
      <c r="H568" s="108"/>
      <c r="I568" s="108"/>
      <c r="J568" s="108"/>
      <c r="K568" s="108"/>
      <c r="L568" s="108"/>
      <c r="M568" s="108"/>
      <c r="N568" s="108"/>
      <c r="O568" s="108"/>
      <c r="P568" s="108"/>
      <c r="Q568" s="108"/>
      <c r="R568" s="108"/>
      <c r="S568" s="108"/>
      <c r="T568" s="108"/>
      <c r="U568" s="108"/>
      <c r="V568" s="108"/>
      <c r="W568" s="108"/>
      <c r="X568" s="108"/>
      <c r="Y568" s="108"/>
      <c r="Z568" s="108"/>
      <c r="AA568" s="108"/>
    </row>
    <row r="569" spans="1:27">
      <c r="A569" s="108"/>
      <c r="B569" s="108"/>
      <c r="C569" s="108"/>
      <c r="D569" s="108"/>
      <c r="E569" s="108"/>
      <c r="F569" s="108"/>
      <c r="G569" s="108"/>
      <c r="H569" s="108"/>
      <c r="I569" s="108"/>
      <c r="J569" s="108"/>
      <c r="K569" s="108"/>
      <c r="L569" s="108"/>
      <c r="M569" s="108"/>
      <c r="N569" s="108"/>
      <c r="O569" s="108"/>
      <c r="P569" s="108"/>
      <c r="Q569" s="108"/>
      <c r="R569" s="108"/>
      <c r="S569" s="108"/>
      <c r="T569" s="108"/>
      <c r="U569" s="108"/>
      <c r="V569" s="108"/>
      <c r="W569" s="108"/>
      <c r="X569" s="108"/>
      <c r="Y569" s="108"/>
      <c r="Z569" s="108"/>
      <c r="AA569" s="108"/>
    </row>
    <row r="570" spans="1:27">
      <c r="A570" s="108"/>
      <c r="B570" s="108"/>
      <c r="C570" s="108"/>
      <c r="D570" s="108"/>
      <c r="E570" s="108"/>
      <c r="F570" s="108"/>
      <c r="G570" s="108"/>
      <c r="H570" s="108"/>
      <c r="I570" s="108"/>
      <c r="J570" s="108"/>
      <c r="K570" s="108"/>
      <c r="L570" s="108"/>
      <c r="M570" s="108"/>
      <c r="N570" s="108"/>
      <c r="O570" s="108"/>
      <c r="P570" s="108"/>
      <c r="Q570" s="108"/>
      <c r="R570" s="108"/>
      <c r="S570" s="108"/>
      <c r="T570" s="108"/>
      <c r="U570" s="108"/>
      <c r="V570" s="108"/>
      <c r="W570" s="108"/>
      <c r="X570" s="108"/>
      <c r="Y570" s="108"/>
      <c r="Z570" s="108"/>
      <c r="AA570" s="108"/>
    </row>
    <row r="571" spans="1:27">
      <c r="A571" s="108"/>
      <c r="B571" s="108"/>
      <c r="C571" s="108"/>
      <c r="D571" s="108"/>
      <c r="E571" s="108"/>
      <c r="F571" s="108"/>
      <c r="G571" s="108"/>
      <c r="H571" s="108"/>
      <c r="I571" s="108"/>
      <c r="J571" s="108"/>
      <c r="K571" s="108"/>
      <c r="L571" s="108"/>
      <c r="M571" s="108"/>
      <c r="N571" s="108"/>
      <c r="O571" s="108"/>
      <c r="P571" s="108"/>
      <c r="Q571" s="108"/>
      <c r="R571" s="108"/>
      <c r="S571" s="108"/>
      <c r="T571" s="108"/>
      <c r="U571" s="108"/>
      <c r="V571" s="108"/>
      <c r="W571" s="108"/>
      <c r="X571" s="108"/>
      <c r="Y571" s="108"/>
      <c r="Z571" s="108"/>
      <c r="AA571" s="108"/>
    </row>
    <row r="572" spans="1:27">
      <c r="A572" s="108"/>
      <c r="B572" s="108"/>
      <c r="C572" s="108"/>
      <c r="D572" s="108"/>
      <c r="E572" s="108"/>
      <c r="F572" s="108"/>
      <c r="G572" s="108"/>
      <c r="H572" s="108"/>
      <c r="I572" s="108"/>
      <c r="J572" s="108"/>
      <c r="K572" s="108"/>
      <c r="L572" s="108"/>
      <c r="M572" s="108"/>
      <c r="N572" s="108"/>
      <c r="O572" s="108"/>
      <c r="P572" s="108"/>
      <c r="Q572" s="108"/>
      <c r="R572" s="108"/>
      <c r="S572" s="108"/>
      <c r="T572" s="108"/>
      <c r="U572" s="108"/>
      <c r="V572" s="108"/>
      <c r="W572" s="108"/>
      <c r="X572" s="108"/>
      <c r="Y572" s="108"/>
      <c r="Z572" s="108"/>
      <c r="AA572" s="108"/>
    </row>
    <row r="573" spans="1:27">
      <c r="A573" s="108"/>
      <c r="B573" s="108"/>
      <c r="C573" s="108"/>
      <c r="D573" s="108"/>
      <c r="E573" s="108"/>
      <c r="F573" s="108"/>
      <c r="G573" s="108"/>
      <c r="H573" s="108"/>
      <c r="I573" s="108"/>
      <c r="J573" s="108"/>
      <c r="K573" s="108"/>
      <c r="L573" s="108"/>
      <c r="M573" s="108"/>
      <c r="N573" s="108"/>
      <c r="O573" s="108"/>
      <c r="P573" s="108"/>
      <c r="Q573" s="108"/>
      <c r="R573" s="108"/>
      <c r="S573" s="108"/>
      <c r="T573" s="108"/>
      <c r="U573" s="108"/>
      <c r="V573" s="108"/>
      <c r="W573" s="108"/>
      <c r="X573" s="108"/>
      <c r="Y573" s="108"/>
      <c r="Z573" s="108"/>
      <c r="AA573" s="108"/>
    </row>
    <row r="574" spans="1:27">
      <c r="A574" s="108"/>
      <c r="B574" s="108"/>
      <c r="C574" s="108"/>
      <c r="D574" s="108"/>
      <c r="E574" s="108"/>
      <c r="F574" s="108"/>
      <c r="G574" s="108"/>
      <c r="H574" s="108"/>
      <c r="I574" s="108"/>
      <c r="J574" s="108"/>
      <c r="K574" s="108"/>
      <c r="L574" s="108"/>
      <c r="M574" s="108"/>
      <c r="N574" s="108"/>
      <c r="O574" s="108"/>
      <c r="P574" s="108"/>
      <c r="Q574" s="108"/>
      <c r="R574" s="108"/>
      <c r="S574" s="108"/>
      <c r="T574" s="108"/>
      <c r="U574" s="108"/>
      <c r="V574" s="108"/>
      <c r="W574" s="108"/>
      <c r="X574" s="108"/>
      <c r="Y574" s="108"/>
      <c r="Z574" s="108"/>
      <c r="AA574" s="108"/>
    </row>
    <row r="575" spans="1:27">
      <c r="A575" s="108"/>
      <c r="B575" s="108"/>
      <c r="C575" s="108"/>
      <c r="D575" s="108"/>
      <c r="E575" s="108"/>
      <c r="F575" s="108"/>
      <c r="G575" s="108"/>
      <c r="H575" s="108"/>
      <c r="I575" s="108"/>
      <c r="J575" s="108"/>
      <c r="K575" s="108"/>
      <c r="L575" s="108"/>
      <c r="M575" s="108"/>
      <c r="N575" s="108"/>
      <c r="O575" s="108"/>
      <c r="P575" s="108"/>
      <c r="Q575" s="108"/>
      <c r="R575" s="108"/>
      <c r="S575" s="108"/>
      <c r="T575" s="108"/>
      <c r="U575" s="108"/>
      <c r="V575" s="108"/>
      <c r="W575" s="108"/>
      <c r="X575" s="108"/>
      <c r="Y575" s="108"/>
      <c r="Z575" s="108"/>
      <c r="AA575" s="108"/>
    </row>
    <row r="576" spans="1:27">
      <c r="A576" s="108"/>
      <c r="B576" s="108"/>
      <c r="C576" s="108"/>
      <c r="D576" s="108"/>
      <c r="E576" s="108"/>
      <c r="F576" s="108"/>
      <c r="G576" s="108"/>
      <c r="H576" s="108"/>
      <c r="I576" s="108"/>
      <c r="J576" s="108"/>
      <c r="K576" s="108"/>
      <c r="L576" s="108"/>
      <c r="M576" s="108"/>
      <c r="N576" s="108"/>
      <c r="O576" s="108"/>
      <c r="P576" s="108"/>
      <c r="Q576" s="108"/>
      <c r="R576" s="108"/>
      <c r="S576" s="108"/>
      <c r="T576" s="108"/>
      <c r="U576" s="108"/>
      <c r="V576" s="108"/>
      <c r="W576" s="108"/>
      <c r="X576" s="108"/>
      <c r="Y576" s="108"/>
      <c r="Z576" s="108"/>
      <c r="AA576" s="108"/>
    </row>
    <row r="577" spans="1:27">
      <c r="A577" s="108"/>
      <c r="B577" s="108"/>
      <c r="C577" s="108"/>
      <c r="D577" s="108"/>
      <c r="E577" s="108"/>
      <c r="F577" s="108"/>
      <c r="G577" s="108"/>
      <c r="H577" s="108"/>
      <c r="I577" s="108"/>
      <c r="J577" s="108"/>
      <c r="K577" s="108"/>
      <c r="L577" s="108"/>
      <c r="M577" s="108"/>
      <c r="N577" s="108"/>
      <c r="O577" s="108"/>
      <c r="P577" s="108"/>
      <c r="Q577" s="108"/>
      <c r="R577" s="108"/>
      <c r="S577" s="108"/>
      <c r="T577" s="108"/>
      <c r="U577" s="108"/>
      <c r="V577" s="108"/>
      <c r="W577" s="108"/>
      <c r="X577" s="108"/>
      <c r="Y577" s="108"/>
      <c r="Z577" s="108"/>
      <c r="AA577" s="108"/>
    </row>
    <row r="578" spans="1:27">
      <c r="A578" s="108"/>
      <c r="B578" s="108"/>
      <c r="C578" s="108"/>
      <c r="D578" s="108"/>
      <c r="E578" s="108"/>
      <c r="F578" s="108"/>
      <c r="G578" s="108"/>
      <c r="H578" s="108"/>
      <c r="I578" s="108"/>
      <c r="J578" s="108"/>
      <c r="K578" s="108"/>
      <c r="L578" s="108"/>
      <c r="M578" s="108"/>
      <c r="N578" s="108"/>
      <c r="O578" s="108"/>
      <c r="P578" s="108"/>
      <c r="Q578" s="108"/>
      <c r="R578" s="108"/>
      <c r="S578" s="108"/>
      <c r="T578" s="108"/>
      <c r="U578" s="108"/>
      <c r="V578" s="108"/>
      <c r="W578" s="108"/>
      <c r="X578" s="108"/>
      <c r="Y578" s="108"/>
      <c r="Z578" s="108"/>
      <c r="AA578" s="108"/>
    </row>
    <row r="579" spans="1:27">
      <c r="A579" s="108"/>
      <c r="B579" s="108"/>
      <c r="C579" s="108"/>
      <c r="D579" s="108"/>
      <c r="E579" s="108"/>
      <c r="F579" s="108"/>
      <c r="G579" s="108"/>
      <c r="H579" s="108"/>
      <c r="I579" s="108"/>
      <c r="J579" s="108"/>
      <c r="K579" s="108"/>
      <c r="L579" s="108"/>
      <c r="M579" s="108"/>
      <c r="N579" s="108"/>
      <c r="O579" s="108"/>
      <c r="P579" s="108"/>
      <c r="Q579" s="108"/>
      <c r="R579" s="108"/>
      <c r="S579" s="108"/>
      <c r="T579" s="108"/>
      <c r="U579" s="108"/>
      <c r="V579" s="108"/>
      <c r="W579" s="108"/>
      <c r="X579" s="108"/>
      <c r="Y579" s="108"/>
      <c r="Z579" s="108"/>
      <c r="AA579" s="108"/>
    </row>
    <row r="580" spans="1:27">
      <c r="A580" s="108"/>
      <c r="B580" s="108"/>
      <c r="C580" s="108"/>
      <c r="D580" s="108"/>
      <c r="E580" s="108"/>
      <c r="F580" s="108"/>
      <c r="G580" s="108"/>
      <c r="H580" s="108"/>
      <c r="I580" s="108"/>
      <c r="J580" s="108"/>
      <c r="K580" s="108"/>
      <c r="L580" s="108"/>
      <c r="M580" s="108"/>
      <c r="N580" s="108"/>
      <c r="O580" s="108"/>
      <c r="P580" s="108"/>
      <c r="Q580" s="108"/>
      <c r="R580" s="108"/>
      <c r="S580" s="108"/>
      <c r="T580" s="108"/>
      <c r="U580" s="108"/>
      <c r="V580" s="108"/>
      <c r="W580" s="108"/>
      <c r="X580" s="108"/>
      <c r="Y580" s="108"/>
      <c r="Z580" s="108"/>
      <c r="AA580" s="108"/>
    </row>
    <row r="581" spans="1:27">
      <c r="A581" s="108"/>
      <c r="B581" s="108"/>
      <c r="C581" s="108"/>
      <c r="D581" s="108"/>
      <c r="E581" s="108"/>
      <c r="F581" s="108"/>
      <c r="G581" s="108"/>
      <c r="H581" s="108"/>
      <c r="I581" s="108"/>
      <c r="J581" s="108"/>
      <c r="K581" s="108"/>
      <c r="L581" s="108"/>
      <c r="M581" s="108"/>
      <c r="N581" s="108"/>
      <c r="O581" s="108"/>
      <c r="P581" s="108"/>
      <c r="Q581" s="108"/>
      <c r="R581" s="108"/>
      <c r="S581" s="108"/>
      <c r="T581" s="108"/>
      <c r="U581" s="108"/>
      <c r="V581" s="108"/>
      <c r="W581" s="108"/>
      <c r="X581" s="108"/>
      <c r="Y581" s="108"/>
      <c r="Z581" s="108"/>
      <c r="AA581" s="108"/>
    </row>
    <row r="582" spans="1:27">
      <c r="A582" s="108"/>
      <c r="B582" s="108"/>
      <c r="C582" s="108"/>
      <c r="D582" s="108"/>
      <c r="E582" s="108"/>
      <c r="F582" s="108"/>
      <c r="G582" s="108"/>
      <c r="H582" s="108"/>
      <c r="I582" s="108"/>
      <c r="J582" s="108"/>
      <c r="K582" s="108"/>
      <c r="L582" s="108"/>
      <c r="M582" s="108"/>
      <c r="N582" s="108"/>
      <c r="O582" s="108"/>
      <c r="P582" s="108"/>
      <c r="Q582" s="108"/>
      <c r="R582" s="108"/>
      <c r="S582" s="108"/>
      <c r="T582" s="108"/>
      <c r="U582" s="108"/>
      <c r="V582" s="108"/>
      <c r="W582" s="108"/>
      <c r="X582" s="108"/>
      <c r="Y582" s="108"/>
      <c r="Z582" s="108"/>
      <c r="AA582" s="108"/>
    </row>
    <row r="583" spans="1:27">
      <c r="A583" s="108"/>
      <c r="B583" s="108"/>
      <c r="C583" s="108"/>
      <c r="D583" s="108"/>
      <c r="E583" s="108"/>
      <c r="F583" s="108"/>
      <c r="G583" s="108"/>
      <c r="H583" s="108"/>
      <c r="I583" s="108"/>
      <c r="J583" s="108"/>
      <c r="K583" s="108"/>
      <c r="L583" s="108"/>
      <c r="M583" s="108"/>
      <c r="N583" s="108"/>
      <c r="O583" s="108"/>
      <c r="P583" s="108"/>
      <c r="Q583" s="108"/>
      <c r="R583" s="108"/>
      <c r="S583" s="108"/>
      <c r="T583" s="108"/>
      <c r="U583" s="108"/>
      <c r="V583" s="108"/>
      <c r="W583" s="108"/>
      <c r="X583" s="108"/>
      <c r="Y583" s="108"/>
      <c r="Z583" s="108"/>
      <c r="AA583" s="108"/>
    </row>
    <row r="584" spans="1:27">
      <c r="A584" s="108"/>
      <c r="B584" s="108"/>
      <c r="C584" s="108"/>
      <c r="D584" s="108"/>
      <c r="E584" s="108"/>
      <c r="F584" s="108"/>
      <c r="G584" s="108"/>
      <c r="H584" s="108"/>
      <c r="I584" s="108"/>
      <c r="J584" s="108"/>
      <c r="K584" s="108"/>
      <c r="L584" s="108"/>
      <c r="M584" s="108"/>
      <c r="N584" s="108"/>
      <c r="O584" s="108"/>
      <c r="P584" s="108"/>
      <c r="Q584" s="108"/>
      <c r="R584" s="108"/>
      <c r="S584" s="108"/>
      <c r="T584" s="108"/>
      <c r="U584" s="108"/>
      <c r="V584" s="108"/>
      <c r="W584" s="108"/>
      <c r="X584" s="108"/>
      <c r="Y584" s="108"/>
      <c r="Z584" s="108"/>
      <c r="AA584" s="108"/>
    </row>
    <row r="585" spans="1:27">
      <c r="A585" s="108"/>
      <c r="B585" s="108"/>
      <c r="C585" s="108"/>
      <c r="D585" s="108"/>
      <c r="E585" s="108"/>
      <c r="F585" s="108"/>
      <c r="G585" s="108"/>
      <c r="H585" s="108"/>
      <c r="I585" s="108"/>
      <c r="J585" s="108"/>
      <c r="K585" s="108"/>
      <c r="L585" s="108"/>
      <c r="M585" s="108"/>
      <c r="N585" s="108"/>
      <c r="O585" s="108"/>
      <c r="P585" s="108"/>
      <c r="Q585" s="108"/>
      <c r="R585" s="108"/>
      <c r="S585" s="108"/>
      <c r="T585" s="108"/>
      <c r="U585" s="108"/>
      <c r="V585" s="108"/>
      <c r="W585" s="108"/>
      <c r="X585" s="108"/>
      <c r="Y585" s="108"/>
      <c r="Z585" s="108"/>
      <c r="AA585" s="108"/>
    </row>
    <row r="586" spans="1:27">
      <c r="A586" s="108"/>
      <c r="B586" s="108"/>
      <c r="C586" s="108"/>
      <c r="D586" s="108"/>
      <c r="E586" s="108"/>
      <c r="F586" s="108"/>
      <c r="G586" s="108"/>
      <c r="H586" s="108"/>
      <c r="I586" s="108"/>
      <c r="J586" s="108"/>
      <c r="K586" s="108"/>
      <c r="L586" s="108"/>
      <c r="M586" s="108"/>
      <c r="N586" s="108"/>
      <c r="O586" s="108"/>
      <c r="P586" s="108"/>
      <c r="Q586" s="108"/>
      <c r="R586" s="108"/>
      <c r="S586" s="108"/>
      <c r="T586" s="108"/>
      <c r="U586" s="108"/>
      <c r="V586" s="108"/>
      <c r="W586" s="108"/>
      <c r="X586" s="108"/>
      <c r="Y586" s="108"/>
      <c r="Z586" s="108"/>
      <c r="AA586" s="108"/>
    </row>
    <row r="587" spans="1:27">
      <c r="A587" s="108"/>
      <c r="B587" s="108"/>
      <c r="C587" s="108"/>
      <c r="D587" s="108"/>
      <c r="E587" s="108"/>
      <c r="F587" s="108"/>
      <c r="G587" s="108"/>
      <c r="H587" s="108"/>
      <c r="I587" s="108"/>
      <c r="J587" s="108"/>
      <c r="K587" s="108"/>
      <c r="L587" s="108"/>
      <c r="M587" s="108"/>
      <c r="N587" s="108"/>
      <c r="O587" s="108"/>
      <c r="P587" s="108"/>
      <c r="Q587" s="108"/>
      <c r="R587" s="108"/>
      <c r="S587" s="108"/>
      <c r="T587" s="108"/>
      <c r="U587" s="108"/>
      <c r="V587" s="108"/>
      <c r="W587" s="108"/>
      <c r="X587" s="108"/>
      <c r="Y587" s="108"/>
      <c r="Z587" s="108"/>
      <c r="AA587" s="108"/>
    </row>
    <row r="588" spans="1:27">
      <c r="A588" s="108"/>
      <c r="B588" s="108"/>
      <c r="C588" s="108"/>
      <c r="D588" s="108"/>
      <c r="E588" s="108"/>
      <c r="F588" s="108"/>
      <c r="G588" s="108"/>
      <c r="H588" s="108"/>
      <c r="I588" s="108"/>
      <c r="J588" s="108"/>
      <c r="K588" s="108"/>
      <c r="L588" s="108"/>
      <c r="M588" s="108"/>
      <c r="N588" s="108"/>
      <c r="O588" s="108"/>
      <c r="P588" s="108"/>
      <c r="Q588" s="108"/>
      <c r="R588" s="108"/>
      <c r="S588" s="108"/>
      <c r="T588" s="108"/>
      <c r="U588" s="108"/>
      <c r="V588" s="108"/>
      <c r="W588" s="108"/>
      <c r="X588" s="108"/>
      <c r="Y588" s="108"/>
      <c r="Z588" s="108"/>
      <c r="AA588" s="108"/>
    </row>
    <row r="589" spans="1:27">
      <c r="A589" s="108"/>
      <c r="B589" s="108"/>
      <c r="C589" s="108"/>
      <c r="D589" s="108"/>
      <c r="E589" s="108"/>
      <c r="F589" s="108"/>
      <c r="G589" s="108"/>
      <c r="H589" s="108"/>
      <c r="I589" s="108"/>
      <c r="J589" s="108"/>
      <c r="K589" s="108"/>
      <c r="L589" s="108"/>
      <c r="M589" s="108"/>
      <c r="N589" s="108"/>
      <c r="O589" s="108"/>
      <c r="P589" s="108"/>
      <c r="Q589" s="108"/>
      <c r="R589" s="108"/>
      <c r="S589" s="108"/>
      <c r="T589" s="108"/>
      <c r="U589" s="108"/>
      <c r="V589" s="108"/>
      <c r="W589" s="108"/>
      <c r="X589" s="108"/>
      <c r="Y589" s="108"/>
      <c r="Z589" s="108"/>
      <c r="AA589" s="108"/>
    </row>
    <row r="590" spans="1:27">
      <c r="A590" s="108"/>
      <c r="B590" s="108"/>
      <c r="C590" s="108"/>
      <c r="D590" s="108"/>
      <c r="E590" s="108"/>
      <c r="F590" s="108"/>
      <c r="G590" s="108"/>
      <c r="H590" s="108"/>
      <c r="I590" s="108"/>
      <c r="J590" s="108"/>
      <c r="K590" s="108"/>
      <c r="L590" s="108"/>
      <c r="M590" s="108"/>
      <c r="N590" s="108"/>
      <c r="O590" s="108"/>
      <c r="P590" s="108"/>
      <c r="Q590" s="108"/>
      <c r="R590" s="108"/>
      <c r="S590" s="108"/>
      <c r="T590" s="108"/>
      <c r="U590" s="108"/>
      <c r="V590" s="108"/>
      <c r="W590" s="108"/>
      <c r="X590" s="108"/>
      <c r="Y590" s="108"/>
      <c r="Z590" s="108"/>
      <c r="AA590" s="108"/>
    </row>
    <row r="591" spans="1:27">
      <c r="A591" s="108"/>
      <c r="B591" s="108"/>
      <c r="C591" s="108"/>
      <c r="D591" s="108"/>
      <c r="E591" s="108"/>
      <c r="F591" s="108"/>
      <c r="G591" s="108"/>
      <c r="H591" s="108"/>
      <c r="I591" s="108"/>
      <c r="J591" s="108"/>
      <c r="K591" s="108"/>
      <c r="L591" s="108"/>
      <c r="M591" s="108"/>
      <c r="N591" s="108"/>
      <c r="O591" s="108"/>
      <c r="P591" s="108"/>
      <c r="Q591" s="108"/>
      <c r="R591" s="108"/>
      <c r="S591" s="108"/>
      <c r="T591" s="108"/>
      <c r="U591" s="108"/>
      <c r="V591" s="108"/>
      <c r="W591" s="108"/>
      <c r="X591" s="108"/>
      <c r="Y591" s="108"/>
      <c r="Z591" s="108"/>
      <c r="AA591" s="108"/>
    </row>
    <row r="592" spans="1:27">
      <c r="A592" s="108"/>
      <c r="B592" s="108"/>
      <c r="C592" s="108"/>
      <c r="D592" s="108"/>
      <c r="E592" s="108"/>
      <c r="F592" s="108"/>
      <c r="G592" s="108"/>
      <c r="H592" s="108"/>
      <c r="I592" s="108"/>
      <c r="J592" s="108"/>
      <c r="K592" s="108"/>
      <c r="L592" s="108"/>
      <c r="M592" s="108"/>
      <c r="N592" s="108"/>
      <c r="O592" s="108"/>
      <c r="P592" s="108"/>
      <c r="Q592" s="108"/>
      <c r="R592" s="108"/>
      <c r="S592" s="108"/>
      <c r="T592" s="108"/>
      <c r="U592" s="108"/>
      <c r="V592" s="108"/>
      <c r="W592" s="108"/>
      <c r="X592" s="108"/>
      <c r="Y592" s="108"/>
      <c r="Z592" s="108"/>
      <c r="AA592" s="108"/>
    </row>
    <row r="593" spans="1:27">
      <c r="A593" s="108"/>
      <c r="B593" s="108"/>
      <c r="C593" s="108"/>
      <c r="D593" s="108"/>
      <c r="E593" s="108"/>
      <c r="F593" s="108"/>
      <c r="G593" s="108"/>
      <c r="H593" s="108"/>
      <c r="I593" s="108"/>
      <c r="J593" s="108"/>
      <c r="K593" s="108"/>
      <c r="L593" s="108"/>
      <c r="M593" s="108"/>
      <c r="N593" s="108"/>
      <c r="O593" s="108"/>
      <c r="P593" s="108"/>
      <c r="Q593" s="108"/>
      <c r="R593" s="108"/>
      <c r="S593" s="108"/>
      <c r="T593" s="108"/>
      <c r="U593" s="108"/>
      <c r="V593" s="108"/>
      <c r="W593" s="108"/>
      <c r="X593" s="108"/>
      <c r="Y593" s="108"/>
      <c r="Z593" s="108"/>
      <c r="AA593" s="108"/>
    </row>
    <row r="594" spans="1:27">
      <c r="A594" s="108"/>
      <c r="B594" s="108"/>
      <c r="C594" s="108"/>
      <c r="D594" s="108"/>
      <c r="E594" s="108"/>
      <c r="F594" s="108"/>
      <c r="G594" s="108"/>
      <c r="H594" s="108"/>
      <c r="I594" s="108"/>
      <c r="J594" s="108"/>
      <c r="K594" s="108"/>
      <c r="L594" s="108"/>
      <c r="M594" s="108"/>
      <c r="N594" s="108"/>
      <c r="O594" s="108"/>
      <c r="P594" s="108"/>
      <c r="Q594" s="108"/>
      <c r="R594" s="108"/>
      <c r="S594" s="108"/>
      <c r="T594" s="108"/>
      <c r="U594" s="108"/>
      <c r="V594" s="108"/>
      <c r="W594" s="108"/>
      <c r="X594" s="108"/>
      <c r="Y594" s="108"/>
      <c r="Z594" s="108"/>
      <c r="AA594" s="108"/>
    </row>
    <row r="595" spans="1:27">
      <c r="A595" s="108"/>
      <c r="B595" s="108"/>
      <c r="C595" s="108"/>
      <c r="D595" s="108"/>
      <c r="E595" s="108"/>
      <c r="F595" s="108"/>
      <c r="G595" s="108"/>
      <c r="H595" s="108"/>
      <c r="I595" s="108"/>
      <c r="J595" s="108"/>
      <c r="K595" s="108"/>
      <c r="L595" s="108"/>
      <c r="M595" s="108"/>
      <c r="N595" s="108"/>
      <c r="O595" s="108"/>
      <c r="P595" s="108"/>
      <c r="Q595" s="108"/>
      <c r="R595" s="108"/>
      <c r="S595" s="108"/>
      <c r="T595" s="108"/>
      <c r="U595" s="108"/>
      <c r="V595" s="108"/>
      <c r="W595" s="108"/>
      <c r="X595" s="108"/>
      <c r="Y595" s="108"/>
      <c r="Z595" s="108"/>
      <c r="AA595" s="108"/>
    </row>
    <row r="596" spans="1:27">
      <c r="A596" s="108"/>
      <c r="B596" s="108"/>
      <c r="C596" s="108"/>
      <c r="D596" s="108"/>
      <c r="E596" s="108"/>
      <c r="F596" s="108"/>
      <c r="G596" s="108"/>
      <c r="H596" s="108"/>
      <c r="I596" s="108"/>
      <c r="J596" s="108"/>
      <c r="K596" s="108"/>
      <c r="L596" s="108"/>
      <c r="M596" s="108"/>
      <c r="N596" s="108"/>
      <c r="O596" s="108"/>
      <c r="P596" s="108"/>
      <c r="Q596" s="108"/>
      <c r="R596" s="108"/>
      <c r="S596" s="108"/>
      <c r="T596" s="108"/>
      <c r="U596" s="108"/>
      <c r="V596" s="108"/>
      <c r="W596" s="108"/>
      <c r="X596" s="108"/>
      <c r="Y596" s="108"/>
      <c r="Z596" s="108"/>
      <c r="AA596" s="108"/>
    </row>
    <row r="597" spans="1:27">
      <c r="A597" s="108"/>
      <c r="B597" s="108"/>
      <c r="C597" s="108"/>
      <c r="D597" s="108"/>
      <c r="E597" s="108"/>
      <c r="F597" s="108"/>
      <c r="G597" s="108"/>
      <c r="H597" s="108"/>
      <c r="I597" s="108"/>
      <c r="J597" s="108"/>
      <c r="K597" s="108"/>
      <c r="L597" s="108"/>
      <c r="M597" s="108"/>
      <c r="N597" s="108"/>
      <c r="O597" s="108"/>
      <c r="P597" s="108"/>
      <c r="Q597" s="108"/>
      <c r="R597" s="108"/>
      <c r="S597" s="108"/>
      <c r="T597" s="108"/>
      <c r="U597" s="108"/>
      <c r="V597" s="108"/>
      <c r="W597" s="108"/>
      <c r="X597" s="108"/>
      <c r="Y597" s="108"/>
      <c r="Z597" s="108"/>
      <c r="AA597" s="108"/>
    </row>
    <row r="598" spans="1:27">
      <c r="A598" s="108"/>
      <c r="B598" s="108"/>
      <c r="C598" s="108"/>
      <c r="D598" s="108"/>
      <c r="E598" s="108"/>
      <c r="F598" s="108"/>
      <c r="G598" s="108"/>
      <c r="H598" s="108"/>
      <c r="I598" s="108"/>
      <c r="J598" s="108"/>
      <c r="K598" s="108"/>
      <c r="L598" s="108"/>
      <c r="M598" s="108"/>
      <c r="N598" s="108"/>
      <c r="O598" s="108"/>
      <c r="P598" s="108"/>
      <c r="Q598" s="108"/>
      <c r="R598" s="108"/>
      <c r="S598" s="108"/>
      <c r="T598" s="108"/>
      <c r="U598" s="108"/>
      <c r="V598" s="108"/>
      <c r="W598" s="108"/>
      <c r="X598" s="108"/>
      <c r="Y598" s="108"/>
      <c r="Z598" s="108"/>
      <c r="AA598" s="108"/>
    </row>
    <row r="599" spans="1:27">
      <c r="A599" s="108"/>
      <c r="B599" s="108"/>
      <c r="C599" s="108"/>
      <c r="D599" s="108"/>
      <c r="E599" s="108"/>
      <c r="F599" s="108"/>
      <c r="G599" s="108"/>
      <c r="H599" s="108"/>
      <c r="I599" s="108"/>
      <c r="J599" s="108"/>
      <c r="K599" s="108"/>
      <c r="L599" s="108"/>
      <c r="M599" s="108"/>
      <c r="N599" s="108"/>
      <c r="O599" s="108"/>
      <c r="P599" s="108"/>
      <c r="Q599" s="108"/>
      <c r="R599" s="108"/>
      <c r="S599" s="108"/>
      <c r="T599" s="108"/>
      <c r="U599" s="108"/>
      <c r="V599" s="108"/>
      <c r="W599" s="108"/>
      <c r="X599" s="108"/>
      <c r="Y599" s="108"/>
      <c r="Z599" s="108"/>
      <c r="AA599" s="108"/>
    </row>
    <row r="600" spans="1:27">
      <c r="A600" s="108"/>
      <c r="B600" s="108"/>
      <c r="C600" s="108"/>
      <c r="D600" s="108"/>
      <c r="E600" s="108"/>
      <c r="F600" s="108"/>
      <c r="G600" s="108"/>
      <c r="H600" s="108"/>
      <c r="I600" s="108"/>
      <c r="J600" s="108"/>
      <c r="K600" s="108"/>
      <c r="L600" s="108"/>
      <c r="M600" s="108"/>
      <c r="N600" s="108"/>
      <c r="O600" s="108"/>
      <c r="P600" s="108"/>
      <c r="Q600" s="108"/>
      <c r="R600" s="108"/>
      <c r="S600" s="108"/>
      <c r="T600" s="108"/>
      <c r="U600" s="108"/>
      <c r="V600" s="108"/>
      <c r="W600" s="108"/>
      <c r="X600" s="108"/>
      <c r="Y600" s="108"/>
      <c r="Z600" s="108"/>
      <c r="AA600" s="108"/>
    </row>
    <row r="601" spans="1:27">
      <c r="A601" s="108"/>
      <c r="B601" s="108"/>
      <c r="C601" s="108"/>
      <c r="D601" s="108"/>
      <c r="E601" s="108"/>
      <c r="F601" s="108"/>
      <c r="G601" s="108"/>
      <c r="H601" s="108"/>
      <c r="I601" s="108"/>
      <c r="J601" s="108"/>
      <c r="K601" s="108"/>
      <c r="L601" s="108"/>
      <c r="M601" s="108"/>
      <c r="N601" s="108"/>
      <c r="O601" s="108"/>
      <c r="P601" s="108"/>
      <c r="Q601" s="108"/>
      <c r="R601" s="108"/>
      <c r="S601" s="108"/>
      <c r="T601" s="108"/>
      <c r="U601" s="108"/>
      <c r="V601" s="108"/>
      <c r="W601" s="108"/>
      <c r="X601" s="108"/>
      <c r="Y601" s="108"/>
      <c r="Z601" s="108"/>
      <c r="AA601" s="108"/>
    </row>
    <row r="602" spans="1:27">
      <c r="A602" s="108"/>
      <c r="B602" s="108"/>
      <c r="C602" s="108"/>
      <c r="D602" s="108"/>
      <c r="E602" s="108"/>
      <c r="F602" s="108"/>
      <c r="G602" s="108"/>
      <c r="H602" s="108"/>
      <c r="I602" s="108"/>
      <c r="J602" s="108"/>
      <c r="K602" s="108"/>
      <c r="L602" s="108"/>
      <c r="M602" s="108"/>
      <c r="N602" s="108"/>
      <c r="O602" s="108"/>
      <c r="P602" s="108"/>
      <c r="Q602" s="108"/>
      <c r="R602" s="108"/>
      <c r="S602" s="108"/>
      <c r="T602" s="108"/>
      <c r="U602" s="108"/>
      <c r="V602" s="108"/>
      <c r="W602" s="108"/>
      <c r="X602" s="108"/>
      <c r="Y602" s="108"/>
      <c r="Z602" s="108"/>
      <c r="AA602" s="108"/>
    </row>
    <row r="603" spans="1:27">
      <c r="A603" s="108"/>
      <c r="B603" s="108"/>
      <c r="C603" s="108"/>
      <c r="D603" s="108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  <c r="O603" s="108"/>
      <c r="P603" s="108"/>
      <c r="Q603" s="108"/>
      <c r="R603" s="108"/>
      <c r="S603" s="108"/>
      <c r="T603" s="108"/>
      <c r="U603" s="108"/>
      <c r="V603" s="108"/>
      <c r="W603" s="108"/>
      <c r="X603" s="108"/>
      <c r="Y603" s="108"/>
      <c r="Z603" s="108"/>
      <c r="AA603" s="108"/>
    </row>
    <row r="604" spans="1:27">
      <c r="A604" s="108"/>
      <c r="B604" s="108"/>
      <c r="C604" s="108"/>
      <c r="D604" s="108"/>
      <c r="E604" s="108"/>
      <c r="F604" s="108"/>
      <c r="G604" s="108"/>
      <c r="H604" s="108"/>
      <c r="I604" s="108"/>
      <c r="J604" s="108"/>
      <c r="K604" s="108"/>
      <c r="L604" s="108"/>
      <c r="M604" s="108"/>
      <c r="N604" s="108"/>
      <c r="O604" s="108"/>
      <c r="P604" s="108"/>
      <c r="Q604" s="108"/>
      <c r="R604" s="108"/>
      <c r="S604" s="108"/>
      <c r="T604" s="108"/>
      <c r="U604" s="108"/>
      <c r="V604" s="108"/>
      <c r="W604" s="108"/>
      <c r="X604" s="108"/>
      <c r="Y604" s="108"/>
      <c r="Z604" s="108"/>
      <c r="AA604" s="108"/>
    </row>
    <row r="605" spans="1:27">
      <c r="A605" s="108"/>
      <c r="B605" s="108"/>
      <c r="C605" s="108"/>
      <c r="D605" s="108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  <c r="O605" s="108"/>
      <c r="P605" s="108"/>
      <c r="Q605" s="108"/>
      <c r="R605" s="108"/>
      <c r="S605" s="108"/>
      <c r="T605" s="108"/>
      <c r="U605" s="108"/>
      <c r="V605" s="108"/>
      <c r="W605" s="108"/>
      <c r="X605" s="108"/>
      <c r="Y605" s="108"/>
      <c r="Z605" s="108"/>
      <c r="AA605" s="108"/>
    </row>
    <row r="606" spans="1:27">
      <c r="A606" s="108"/>
      <c r="B606" s="108"/>
      <c r="C606" s="108"/>
      <c r="D606" s="108"/>
      <c r="E606" s="108"/>
      <c r="F606" s="108"/>
      <c r="G606" s="108"/>
      <c r="H606" s="108"/>
      <c r="I606" s="108"/>
      <c r="J606" s="108"/>
      <c r="K606" s="108"/>
      <c r="L606" s="108"/>
      <c r="M606" s="108"/>
      <c r="N606" s="108"/>
      <c r="O606" s="108"/>
      <c r="P606" s="108"/>
      <c r="Q606" s="108"/>
      <c r="R606" s="108"/>
      <c r="S606" s="108"/>
      <c r="T606" s="108"/>
      <c r="U606" s="108"/>
      <c r="V606" s="108"/>
      <c r="W606" s="108"/>
      <c r="X606" s="108"/>
      <c r="Y606" s="108"/>
      <c r="Z606" s="108"/>
      <c r="AA606" s="108"/>
    </row>
    <row r="607" spans="1:27">
      <c r="A607" s="108"/>
      <c r="B607" s="108"/>
      <c r="C607" s="108"/>
      <c r="D607" s="108"/>
      <c r="E607" s="108"/>
      <c r="F607" s="108"/>
      <c r="G607" s="108"/>
      <c r="H607" s="108"/>
      <c r="I607" s="108"/>
      <c r="J607" s="108"/>
      <c r="K607" s="108"/>
      <c r="L607" s="108"/>
      <c r="M607" s="108"/>
      <c r="N607" s="108"/>
      <c r="O607" s="108"/>
      <c r="P607" s="108"/>
      <c r="Q607" s="108"/>
      <c r="R607" s="108"/>
      <c r="S607" s="108"/>
      <c r="T607" s="108"/>
      <c r="U607" s="108"/>
      <c r="V607" s="108"/>
      <c r="W607" s="108"/>
      <c r="X607" s="108"/>
      <c r="Y607" s="108"/>
      <c r="Z607" s="108"/>
      <c r="AA607" s="108"/>
    </row>
    <row r="608" spans="1:27">
      <c r="A608" s="108"/>
      <c r="B608" s="108"/>
      <c r="C608" s="108"/>
      <c r="D608" s="108"/>
      <c r="E608" s="108"/>
      <c r="F608" s="108"/>
      <c r="G608" s="108"/>
      <c r="H608" s="108"/>
      <c r="I608" s="108"/>
      <c r="J608" s="108"/>
      <c r="K608" s="108"/>
      <c r="L608" s="108"/>
      <c r="M608" s="108"/>
      <c r="N608" s="108"/>
      <c r="O608" s="108"/>
      <c r="P608" s="108"/>
      <c r="Q608" s="108"/>
      <c r="R608" s="108"/>
      <c r="S608" s="108"/>
      <c r="T608" s="108"/>
      <c r="U608" s="108"/>
      <c r="V608" s="108"/>
      <c r="W608" s="108"/>
      <c r="X608" s="108"/>
      <c r="Y608" s="108"/>
      <c r="Z608" s="108"/>
      <c r="AA608" s="108"/>
    </row>
    <row r="609" spans="1:27">
      <c r="A609" s="108"/>
      <c r="B609" s="108"/>
      <c r="C609" s="108"/>
      <c r="D609" s="108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  <c r="O609" s="108"/>
      <c r="P609" s="108"/>
      <c r="Q609" s="108"/>
      <c r="R609" s="108"/>
      <c r="S609" s="108"/>
      <c r="T609" s="108"/>
      <c r="U609" s="108"/>
      <c r="V609" s="108"/>
      <c r="W609" s="108"/>
      <c r="X609" s="108"/>
      <c r="Y609" s="108"/>
      <c r="Z609" s="108"/>
      <c r="AA609" s="108"/>
    </row>
    <row r="610" spans="1:27">
      <c r="A610" s="108"/>
      <c r="B610" s="108"/>
      <c r="C610" s="108"/>
      <c r="D610" s="108"/>
      <c r="E610" s="108"/>
      <c r="F610" s="108"/>
      <c r="G610" s="108"/>
      <c r="H610" s="108"/>
      <c r="I610" s="108"/>
      <c r="J610" s="108"/>
      <c r="K610" s="108"/>
      <c r="L610" s="108"/>
      <c r="M610" s="108"/>
      <c r="N610" s="108"/>
      <c r="O610" s="108"/>
      <c r="P610" s="108"/>
      <c r="Q610" s="108"/>
      <c r="R610" s="108"/>
      <c r="S610" s="108"/>
      <c r="T610" s="108"/>
      <c r="U610" s="108"/>
      <c r="V610" s="108"/>
      <c r="W610" s="108"/>
      <c r="X610" s="108"/>
      <c r="Y610" s="108"/>
      <c r="Z610" s="108"/>
      <c r="AA610" s="108"/>
    </row>
    <row r="611" spans="1:27">
      <c r="A611" s="108"/>
      <c r="B611" s="108"/>
      <c r="C611" s="108"/>
      <c r="D611" s="108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  <c r="O611" s="108"/>
      <c r="P611" s="108"/>
      <c r="Q611" s="108"/>
      <c r="R611" s="108"/>
      <c r="S611" s="108"/>
      <c r="T611" s="108"/>
      <c r="U611" s="108"/>
      <c r="V611" s="108"/>
      <c r="W611" s="108"/>
      <c r="X611" s="108"/>
      <c r="Y611" s="108"/>
      <c r="Z611" s="108"/>
      <c r="AA611" s="108"/>
    </row>
    <row r="612" spans="1:27">
      <c r="A612" s="108"/>
      <c r="B612" s="108"/>
      <c r="C612" s="108"/>
      <c r="D612" s="108"/>
      <c r="E612" s="108"/>
      <c r="F612" s="108"/>
      <c r="G612" s="108"/>
      <c r="H612" s="108"/>
      <c r="I612" s="108"/>
      <c r="J612" s="108"/>
      <c r="K612" s="108"/>
      <c r="L612" s="108"/>
      <c r="M612" s="108"/>
      <c r="N612" s="108"/>
      <c r="O612" s="108"/>
      <c r="P612" s="108"/>
      <c r="Q612" s="108"/>
      <c r="R612" s="108"/>
      <c r="S612" s="108"/>
      <c r="T612" s="108"/>
      <c r="U612" s="108"/>
      <c r="V612" s="108"/>
      <c r="W612" s="108"/>
      <c r="X612" s="108"/>
      <c r="Y612" s="108"/>
      <c r="Z612" s="108"/>
      <c r="AA612" s="108"/>
    </row>
    <row r="613" spans="1:27">
      <c r="A613" s="108"/>
      <c r="B613" s="108"/>
      <c r="C613" s="108"/>
      <c r="D613" s="108"/>
      <c r="E613" s="108"/>
      <c r="F613" s="108"/>
      <c r="G613" s="108"/>
      <c r="H613" s="108"/>
      <c r="I613" s="108"/>
      <c r="J613" s="108"/>
      <c r="K613" s="108"/>
      <c r="L613" s="108"/>
      <c r="M613" s="108"/>
      <c r="N613" s="108"/>
      <c r="O613" s="108"/>
      <c r="P613" s="108"/>
      <c r="Q613" s="108"/>
      <c r="R613" s="108"/>
      <c r="S613" s="108"/>
      <c r="T613" s="108"/>
      <c r="U613" s="108"/>
      <c r="V613" s="108"/>
      <c r="W613" s="108"/>
      <c r="X613" s="108"/>
      <c r="Y613" s="108"/>
      <c r="Z613" s="108"/>
      <c r="AA613" s="108"/>
    </row>
    <row r="614" spans="1:27">
      <c r="A614" s="108"/>
      <c r="B614" s="108"/>
      <c r="C614" s="108"/>
      <c r="D614" s="108"/>
      <c r="E614" s="108"/>
      <c r="F614" s="108"/>
      <c r="G614" s="108"/>
      <c r="H614" s="108"/>
      <c r="I614" s="108"/>
      <c r="J614" s="108"/>
      <c r="K614" s="108"/>
      <c r="L614" s="108"/>
      <c r="M614" s="108"/>
      <c r="N614" s="108"/>
      <c r="O614" s="108"/>
      <c r="P614" s="108"/>
      <c r="Q614" s="108"/>
      <c r="R614" s="108"/>
      <c r="S614" s="108"/>
      <c r="T614" s="108"/>
      <c r="U614" s="108"/>
      <c r="V614" s="108"/>
      <c r="W614" s="108"/>
      <c r="X614" s="108"/>
      <c r="Y614" s="108"/>
      <c r="Z614" s="108"/>
      <c r="AA614" s="108"/>
    </row>
    <row r="615" spans="1:27">
      <c r="A615" s="108"/>
      <c r="B615" s="108"/>
      <c r="C615" s="108"/>
      <c r="D615" s="108"/>
      <c r="E615" s="108"/>
      <c r="F615" s="108"/>
      <c r="G615" s="108"/>
      <c r="H615" s="108"/>
      <c r="I615" s="108"/>
      <c r="J615" s="108"/>
      <c r="K615" s="108"/>
      <c r="L615" s="108"/>
      <c r="M615" s="108"/>
      <c r="N615" s="108"/>
      <c r="O615" s="108"/>
      <c r="P615" s="108"/>
      <c r="Q615" s="108"/>
      <c r="R615" s="108"/>
      <c r="S615" s="108"/>
      <c r="T615" s="108"/>
      <c r="U615" s="108"/>
      <c r="V615" s="108"/>
      <c r="W615" s="108"/>
      <c r="X615" s="108"/>
      <c r="Y615" s="108"/>
      <c r="Z615" s="108"/>
      <c r="AA615" s="108"/>
    </row>
    <row r="616" spans="1:27">
      <c r="A616" s="108"/>
      <c r="B616" s="108"/>
      <c r="C616" s="108"/>
      <c r="D616" s="108"/>
      <c r="E616" s="108"/>
      <c r="F616" s="108"/>
      <c r="G616" s="108"/>
      <c r="H616" s="108"/>
      <c r="I616" s="108"/>
      <c r="J616" s="108"/>
      <c r="K616" s="108"/>
      <c r="L616" s="108"/>
      <c r="M616" s="108"/>
      <c r="N616" s="108"/>
      <c r="O616" s="108"/>
      <c r="P616" s="108"/>
      <c r="Q616" s="108"/>
      <c r="R616" s="108"/>
      <c r="S616" s="108"/>
      <c r="T616" s="108"/>
      <c r="U616" s="108"/>
      <c r="V616" s="108"/>
      <c r="W616" s="108"/>
      <c r="X616" s="108"/>
      <c r="Y616" s="108"/>
      <c r="Z616" s="108"/>
      <c r="AA616" s="108"/>
    </row>
    <row r="617" spans="1:27">
      <c r="A617" s="108"/>
      <c r="B617" s="108"/>
      <c r="C617" s="108"/>
      <c r="D617" s="108"/>
      <c r="E617" s="108"/>
      <c r="F617" s="108"/>
      <c r="G617" s="108"/>
      <c r="H617" s="108"/>
      <c r="I617" s="108"/>
      <c r="J617" s="108"/>
      <c r="K617" s="108"/>
      <c r="L617" s="108"/>
      <c r="M617" s="108"/>
      <c r="N617" s="108"/>
      <c r="O617" s="108"/>
      <c r="P617" s="108"/>
      <c r="Q617" s="108"/>
      <c r="R617" s="108"/>
      <c r="S617" s="108"/>
      <c r="T617" s="108"/>
      <c r="U617" s="108"/>
      <c r="V617" s="108"/>
      <c r="W617" s="108"/>
      <c r="X617" s="108"/>
      <c r="Y617" s="108"/>
      <c r="Z617" s="108"/>
      <c r="AA617" s="108"/>
    </row>
    <row r="618" spans="1:27">
      <c r="A618" s="108"/>
      <c r="B618" s="108"/>
      <c r="C618" s="108"/>
      <c r="D618" s="108"/>
      <c r="E618" s="108"/>
      <c r="F618" s="108"/>
      <c r="G618" s="108"/>
      <c r="H618" s="108"/>
      <c r="I618" s="108"/>
      <c r="J618" s="108"/>
      <c r="K618" s="108"/>
      <c r="L618" s="108"/>
      <c r="M618" s="108"/>
      <c r="N618" s="108"/>
      <c r="O618" s="108"/>
      <c r="P618" s="108"/>
      <c r="Q618" s="108"/>
      <c r="R618" s="108"/>
      <c r="S618" s="108"/>
      <c r="T618" s="108"/>
      <c r="U618" s="108"/>
      <c r="V618" s="108"/>
      <c r="W618" s="108"/>
      <c r="X618" s="108"/>
      <c r="Y618" s="108"/>
      <c r="Z618" s="108"/>
      <c r="AA618" s="108"/>
    </row>
    <row r="619" spans="1:27">
      <c r="A619" s="108"/>
      <c r="B619" s="108"/>
      <c r="C619" s="108"/>
      <c r="D619" s="108"/>
      <c r="E619" s="108"/>
      <c r="F619" s="108"/>
      <c r="G619" s="108"/>
      <c r="H619" s="108"/>
      <c r="I619" s="108"/>
      <c r="J619" s="108"/>
      <c r="K619" s="108"/>
      <c r="L619" s="108"/>
      <c r="M619" s="108"/>
      <c r="N619" s="108"/>
      <c r="O619" s="108"/>
      <c r="P619" s="108"/>
      <c r="Q619" s="108"/>
      <c r="R619" s="108"/>
      <c r="S619" s="108"/>
      <c r="T619" s="108"/>
      <c r="U619" s="108"/>
      <c r="V619" s="108"/>
      <c r="W619" s="108"/>
      <c r="X619" s="108"/>
      <c r="Y619" s="108"/>
      <c r="Z619" s="108"/>
      <c r="AA619" s="108"/>
    </row>
    <row r="620" spans="1:27">
      <c r="A620" s="108"/>
      <c r="B620" s="108"/>
      <c r="C620" s="108"/>
      <c r="D620" s="108"/>
      <c r="E620" s="108"/>
      <c r="F620" s="108"/>
      <c r="G620" s="108"/>
      <c r="H620" s="108"/>
      <c r="I620" s="108"/>
      <c r="J620" s="108"/>
      <c r="K620" s="108"/>
      <c r="L620" s="108"/>
      <c r="M620" s="108"/>
      <c r="N620" s="108"/>
      <c r="O620" s="108"/>
      <c r="P620" s="108"/>
      <c r="Q620" s="108"/>
      <c r="R620" s="108"/>
      <c r="S620" s="108"/>
      <c r="T620" s="108"/>
      <c r="U620" s="108"/>
      <c r="V620" s="108"/>
      <c r="W620" s="108"/>
      <c r="X620" s="108"/>
      <c r="Y620" s="108"/>
      <c r="Z620" s="108"/>
      <c r="AA620" s="108"/>
    </row>
    <row r="621" spans="1:27">
      <c r="A621" s="108"/>
      <c r="B621" s="108"/>
      <c r="C621" s="108"/>
      <c r="D621" s="108"/>
      <c r="E621" s="108"/>
      <c r="F621" s="108"/>
      <c r="G621" s="108"/>
      <c r="H621" s="108"/>
      <c r="I621" s="108"/>
      <c r="J621" s="108"/>
      <c r="K621" s="108"/>
      <c r="L621" s="108"/>
      <c r="M621" s="108"/>
      <c r="N621" s="108"/>
      <c r="O621" s="108"/>
      <c r="P621" s="108"/>
      <c r="Q621" s="108"/>
      <c r="R621" s="108"/>
      <c r="S621" s="108"/>
      <c r="T621" s="108"/>
      <c r="U621" s="108"/>
      <c r="V621" s="108"/>
      <c r="W621" s="108"/>
      <c r="X621" s="108"/>
      <c r="Y621" s="108"/>
      <c r="Z621" s="108"/>
      <c r="AA621" s="108"/>
    </row>
    <row r="622" spans="1:27">
      <c r="A622" s="108"/>
      <c r="B622" s="108"/>
      <c r="C622" s="108"/>
      <c r="D622" s="108"/>
      <c r="E622" s="108"/>
      <c r="F622" s="108"/>
      <c r="G622" s="108"/>
      <c r="H622" s="108"/>
      <c r="I622" s="108"/>
      <c r="J622" s="108"/>
      <c r="K622" s="108"/>
      <c r="L622" s="108"/>
      <c r="M622" s="108"/>
      <c r="N622" s="108"/>
      <c r="O622" s="108"/>
      <c r="P622" s="108"/>
      <c r="Q622" s="108"/>
      <c r="R622" s="108"/>
      <c r="S622" s="108"/>
      <c r="T622" s="108"/>
      <c r="U622" s="108"/>
      <c r="V622" s="108"/>
      <c r="W622" s="108"/>
      <c r="X622" s="108"/>
      <c r="Y622" s="108"/>
      <c r="Z622" s="108"/>
      <c r="AA622" s="108"/>
    </row>
    <row r="623" spans="1:27">
      <c r="A623" s="108"/>
      <c r="B623" s="108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  <c r="M623" s="108"/>
      <c r="N623" s="108"/>
      <c r="O623" s="108"/>
      <c r="P623" s="108"/>
      <c r="Q623" s="108"/>
      <c r="R623" s="108"/>
      <c r="S623" s="108"/>
      <c r="T623" s="108"/>
      <c r="U623" s="108"/>
      <c r="V623" s="108"/>
      <c r="W623" s="108"/>
      <c r="X623" s="108"/>
      <c r="Y623" s="108"/>
      <c r="Z623" s="108"/>
      <c r="AA623" s="108"/>
    </row>
    <row r="624" spans="1:27">
      <c r="A624" s="108"/>
      <c r="B624" s="108"/>
      <c r="C624" s="108"/>
      <c r="D624" s="108"/>
      <c r="E624" s="108"/>
      <c r="F624" s="108"/>
      <c r="G624" s="108"/>
      <c r="H624" s="108"/>
      <c r="I624" s="108"/>
      <c r="J624" s="108"/>
      <c r="K624" s="108"/>
      <c r="L624" s="108"/>
      <c r="M624" s="108"/>
      <c r="N624" s="108"/>
      <c r="O624" s="108"/>
      <c r="P624" s="108"/>
      <c r="Q624" s="108"/>
      <c r="R624" s="108"/>
      <c r="S624" s="108"/>
      <c r="T624" s="108"/>
      <c r="U624" s="108"/>
      <c r="V624" s="108"/>
      <c r="W624" s="108"/>
      <c r="X624" s="108"/>
      <c r="Y624" s="108"/>
      <c r="Z624" s="108"/>
      <c r="AA624" s="108"/>
    </row>
    <row r="625" spans="1:27">
      <c r="A625" s="108"/>
      <c r="B625" s="108"/>
      <c r="C625" s="108"/>
      <c r="D625" s="108"/>
      <c r="E625" s="108"/>
      <c r="F625" s="108"/>
      <c r="G625" s="108"/>
      <c r="H625" s="108"/>
      <c r="I625" s="108"/>
      <c r="J625" s="108"/>
      <c r="K625" s="108"/>
      <c r="L625" s="108"/>
      <c r="M625" s="108"/>
      <c r="N625" s="108"/>
      <c r="O625" s="108"/>
      <c r="P625" s="108"/>
      <c r="Q625" s="108"/>
      <c r="R625" s="108"/>
      <c r="S625" s="108"/>
      <c r="T625" s="108"/>
      <c r="U625" s="108"/>
      <c r="V625" s="108"/>
      <c r="W625" s="108"/>
      <c r="X625" s="108"/>
      <c r="Y625" s="108"/>
      <c r="Z625" s="108"/>
      <c r="AA625" s="108"/>
    </row>
    <row r="626" spans="1:27">
      <c r="A626" s="108"/>
      <c r="B626" s="108"/>
      <c r="C626" s="108"/>
      <c r="D626" s="108"/>
      <c r="E626" s="108"/>
      <c r="F626" s="108"/>
      <c r="G626" s="108"/>
      <c r="H626" s="108"/>
      <c r="I626" s="108"/>
      <c r="J626" s="108"/>
      <c r="K626" s="108"/>
      <c r="L626" s="108"/>
      <c r="M626" s="108"/>
      <c r="N626" s="108"/>
      <c r="O626" s="108"/>
      <c r="P626" s="108"/>
      <c r="Q626" s="108"/>
      <c r="R626" s="108"/>
      <c r="S626" s="108"/>
      <c r="T626" s="108"/>
      <c r="U626" s="108"/>
      <c r="V626" s="108"/>
      <c r="W626" s="108"/>
      <c r="X626" s="108"/>
      <c r="Y626" s="108"/>
      <c r="Z626" s="108"/>
      <c r="AA626" s="108"/>
    </row>
    <row r="627" spans="1:27">
      <c r="A627" s="108"/>
      <c r="B627" s="108"/>
      <c r="C627" s="108"/>
      <c r="D627" s="108"/>
      <c r="E627" s="108"/>
      <c r="F627" s="108"/>
      <c r="G627" s="108"/>
      <c r="H627" s="108"/>
      <c r="I627" s="108"/>
      <c r="J627" s="108"/>
      <c r="K627" s="108"/>
      <c r="L627" s="108"/>
      <c r="M627" s="108"/>
      <c r="N627" s="108"/>
      <c r="O627" s="108"/>
      <c r="P627" s="108"/>
      <c r="Q627" s="108"/>
      <c r="R627" s="108"/>
      <c r="S627" s="108"/>
      <c r="T627" s="108"/>
      <c r="U627" s="108"/>
      <c r="V627" s="108"/>
      <c r="W627" s="108"/>
      <c r="X627" s="108"/>
      <c r="Y627" s="108"/>
      <c r="Z627" s="108"/>
      <c r="AA627" s="108"/>
    </row>
    <row r="628" spans="1:27">
      <c r="A628" s="108"/>
      <c r="B628" s="108"/>
      <c r="C628" s="108"/>
      <c r="D628" s="108"/>
      <c r="E628" s="108"/>
      <c r="F628" s="108"/>
      <c r="G628" s="108"/>
      <c r="H628" s="108"/>
      <c r="I628" s="108"/>
      <c r="J628" s="108"/>
      <c r="K628" s="108"/>
      <c r="L628" s="108"/>
      <c r="M628" s="108"/>
      <c r="N628" s="108"/>
      <c r="O628" s="108"/>
      <c r="P628" s="108"/>
      <c r="Q628" s="108"/>
      <c r="R628" s="108"/>
      <c r="S628" s="108"/>
      <c r="T628" s="108"/>
      <c r="U628" s="108"/>
      <c r="V628" s="108"/>
      <c r="W628" s="108"/>
      <c r="X628" s="108"/>
      <c r="Y628" s="108"/>
      <c r="Z628" s="108"/>
      <c r="AA628" s="108"/>
    </row>
    <row r="629" spans="1:27">
      <c r="A629" s="108"/>
      <c r="B629" s="108"/>
      <c r="C629" s="108"/>
      <c r="D629" s="108"/>
      <c r="E629" s="108"/>
      <c r="F629" s="108"/>
      <c r="G629" s="108"/>
      <c r="H629" s="108"/>
      <c r="I629" s="108"/>
      <c r="J629" s="108"/>
      <c r="K629" s="108"/>
      <c r="L629" s="108"/>
      <c r="M629" s="108"/>
      <c r="N629" s="108"/>
      <c r="O629" s="108"/>
      <c r="P629" s="108"/>
      <c r="Q629" s="108"/>
      <c r="R629" s="108"/>
      <c r="S629" s="108"/>
      <c r="T629" s="108"/>
      <c r="U629" s="108"/>
      <c r="V629" s="108"/>
      <c r="W629" s="108"/>
      <c r="X629" s="108"/>
      <c r="Y629" s="108"/>
      <c r="Z629" s="108"/>
      <c r="AA629" s="108"/>
    </row>
    <row r="630" spans="1:27">
      <c r="A630" s="108"/>
      <c r="B630" s="108"/>
      <c r="C630" s="108"/>
      <c r="D630" s="108"/>
      <c r="E630" s="108"/>
      <c r="F630" s="108"/>
      <c r="G630" s="108"/>
      <c r="H630" s="108"/>
      <c r="I630" s="108"/>
      <c r="J630" s="108"/>
      <c r="K630" s="108"/>
      <c r="L630" s="108"/>
      <c r="M630" s="108"/>
      <c r="N630" s="108"/>
      <c r="O630" s="108"/>
      <c r="P630" s="108"/>
      <c r="Q630" s="108"/>
      <c r="R630" s="108"/>
      <c r="S630" s="108"/>
      <c r="T630" s="108"/>
      <c r="U630" s="108"/>
      <c r="V630" s="108"/>
      <c r="W630" s="108"/>
      <c r="X630" s="108"/>
      <c r="Y630" s="108"/>
      <c r="Z630" s="108"/>
      <c r="AA630" s="108"/>
    </row>
    <row r="631" spans="1:27">
      <c r="A631" s="108"/>
      <c r="B631" s="108"/>
      <c r="C631" s="108"/>
      <c r="D631" s="108"/>
      <c r="E631" s="108"/>
      <c r="F631" s="108"/>
      <c r="G631" s="108"/>
      <c r="H631" s="108"/>
      <c r="I631" s="108"/>
      <c r="J631" s="108"/>
      <c r="K631" s="108"/>
      <c r="L631" s="108"/>
      <c r="M631" s="108"/>
      <c r="N631" s="108"/>
      <c r="O631" s="108"/>
      <c r="P631" s="108"/>
      <c r="Q631" s="108"/>
      <c r="R631" s="108"/>
      <c r="S631" s="108"/>
      <c r="T631" s="108"/>
      <c r="U631" s="108"/>
      <c r="V631" s="108"/>
      <c r="W631" s="108"/>
      <c r="X631" s="108"/>
      <c r="Y631" s="108"/>
      <c r="Z631" s="108"/>
      <c r="AA631" s="108"/>
    </row>
    <row r="632" spans="1:27">
      <c r="A632" s="108"/>
      <c r="B632" s="108"/>
      <c r="C632" s="108"/>
      <c r="D632" s="108"/>
      <c r="E632" s="108"/>
      <c r="F632" s="108"/>
      <c r="G632" s="108"/>
      <c r="H632" s="108"/>
      <c r="I632" s="108"/>
      <c r="J632" s="108"/>
      <c r="K632" s="108"/>
      <c r="L632" s="108"/>
      <c r="M632" s="108"/>
      <c r="N632" s="108"/>
      <c r="O632" s="108"/>
      <c r="P632" s="108"/>
      <c r="Q632" s="108"/>
      <c r="R632" s="108"/>
      <c r="S632" s="108"/>
      <c r="T632" s="108"/>
      <c r="U632" s="108"/>
      <c r="V632" s="108"/>
      <c r="W632" s="108"/>
      <c r="X632" s="108"/>
      <c r="Y632" s="108"/>
      <c r="Z632" s="108"/>
      <c r="AA632" s="108"/>
    </row>
    <row r="633" spans="1:27">
      <c r="A633" s="108"/>
      <c r="B633" s="108"/>
      <c r="C633" s="108"/>
      <c r="D633" s="108"/>
      <c r="E633" s="108"/>
      <c r="F633" s="108"/>
      <c r="G633" s="108"/>
      <c r="H633" s="108"/>
      <c r="I633" s="108"/>
      <c r="J633" s="108"/>
      <c r="K633" s="108"/>
      <c r="L633" s="108"/>
      <c r="M633" s="108"/>
      <c r="N633" s="108"/>
      <c r="O633" s="108"/>
      <c r="P633" s="108"/>
      <c r="Q633" s="108"/>
      <c r="R633" s="108"/>
      <c r="S633" s="108"/>
      <c r="T633" s="108"/>
      <c r="U633" s="108"/>
      <c r="V633" s="108"/>
      <c r="W633" s="108"/>
      <c r="X633" s="108"/>
      <c r="Y633" s="108"/>
      <c r="Z633" s="108"/>
      <c r="AA633" s="108"/>
    </row>
    <row r="634" spans="1:27">
      <c r="A634" s="108"/>
      <c r="B634" s="108"/>
      <c r="C634" s="108"/>
      <c r="D634" s="108"/>
      <c r="E634" s="108"/>
      <c r="F634" s="108"/>
      <c r="G634" s="108"/>
      <c r="H634" s="108"/>
      <c r="I634" s="108"/>
      <c r="J634" s="108"/>
      <c r="K634" s="108"/>
      <c r="L634" s="108"/>
      <c r="M634" s="108"/>
      <c r="N634" s="108"/>
      <c r="O634" s="108"/>
      <c r="P634" s="108"/>
      <c r="Q634" s="108"/>
      <c r="R634" s="108"/>
      <c r="S634" s="108"/>
      <c r="T634" s="108"/>
      <c r="U634" s="108"/>
      <c r="V634" s="108"/>
      <c r="W634" s="108"/>
      <c r="X634" s="108"/>
      <c r="Y634" s="108"/>
      <c r="Z634" s="108"/>
      <c r="AA634" s="108"/>
    </row>
    <row r="635" spans="1:27">
      <c r="A635" s="108"/>
      <c r="B635" s="108"/>
      <c r="C635" s="108"/>
      <c r="D635" s="108"/>
      <c r="E635" s="108"/>
      <c r="F635" s="108"/>
      <c r="G635" s="108"/>
      <c r="H635" s="108"/>
      <c r="I635" s="108"/>
      <c r="J635" s="108"/>
      <c r="K635" s="108"/>
      <c r="L635" s="108"/>
      <c r="M635" s="108"/>
      <c r="N635" s="108"/>
      <c r="O635" s="108"/>
      <c r="P635" s="108"/>
      <c r="Q635" s="108"/>
      <c r="R635" s="108"/>
      <c r="S635" s="108"/>
      <c r="T635" s="108"/>
      <c r="U635" s="108"/>
      <c r="V635" s="108"/>
      <c r="W635" s="108"/>
      <c r="X635" s="108"/>
      <c r="Y635" s="108"/>
      <c r="Z635" s="108"/>
      <c r="AA635" s="108"/>
    </row>
  </sheetData>
  <pageMargins left="0.118055555555556" right="0.118055555555556" top="0.15763888888888899" bottom="0.15763888888888899" header="0.51180555555555496" footer="0.51180555555555496"/>
  <pageSetup paperSize="9" scale="95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56"/>
  <sheetViews>
    <sheetView view="pageBreakPreview" zoomScale="60" workbookViewId="0">
      <pane xSplit="1" topLeftCell="B1" activePane="topRight" state="frozen"/>
      <selection pane="topRight" sqref="A1:A1048576"/>
    </sheetView>
  </sheetViews>
  <sheetFormatPr defaultRowHeight="15"/>
  <cols>
    <col min="1" max="1" width="4" customWidth="1"/>
    <col min="2" max="2" width="32.7109375" customWidth="1"/>
    <col min="3" max="3" width="8.7109375" customWidth="1"/>
    <col min="4" max="4" width="7.28515625" customWidth="1"/>
    <col min="5" max="5" width="6.85546875" customWidth="1"/>
    <col min="6" max="6" width="7.7109375" customWidth="1"/>
    <col min="7" max="7" width="7.140625" customWidth="1"/>
    <col min="8" max="8" width="6.85546875" customWidth="1"/>
    <col min="9" max="9" width="7.28515625" customWidth="1"/>
    <col min="10" max="10" width="7.5703125" customWidth="1"/>
    <col min="11" max="11" width="7.42578125" customWidth="1"/>
    <col min="12" max="12" width="7" customWidth="1"/>
    <col min="13" max="13" width="7.7109375" customWidth="1"/>
    <col min="14" max="14" width="7" customWidth="1"/>
    <col min="15" max="15" width="7.28515625" customWidth="1"/>
    <col min="16" max="16" width="6.5703125" customWidth="1"/>
    <col min="17" max="17" width="6.42578125" customWidth="1"/>
    <col min="18" max="18" width="6.7109375" customWidth="1"/>
    <col min="22" max="22" width="7.7109375" customWidth="1"/>
    <col min="23" max="23" width="6.7109375" customWidth="1"/>
    <col min="24" max="24" width="8.140625" customWidth="1"/>
    <col min="25" max="25" width="7.28515625" customWidth="1"/>
    <col min="27" max="27" width="9.85546875" customWidth="1"/>
    <col min="28" max="28" width="6" customWidth="1"/>
    <col min="29" max="29" width="9" customWidth="1"/>
    <col min="30" max="30" width="8" customWidth="1"/>
  </cols>
  <sheetData>
    <row r="1" spans="1:35" ht="10.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</row>
    <row r="2" spans="1:35" ht="15.75" thickBot="1">
      <c r="A2" s="101" t="s">
        <v>228</v>
      </c>
      <c r="C2" s="101" t="s">
        <v>19</v>
      </c>
      <c r="I2" t="s">
        <v>293</v>
      </c>
      <c r="S2" s="108"/>
      <c r="T2" s="108"/>
      <c r="U2" s="108"/>
      <c r="V2" s="201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</row>
    <row r="3" spans="1:35" ht="13.5" customHeight="1">
      <c r="A3" s="85"/>
      <c r="B3" s="1084"/>
      <c r="C3" s="179" t="s">
        <v>20</v>
      </c>
      <c r="D3" s="67" t="s">
        <v>256</v>
      </c>
      <c r="E3" s="67"/>
      <c r="F3" s="67"/>
      <c r="G3" s="67"/>
      <c r="H3" s="67"/>
      <c r="I3" s="67"/>
      <c r="J3" s="67"/>
      <c r="K3" s="67"/>
      <c r="L3" s="51"/>
      <c r="M3" s="51"/>
      <c r="N3" s="179" t="s">
        <v>21</v>
      </c>
      <c r="O3" s="179" t="s">
        <v>22</v>
      </c>
      <c r="P3" s="1077" t="s">
        <v>395</v>
      </c>
      <c r="Q3" s="1077" t="s">
        <v>395</v>
      </c>
      <c r="S3" s="100"/>
      <c r="T3" s="100"/>
      <c r="U3" s="127"/>
      <c r="V3" s="108"/>
      <c r="W3" s="384"/>
      <c r="X3" s="127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</row>
    <row r="4" spans="1:35" ht="13.5" customHeight="1">
      <c r="A4" s="61"/>
      <c r="B4" s="1085"/>
      <c r="C4" s="537" t="s">
        <v>215</v>
      </c>
      <c r="D4" s="16" t="s">
        <v>277</v>
      </c>
      <c r="E4" s="16"/>
      <c r="F4" s="16"/>
      <c r="G4" s="16"/>
      <c r="H4" s="16"/>
      <c r="I4" s="16"/>
      <c r="J4" s="16"/>
      <c r="K4" s="16"/>
      <c r="L4" s="15"/>
      <c r="M4" s="15"/>
      <c r="N4" s="537" t="s">
        <v>231</v>
      </c>
      <c r="O4" s="537" t="s">
        <v>23</v>
      </c>
      <c r="P4" s="1076" t="s">
        <v>108</v>
      </c>
      <c r="Q4" s="1076" t="s">
        <v>108</v>
      </c>
      <c r="S4" s="100"/>
      <c r="T4" s="100"/>
      <c r="U4" s="127"/>
      <c r="V4" s="108"/>
      <c r="W4" s="384"/>
      <c r="X4" s="127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</row>
    <row r="5" spans="1:35" ht="12.75" customHeight="1" thickBot="1">
      <c r="A5" s="61"/>
      <c r="B5" s="1086" t="s">
        <v>24</v>
      </c>
      <c r="C5" s="537" t="s">
        <v>21</v>
      </c>
      <c r="D5" s="72" t="s">
        <v>230</v>
      </c>
      <c r="E5" s="72"/>
      <c r="F5" s="72"/>
      <c r="G5" s="72"/>
      <c r="H5" t="s">
        <v>229</v>
      </c>
      <c r="J5" s="72"/>
      <c r="K5" s="62" t="s">
        <v>118</v>
      </c>
      <c r="L5" s="52"/>
      <c r="M5" s="52"/>
      <c r="N5" s="537" t="s">
        <v>26</v>
      </c>
      <c r="O5" s="537" t="s">
        <v>25</v>
      </c>
      <c r="P5" s="1064" t="s">
        <v>396</v>
      </c>
      <c r="Q5" s="1076" t="s">
        <v>396</v>
      </c>
      <c r="S5" s="100"/>
      <c r="T5" s="100"/>
      <c r="U5" s="384"/>
      <c r="V5" s="108"/>
      <c r="W5" s="384"/>
      <c r="X5" s="127"/>
      <c r="Y5" s="108"/>
      <c r="Z5" s="108"/>
      <c r="AA5" s="108"/>
      <c r="AB5" s="108"/>
      <c r="AC5" s="108"/>
      <c r="AD5" s="108"/>
      <c r="AE5" s="669"/>
      <c r="AF5" s="108"/>
      <c r="AG5" s="108"/>
      <c r="AH5" s="108"/>
      <c r="AI5" s="108"/>
    </row>
    <row r="6" spans="1:35">
      <c r="A6" s="61" t="s">
        <v>216</v>
      </c>
      <c r="B6" s="1085"/>
      <c r="C6" s="537" t="s">
        <v>38</v>
      </c>
      <c r="D6" s="726" t="s">
        <v>27</v>
      </c>
      <c r="E6" s="29" t="s">
        <v>28</v>
      </c>
      <c r="F6" s="29" t="s">
        <v>29</v>
      </c>
      <c r="G6" s="29" t="s">
        <v>30</v>
      </c>
      <c r="H6" s="28" t="s">
        <v>31</v>
      </c>
      <c r="I6" s="29" t="s">
        <v>32</v>
      </c>
      <c r="J6" s="28" t="s">
        <v>33</v>
      </c>
      <c r="K6" s="29" t="s">
        <v>34</v>
      </c>
      <c r="L6" s="28" t="s">
        <v>35</v>
      </c>
      <c r="M6" s="29" t="s">
        <v>36</v>
      </c>
      <c r="N6" s="537">
        <v>10</v>
      </c>
      <c r="O6" s="537" t="s">
        <v>37</v>
      </c>
      <c r="P6" s="537" t="s">
        <v>26</v>
      </c>
      <c r="Q6" s="1078" t="s">
        <v>397</v>
      </c>
      <c r="S6" s="100"/>
      <c r="T6" s="100"/>
      <c r="U6" s="384"/>
      <c r="V6" s="108"/>
      <c r="W6" s="384"/>
      <c r="X6" s="127"/>
      <c r="Y6" s="108"/>
      <c r="Z6" s="108"/>
      <c r="AA6" s="108"/>
      <c r="AB6" s="108"/>
      <c r="AC6" s="352"/>
      <c r="AD6" s="108"/>
      <c r="AE6" s="669"/>
      <c r="AF6" s="108"/>
      <c r="AG6" s="108"/>
      <c r="AH6" s="108"/>
      <c r="AI6" s="108"/>
    </row>
    <row r="7" spans="1:35" ht="12" customHeight="1">
      <c r="A7" s="61"/>
      <c r="B7" s="1086" t="s">
        <v>217</v>
      </c>
      <c r="C7" s="537" t="s">
        <v>218</v>
      </c>
      <c r="D7" s="512" t="s">
        <v>39</v>
      </c>
      <c r="E7" s="70" t="s">
        <v>39</v>
      </c>
      <c r="F7" s="70" t="s">
        <v>39</v>
      </c>
      <c r="G7" s="70" t="s">
        <v>39</v>
      </c>
      <c r="H7" s="24" t="s">
        <v>39</v>
      </c>
      <c r="I7" s="70" t="s">
        <v>39</v>
      </c>
      <c r="J7" s="70" t="s">
        <v>39</v>
      </c>
      <c r="K7" s="24" t="s">
        <v>39</v>
      </c>
      <c r="L7" s="70" t="s">
        <v>39</v>
      </c>
      <c r="M7" s="70" t="s">
        <v>39</v>
      </c>
      <c r="N7" s="537" t="s">
        <v>394</v>
      </c>
      <c r="O7" s="537" t="s">
        <v>208</v>
      </c>
      <c r="P7" s="537">
        <v>10</v>
      </c>
      <c r="Q7" s="1078"/>
      <c r="S7" s="100"/>
      <c r="T7" s="100"/>
      <c r="U7" s="127"/>
      <c r="V7" s="108"/>
      <c r="W7" s="384"/>
      <c r="X7" s="127"/>
      <c r="Y7" s="108"/>
      <c r="Z7" s="108"/>
      <c r="AA7" s="108"/>
      <c r="AB7" s="108"/>
      <c r="AC7" s="352"/>
      <c r="AD7" s="108"/>
      <c r="AE7" s="670"/>
      <c r="AF7" s="108"/>
      <c r="AG7" s="108"/>
      <c r="AH7" s="108"/>
      <c r="AI7" s="108"/>
    </row>
    <row r="8" spans="1:35" ht="14.25" customHeight="1" thickBot="1">
      <c r="A8" s="61"/>
      <c r="B8" s="1085"/>
      <c r="C8" s="2851">
        <v>0.35</v>
      </c>
      <c r="D8" s="52"/>
      <c r="E8" s="53"/>
      <c r="F8" s="52"/>
      <c r="G8" s="53"/>
      <c r="H8" s="92"/>
      <c r="I8" s="53"/>
      <c r="J8" s="53"/>
      <c r="K8" s="52"/>
      <c r="L8" s="53"/>
      <c r="M8" s="92"/>
      <c r="N8" s="537"/>
      <c r="O8" s="537" t="s">
        <v>209</v>
      </c>
      <c r="P8" s="537" t="s">
        <v>394</v>
      </c>
      <c r="Q8" s="1083">
        <v>1</v>
      </c>
      <c r="S8" s="100"/>
      <c r="T8" s="100"/>
      <c r="U8" s="207"/>
      <c r="V8" s="127"/>
      <c r="W8" s="384"/>
      <c r="X8" s="127"/>
      <c r="Y8" s="108"/>
      <c r="Z8" s="285"/>
      <c r="AA8" s="384"/>
      <c r="AB8" s="159"/>
      <c r="AC8" s="671"/>
      <c r="AD8" s="108"/>
      <c r="AE8" s="670"/>
      <c r="AF8" s="108"/>
      <c r="AG8" s="108"/>
      <c r="AH8" s="108"/>
      <c r="AI8" s="108"/>
    </row>
    <row r="9" spans="1:35">
      <c r="A9" s="540">
        <v>1</v>
      </c>
      <c r="B9" s="541" t="s">
        <v>219</v>
      </c>
      <c r="C9" s="2641">
        <f>(Q9/100)*35</f>
        <v>28</v>
      </c>
      <c r="D9" s="167">
        <f>'7-11л. РАСКЛАДКА'!R13</f>
        <v>30</v>
      </c>
      <c r="E9" s="74">
        <f>'7-11л. РАСКЛАДКА'!R71</f>
        <v>20</v>
      </c>
      <c r="F9" s="74">
        <f>'7-11л. РАСКЛАДКА'!R126</f>
        <v>30</v>
      </c>
      <c r="G9" s="74">
        <f>'7-11л. РАСКЛАДКА'!R182</f>
        <v>30</v>
      </c>
      <c r="H9" s="74">
        <f>'7-11л. РАСКЛАДКА'!R239</f>
        <v>20</v>
      </c>
      <c r="I9" s="74">
        <f>'7-11л. РАСКЛАДКА'!R295</f>
        <v>30</v>
      </c>
      <c r="J9" s="74">
        <f>'7-11л. РАСКЛАДКА'!R351</f>
        <v>30</v>
      </c>
      <c r="K9" s="74">
        <f>'7-11л. РАСКЛАДКА'!R404</f>
        <v>30</v>
      </c>
      <c r="L9" s="74">
        <f>'7-11л. РАСКЛАДКА'!R458</f>
        <v>30</v>
      </c>
      <c r="M9" s="1065">
        <f>'7-11л. РАСКЛАДКА'!R511</f>
        <v>30</v>
      </c>
      <c r="N9" s="1068">
        <f t="shared" ref="N9:N44" si="0">D9+E9+F9+G9+H9+I9+J9+K9+L9+M9</f>
        <v>280</v>
      </c>
      <c r="O9" s="2596">
        <f>(N9*100/P9)-100</f>
        <v>0</v>
      </c>
      <c r="P9" s="1068">
        <f>(Q9*35/100)*10</f>
        <v>280</v>
      </c>
      <c r="Q9" s="1080">
        <v>80</v>
      </c>
      <c r="S9" s="672"/>
      <c r="T9" s="384"/>
      <c r="U9" s="384"/>
      <c r="V9" s="578"/>
      <c r="W9" s="108"/>
      <c r="X9" s="108"/>
      <c r="Y9" s="108"/>
      <c r="Z9" s="674"/>
      <c r="AA9" s="127"/>
      <c r="AB9" s="108"/>
      <c r="AC9" s="675"/>
      <c r="AD9" s="108"/>
      <c r="AE9" s="2854"/>
      <c r="AF9" s="108"/>
      <c r="AG9" s="108"/>
      <c r="AH9" s="108"/>
      <c r="AI9" s="108"/>
    </row>
    <row r="10" spans="1:35">
      <c r="A10" s="499">
        <v>2</v>
      </c>
      <c r="B10" s="232" t="s">
        <v>41</v>
      </c>
      <c r="C10" s="2852">
        <f t="shared" ref="C10:C44" si="1">(Q10/100)*35</f>
        <v>52.5</v>
      </c>
      <c r="D10" s="167">
        <f>'7-11л. РАСКЛАДКА'!R14</f>
        <v>50</v>
      </c>
      <c r="E10" s="74">
        <f>'7-11л. РАСКЛАДКА'!R72</f>
        <v>50</v>
      </c>
      <c r="F10" s="74">
        <f>'7-11л. РАСКЛАДКА'!R127</f>
        <v>50</v>
      </c>
      <c r="G10" s="74">
        <f>'7-11л. РАСКЛАДКА'!R183</f>
        <v>60.8</v>
      </c>
      <c r="H10" s="74">
        <f>'7-11л. РАСКЛАДКА'!R240</f>
        <v>30</v>
      </c>
      <c r="I10" s="74">
        <f>'7-11л. РАСКЛАДКА'!R296</f>
        <v>66.2</v>
      </c>
      <c r="J10" s="74">
        <f>'7-11л. РАСКЛАДКА'!R352</f>
        <v>40</v>
      </c>
      <c r="K10" s="74">
        <f>'7-11л. РАСКЛАДКА'!R405</f>
        <v>60.5</v>
      </c>
      <c r="L10" s="74">
        <f>'7-11л. РАСКЛАДКА'!R459</f>
        <v>67.5</v>
      </c>
      <c r="M10" s="1065">
        <f>'7-11л. РАСКЛАДКА'!R512</f>
        <v>50</v>
      </c>
      <c r="N10" s="1069">
        <f t="shared" si="0"/>
        <v>525</v>
      </c>
      <c r="O10" s="2595">
        <f t="shared" ref="O10:O44" si="2">(N10*100/P10)-100</f>
        <v>0</v>
      </c>
      <c r="P10" s="1069">
        <f t="shared" ref="P10:P44" si="3">(Q10*35/100)*10</f>
        <v>525</v>
      </c>
      <c r="Q10" s="762">
        <v>150</v>
      </c>
      <c r="S10" s="677"/>
      <c r="T10" s="678"/>
      <c r="U10" s="384"/>
      <c r="V10" s="108"/>
      <c r="W10" s="108"/>
      <c r="X10" s="108"/>
      <c r="Y10" s="108"/>
      <c r="Z10" s="674"/>
      <c r="AA10" s="127"/>
      <c r="AB10" s="108"/>
      <c r="AC10" s="675"/>
      <c r="AD10" s="108"/>
      <c r="AE10" s="2854"/>
      <c r="AF10" s="108"/>
      <c r="AG10" s="108"/>
      <c r="AH10" s="108"/>
      <c r="AI10" s="108"/>
    </row>
    <row r="11" spans="1:35">
      <c r="A11" s="499">
        <v>3</v>
      </c>
      <c r="B11" s="232" t="s">
        <v>42</v>
      </c>
      <c r="C11" s="2852">
        <f t="shared" si="1"/>
        <v>5.25</v>
      </c>
      <c r="D11" s="167">
        <f>'7-11л. РАСКЛАДКА'!R15</f>
        <v>3.38</v>
      </c>
      <c r="E11" s="74">
        <f>'7-11л. РАСКЛАДКА'!R73</f>
        <v>8.75</v>
      </c>
      <c r="F11" s="74">
        <f>'7-11л. РАСКЛАДКА'!R128</f>
        <v>2</v>
      </c>
      <c r="G11" s="74">
        <f>'7-11л. РАСКЛАДКА'!R184</f>
        <v>9.33</v>
      </c>
      <c r="H11" s="74">
        <f>'7-11л. РАСКЛАДКА'!R241</f>
        <v>14</v>
      </c>
      <c r="I11" s="74">
        <f>'7-11л. РАСКЛАДКА'!R297</f>
        <v>3.6</v>
      </c>
      <c r="J11" s="74">
        <f>'7-11л. РАСКЛАДКА'!R353</f>
        <v>2</v>
      </c>
      <c r="K11" s="74">
        <f>'7-11л. РАСКЛАДКА'!R406</f>
        <v>6.64</v>
      </c>
      <c r="L11" s="74">
        <f>'7-11л. РАСКЛАДКА'!R460</f>
        <v>0</v>
      </c>
      <c r="M11" s="1065">
        <f>'7-11л. РАСКЛАДКА'!R513</f>
        <v>2.4</v>
      </c>
      <c r="N11" s="1069">
        <f t="shared" si="0"/>
        <v>52.1</v>
      </c>
      <c r="O11" s="1884">
        <f t="shared" si="2"/>
        <v>-0.7619047619047592</v>
      </c>
      <c r="P11" s="1069">
        <f t="shared" si="3"/>
        <v>52.5</v>
      </c>
      <c r="Q11" s="762">
        <v>15</v>
      </c>
      <c r="S11" s="672"/>
      <c r="T11" s="678"/>
      <c r="U11" s="384"/>
      <c r="V11" s="108"/>
      <c r="W11" s="108"/>
      <c r="X11" s="108"/>
      <c r="Y11" s="108"/>
      <c r="Z11" s="674"/>
      <c r="AA11" s="127"/>
      <c r="AB11" s="108"/>
      <c r="AC11" s="675"/>
      <c r="AD11" s="108"/>
      <c r="AE11" s="2855"/>
      <c r="AF11" s="108"/>
      <c r="AG11" s="108"/>
      <c r="AH11" s="108"/>
      <c r="AI11" s="108"/>
    </row>
    <row r="12" spans="1:35">
      <c r="A12" s="499">
        <v>4</v>
      </c>
      <c r="B12" s="232" t="s">
        <v>43</v>
      </c>
      <c r="C12" s="2852">
        <f t="shared" si="1"/>
        <v>15.75</v>
      </c>
      <c r="D12" s="167">
        <f>'7-11л. РАСКЛАДКА'!R16</f>
        <v>0</v>
      </c>
      <c r="E12" s="74">
        <f>'7-11л. РАСКЛАДКА'!R74</f>
        <v>0</v>
      </c>
      <c r="F12" s="74">
        <f>'7-11л. РАСКЛАДКА'!R129</f>
        <v>33.299999999999997</v>
      </c>
      <c r="G12" s="74">
        <f>'7-11л. РАСКЛАДКА'!R185</f>
        <v>0</v>
      </c>
      <c r="H12" s="74">
        <f>'7-11л. РАСКЛАДКА'!R242</f>
        <v>11.8</v>
      </c>
      <c r="I12" s="74">
        <f>'7-11л. РАСКЛАДКА'!R298</f>
        <v>13.4</v>
      </c>
      <c r="J12" s="74">
        <f>'7-11л. РАСКЛАДКА'!R354</f>
        <v>45.5</v>
      </c>
      <c r="K12" s="74">
        <f>'7-11л. РАСКЛАДКА'!R407</f>
        <v>16</v>
      </c>
      <c r="L12" s="74">
        <f>'7-11л. РАСКЛАДКА'!R461</f>
        <v>0</v>
      </c>
      <c r="M12" s="1065">
        <f>'7-11л. РАСКЛАДКА'!R514</f>
        <v>37.5</v>
      </c>
      <c r="N12" s="1069">
        <f t="shared" si="0"/>
        <v>157.5</v>
      </c>
      <c r="O12" s="2595">
        <f t="shared" si="2"/>
        <v>0</v>
      </c>
      <c r="P12" s="1069">
        <f t="shared" si="3"/>
        <v>157.5</v>
      </c>
      <c r="Q12" s="762">
        <v>45</v>
      </c>
      <c r="S12" s="677"/>
      <c r="T12" s="678"/>
      <c r="U12" s="384"/>
      <c r="V12" s="108"/>
      <c r="W12" s="108"/>
      <c r="X12" s="108"/>
      <c r="Y12" s="108"/>
      <c r="Z12" s="674"/>
      <c r="AA12" s="127"/>
      <c r="AB12" s="108"/>
      <c r="AC12" s="675"/>
      <c r="AD12" s="108"/>
      <c r="AE12" s="2854"/>
      <c r="AF12" s="108"/>
      <c r="AG12" s="108"/>
      <c r="AH12" s="108"/>
      <c r="AI12" s="108"/>
    </row>
    <row r="13" spans="1:35">
      <c r="A13" s="499">
        <v>5</v>
      </c>
      <c r="B13" s="232" t="s">
        <v>44</v>
      </c>
      <c r="C13" s="2852">
        <f t="shared" si="1"/>
        <v>5.25</v>
      </c>
      <c r="D13" s="167">
        <f>'7-11л. РАСКЛАДКА'!R17</f>
        <v>0</v>
      </c>
      <c r="E13" s="74">
        <f>'7-11л. РАСКЛАДКА'!R75</f>
        <v>0</v>
      </c>
      <c r="F13" s="74">
        <f>'7-11л. РАСКЛАДКА'!R130</f>
        <v>0</v>
      </c>
      <c r="G13" s="74">
        <f>'7-11л. РАСКЛАДКА'!R186</f>
        <v>0</v>
      </c>
      <c r="H13" s="74">
        <f>'7-11л. РАСКЛАДКА'!R243</f>
        <v>42.5</v>
      </c>
      <c r="I13" s="74">
        <f>'7-11л. РАСКЛАДКА'!R299</f>
        <v>10</v>
      </c>
      <c r="J13" s="74">
        <f>'7-11л. РАСКЛАДКА'!R355</f>
        <v>0</v>
      </c>
      <c r="K13" s="74">
        <f>'7-11л. РАСКЛАДКА'!R408</f>
        <v>0</v>
      </c>
      <c r="L13" s="74">
        <f>'7-11л. РАСКЛАДКА'!R462</f>
        <v>0</v>
      </c>
      <c r="M13" s="1065">
        <f>'7-11л. РАСКЛАДКА'!R515</f>
        <v>0</v>
      </c>
      <c r="N13" s="1069">
        <f t="shared" si="0"/>
        <v>52.5</v>
      </c>
      <c r="O13" s="2595">
        <f t="shared" si="2"/>
        <v>0</v>
      </c>
      <c r="P13" s="1069">
        <f t="shared" si="3"/>
        <v>52.5</v>
      </c>
      <c r="Q13" s="762">
        <v>15</v>
      </c>
      <c r="S13" s="672"/>
      <c r="T13" s="678"/>
      <c r="U13" s="384"/>
      <c r="V13" s="108"/>
      <c r="W13" s="108"/>
      <c r="X13" s="108"/>
      <c r="Y13" s="108"/>
      <c r="Z13" s="674"/>
      <c r="AA13" s="127"/>
      <c r="AB13" s="108"/>
      <c r="AC13" s="675"/>
      <c r="AD13" s="108"/>
      <c r="AE13" s="2856"/>
      <c r="AF13" s="108"/>
      <c r="AG13" s="108"/>
      <c r="AH13" s="108"/>
      <c r="AI13" s="108"/>
    </row>
    <row r="14" spans="1:35">
      <c r="A14" s="499">
        <v>6</v>
      </c>
      <c r="B14" s="232" t="s">
        <v>45</v>
      </c>
      <c r="C14" s="2643">
        <f t="shared" si="1"/>
        <v>65.45</v>
      </c>
      <c r="D14" s="2628">
        <f>'7-11л. РАСКЛАДКА'!R18</f>
        <v>88</v>
      </c>
      <c r="E14" s="2629">
        <f>'7-11л. РАСКЛАДКА'!R76</f>
        <v>115</v>
      </c>
      <c r="F14" s="2629">
        <f>'7-11л. РАСКЛАДКА'!R131</f>
        <v>0</v>
      </c>
      <c r="G14" s="2629">
        <f>'7-11л. РАСКЛАДКА'!R187</f>
        <v>145.30000000000001</v>
      </c>
      <c r="H14" s="2629">
        <f>'7-11л. РАСКЛАДКА'!R244</f>
        <v>0</v>
      </c>
      <c r="I14" s="2629">
        <f>'7-11л. РАСКЛАДКА'!R300</f>
        <v>103</v>
      </c>
      <c r="J14" s="2629">
        <f>'7-11л. РАСКЛАДКА'!R356</f>
        <v>0</v>
      </c>
      <c r="K14" s="2629">
        <f>'7-11л. РАСКЛАДКА'!R409</f>
        <v>65.72</v>
      </c>
      <c r="L14" s="2629">
        <f>'7-11л. РАСКЛАДКА'!R463</f>
        <v>121.48</v>
      </c>
      <c r="M14" s="2630">
        <f>'7-11л. РАСКЛАДКА'!R516</f>
        <v>16</v>
      </c>
      <c r="N14" s="2631">
        <f t="shared" si="0"/>
        <v>654.5</v>
      </c>
      <c r="O14" s="2645">
        <f t="shared" si="2"/>
        <v>0</v>
      </c>
      <c r="P14" s="2631">
        <f t="shared" si="3"/>
        <v>654.5</v>
      </c>
      <c r="Q14" s="2648">
        <v>187</v>
      </c>
      <c r="S14" s="672"/>
      <c r="T14" s="678"/>
      <c r="U14" s="384"/>
      <c r="V14" s="108"/>
      <c r="W14" s="108"/>
      <c r="X14" s="108"/>
      <c r="Y14" s="108"/>
      <c r="Z14" s="674"/>
      <c r="AA14" s="127"/>
      <c r="AB14" s="108"/>
      <c r="AC14" s="675"/>
      <c r="AD14" s="108"/>
      <c r="AE14" s="2855"/>
      <c r="AF14" s="108"/>
      <c r="AG14" s="108"/>
      <c r="AH14" s="108"/>
      <c r="AI14" s="108"/>
    </row>
    <row r="15" spans="1:35">
      <c r="A15" s="2620">
        <v>7</v>
      </c>
      <c r="B15" s="2404" t="s">
        <v>958</v>
      </c>
      <c r="C15" s="2643">
        <f t="shared" si="1"/>
        <v>88.2</v>
      </c>
      <c r="D15" s="2636">
        <f>'7-11л. РАСКЛАДКА'!R19</f>
        <v>143.22</v>
      </c>
      <c r="E15" s="2640">
        <f>'7-11л. РАСКЛАДКА'!R77</f>
        <v>186.65000000000003</v>
      </c>
      <c r="F15" s="2636">
        <f>'7-11л. РАСКЛАДКА'!R132</f>
        <v>141.60000000000002</v>
      </c>
      <c r="G15" s="2640">
        <f>'7-11л. РАСКЛАДКА'!R188</f>
        <v>86.250000000000014</v>
      </c>
      <c r="H15" s="2636">
        <f>'7-11л. РАСКЛАДКА'!R245</f>
        <v>62.46</v>
      </c>
      <c r="I15" s="2640">
        <f>'7-11л. РАСКЛАДКА'!R301</f>
        <v>87.399999999999991</v>
      </c>
      <c r="J15" s="2636">
        <f>'7-11л. РАСКЛАДКА'!R357</f>
        <v>150.44</v>
      </c>
      <c r="K15" s="2640">
        <f>'7-11л. РАСКЛАДКА'!R410</f>
        <v>170.38</v>
      </c>
      <c r="L15" s="2636">
        <f>'7-11л. РАСКЛАДКА'!R464</f>
        <v>88.4</v>
      </c>
      <c r="M15" s="2635">
        <f>'7-11л. РАСКЛАДКА'!R517</f>
        <v>113.46</v>
      </c>
      <c r="N15" s="2620">
        <f t="shared" si="0"/>
        <v>1230.2600000000002</v>
      </c>
      <c r="O15" s="2645">
        <f t="shared" si="2"/>
        <v>39.485260770975088</v>
      </c>
      <c r="P15" s="2620">
        <f t="shared" si="3"/>
        <v>882</v>
      </c>
      <c r="Q15" s="850">
        <v>252</v>
      </c>
      <c r="R15" s="381"/>
      <c r="S15" s="2859"/>
      <c r="T15" s="686"/>
      <c r="U15" s="686"/>
      <c r="V15" s="108"/>
      <c r="W15" s="108"/>
      <c r="X15" s="108"/>
      <c r="Y15" s="108"/>
      <c r="Z15" s="674"/>
      <c r="AA15" s="127"/>
      <c r="AB15" s="108"/>
      <c r="AC15" s="675"/>
      <c r="AD15" s="108"/>
      <c r="AE15" s="2856"/>
      <c r="AF15" s="108"/>
      <c r="AG15" s="108"/>
      <c r="AH15" s="108"/>
      <c r="AI15" s="108"/>
    </row>
    <row r="16" spans="1:35">
      <c r="A16" s="2621"/>
      <c r="B16" s="2650" t="s">
        <v>1020</v>
      </c>
      <c r="C16" s="2642">
        <f t="shared" si="1"/>
        <v>9.8000000000000007</v>
      </c>
      <c r="D16" s="2638">
        <f>'7-11л. РАСКЛАДКА'!R20</f>
        <v>60</v>
      </c>
      <c r="E16" s="698">
        <f>'7-11л. РАСКЛАДКА'!R78</f>
        <v>0</v>
      </c>
      <c r="F16" s="2638">
        <f>'7-11л. РАСКЛАДКА'!R133</f>
        <v>0</v>
      </c>
      <c r="G16" s="698">
        <f>'7-11л. РАСКЛАДКА'!R189</f>
        <v>0</v>
      </c>
      <c r="H16" s="2638">
        <f>'7-11л. РАСКЛАДКА'!R246</f>
        <v>0</v>
      </c>
      <c r="I16" s="698">
        <f>'7-11л. РАСКЛАДКА'!R302</f>
        <v>48.6</v>
      </c>
      <c r="J16" s="2638">
        <f>'7-11л. РАСКЛАДКА'!R358</f>
        <v>0</v>
      </c>
      <c r="K16" s="698">
        <f>'7-11л. РАСКЛАДКА'!R411</f>
        <v>0</v>
      </c>
      <c r="L16" s="2638">
        <f>'7-11л. РАСКЛАДКА'!R465</f>
        <v>0</v>
      </c>
      <c r="M16" s="1065">
        <f>'7-11л. РАСКЛАДКА'!R518</f>
        <v>0</v>
      </c>
      <c r="N16" s="2621">
        <f t="shared" si="0"/>
        <v>108.6</v>
      </c>
      <c r="O16" s="2646">
        <f t="shared" si="2"/>
        <v>10.816326530612244</v>
      </c>
      <c r="P16" s="2621">
        <f t="shared" si="3"/>
        <v>98</v>
      </c>
      <c r="Q16" s="2634">
        <v>28</v>
      </c>
      <c r="R16" s="381"/>
      <c r="S16" s="2859"/>
      <c r="T16" s="686"/>
      <c r="U16" s="686"/>
      <c r="V16" s="108"/>
      <c r="W16" s="108"/>
      <c r="X16" s="108"/>
      <c r="Y16" s="108"/>
      <c r="Z16" s="674"/>
      <c r="AA16" s="127"/>
      <c r="AB16" s="108"/>
      <c r="AC16" s="675"/>
      <c r="AD16" s="108"/>
      <c r="AE16" s="2856"/>
      <c r="AF16" s="108"/>
      <c r="AG16" s="108"/>
      <c r="AH16" s="108"/>
      <c r="AI16" s="108"/>
    </row>
    <row r="17" spans="1:35">
      <c r="A17" s="499">
        <v>8</v>
      </c>
      <c r="B17" s="232" t="s">
        <v>220</v>
      </c>
      <c r="C17" s="2642">
        <f t="shared" si="1"/>
        <v>64.75</v>
      </c>
      <c r="D17" s="167">
        <f>'7-11л. РАСКЛАДКА'!R21</f>
        <v>0</v>
      </c>
      <c r="E17" s="74">
        <f>'7-11л. РАСКЛАДКА'!R79</f>
        <v>0</v>
      </c>
      <c r="F17" s="74">
        <f>'7-11л. РАСКЛАДКА'!R134</f>
        <v>100</v>
      </c>
      <c r="G17" s="74">
        <f>'7-11л. РАСКЛАДКА'!R190</f>
        <v>120</v>
      </c>
      <c r="H17" s="74">
        <f>'7-11л. РАСКЛАДКА'!R247</f>
        <v>105</v>
      </c>
      <c r="I17" s="74">
        <f>'7-11л. РАСКЛАДКА'!R303</f>
        <v>0</v>
      </c>
      <c r="J17" s="74">
        <f>'7-11л. РАСКЛАДКА'!R359</f>
        <v>100</v>
      </c>
      <c r="K17" s="74">
        <f>'7-11л. РАСКЛАДКА'!R412</f>
        <v>2.5</v>
      </c>
      <c r="L17" s="74">
        <f>'7-11л. РАСКЛАДКА'!R466</f>
        <v>120</v>
      </c>
      <c r="M17" s="1065">
        <f>'7-11л. РАСКЛАДКА'!R519</f>
        <v>100</v>
      </c>
      <c r="N17" s="1090">
        <f t="shared" si="0"/>
        <v>647.5</v>
      </c>
      <c r="O17" s="2646">
        <f t="shared" si="2"/>
        <v>0</v>
      </c>
      <c r="P17" s="1090">
        <f t="shared" si="3"/>
        <v>647.5</v>
      </c>
      <c r="Q17" s="2649">
        <v>185</v>
      </c>
      <c r="S17" s="2859"/>
      <c r="T17" s="686"/>
      <c r="U17" s="686"/>
      <c r="V17" s="108"/>
      <c r="W17" s="108"/>
      <c r="X17" s="108"/>
      <c r="Y17" s="108"/>
      <c r="Z17" s="674"/>
      <c r="AA17" s="127"/>
      <c r="AB17" s="108"/>
      <c r="AC17" s="675"/>
      <c r="AD17" s="108"/>
      <c r="AE17" s="2854"/>
      <c r="AF17" s="108"/>
      <c r="AG17" s="108"/>
      <c r="AH17" s="108"/>
      <c r="AI17" s="108"/>
    </row>
    <row r="18" spans="1:35">
      <c r="A18" s="499">
        <v>9</v>
      </c>
      <c r="B18" s="232" t="s">
        <v>104</v>
      </c>
      <c r="C18" s="2852">
        <f t="shared" si="1"/>
        <v>5.25</v>
      </c>
      <c r="D18" s="167">
        <f>'7-11л. РАСКЛАДКА'!R22</f>
        <v>0</v>
      </c>
      <c r="E18" s="74">
        <f>'7-11л. РАСКЛАДКА'!R80</f>
        <v>25</v>
      </c>
      <c r="F18" s="74">
        <f>'7-11л. РАСКЛАДКА'!R135</f>
        <v>0</v>
      </c>
      <c r="G18" s="74">
        <f>'7-11л. РАСКЛАДКА'!R191</f>
        <v>0</v>
      </c>
      <c r="H18" s="74">
        <f>'7-11л. РАСКЛАДКА'!R248</f>
        <v>0</v>
      </c>
      <c r="I18" s="74">
        <f>'7-11л. РАСКЛАДКА'!R304</f>
        <v>0</v>
      </c>
      <c r="J18" s="74">
        <f>'7-11л. РАСКЛАДКА'!R360</f>
        <v>0</v>
      </c>
      <c r="K18" s="74">
        <f>'7-11л. РАСКЛАДКА'!R413</f>
        <v>2.5</v>
      </c>
      <c r="L18" s="74">
        <f>'7-11л. РАСКЛАДКА'!R467</f>
        <v>25</v>
      </c>
      <c r="M18" s="1065">
        <f>'7-11л. РАСКЛАДКА'!R520</f>
        <v>0</v>
      </c>
      <c r="N18" s="1069">
        <f t="shared" si="0"/>
        <v>52.5</v>
      </c>
      <c r="O18" s="2595">
        <f t="shared" si="2"/>
        <v>0</v>
      </c>
      <c r="P18" s="1069">
        <f t="shared" si="3"/>
        <v>52.5</v>
      </c>
      <c r="Q18" s="762">
        <v>15</v>
      </c>
      <c r="S18" s="672"/>
      <c r="T18" s="678"/>
      <c r="U18" s="384"/>
      <c r="V18" s="108"/>
      <c r="W18" s="108"/>
      <c r="X18" s="108"/>
      <c r="Y18" s="108"/>
      <c r="Z18" s="674"/>
      <c r="AA18" s="127"/>
      <c r="AB18" s="108"/>
      <c r="AC18" s="675"/>
      <c r="AD18" s="108"/>
      <c r="AE18" s="2857"/>
      <c r="AF18" s="108"/>
      <c r="AG18" s="108"/>
      <c r="AH18" s="108"/>
      <c r="AI18" s="108"/>
    </row>
    <row r="19" spans="1:35">
      <c r="A19" s="499">
        <v>10</v>
      </c>
      <c r="B19" s="1768" t="s">
        <v>490</v>
      </c>
      <c r="C19" s="2852">
        <f t="shared" si="1"/>
        <v>70</v>
      </c>
      <c r="D19" s="167">
        <f>'7-11л. РАСКЛАДКА'!R23</f>
        <v>200</v>
      </c>
      <c r="E19" s="74">
        <f>'7-11л. РАСКЛАДКА'!R81</f>
        <v>0</v>
      </c>
      <c r="F19" s="74">
        <f>'7-11л. РАСКЛАДКА'!R136</f>
        <v>0</v>
      </c>
      <c r="G19" s="74">
        <f>'7-11л. РАСКЛАДКА'!R192</f>
        <v>200</v>
      </c>
      <c r="H19" s="74">
        <f>'7-11л. РАСКЛАДКА'!R249</f>
        <v>0</v>
      </c>
      <c r="I19" s="74">
        <f>'7-11л. РАСКЛАДКА'!R305</f>
        <v>200</v>
      </c>
      <c r="J19" s="74">
        <f>'7-11л. РАСКЛАДКА'!R361</f>
        <v>0</v>
      </c>
      <c r="K19" s="74">
        <f>'7-11л. РАСКЛАДКА'!R414</f>
        <v>100</v>
      </c>
      <c r="L19" s="74">
        <f>'7-11л. РАСКЛАДКА'!R468</f>
        <v>0</v>
      </c>
      <c r="M19" s="1065">
        <f>'7-11л. РАСКЛАДКА'!R521</f>
        <v>0</v>
      </c>
      <c r="N19" s="1069">
        <f t="shared" si="0"/>
        <v>700</v>
      </c>
      <c r="O19" s="2595">
        <f t="shared" si="2"/>
        <v>0</v>
      </c>
      <c r="P19" s="1069">
        <f t="shared" si="3"/>
        <v>700</v>
      </c>
      <c r="Q19" s="762">
        <v>200</v>
      </c>
      <c r="S19" s="672"/>
      <c r="T19" s="678"/>
      <c r="U19" s="384"/>
      <c r="V19" s="108"/>
      <c r="W19" s="108"/>
      <c r="X19" s="108"/>
      <c r="Y19" s="108"/>
      <c r="Z19" s="674"/>
      <c r="AA19" s="127"/>
      <c r="AB19" s="108"/>
      <c r="AC19" s="675"/>
      <c r="AD19" s="108"/>
      <c r="AE19" s="2854"/>
      <c r="AF19" s="108"/>
      <c r="AG19" s="108"/>
      <c r="AH19" s="108"/>
      <c r="AI19" s="108"/>
    </row>
    <row r="20" spans="1:35">
      <c r="A20" s="499">
        <v>11</v>
      </c>
      <c r="B20" s="232" t="s">
        <v>112</v>
      </c>
      <c r="C20" s="2852">
        <f t="shared" si="1"/>
        <v>24.5</v>
      </c>
      <c r="D20" s="167">
        <f>'7-11л. РАСКЛАДКА'!R24</f>
        <v>0</v>
      </c>
      <c r="E20" s="74">
        <f>'7-11л. РАСКЛАДКА'!R82</f>
        <v>0</v>
      </c>
      <c r="F20" s="74">
        <f>'7-11л. РАСКЛАДКА'!R137</f>
        <v>80.34</v>
      </c>
      <c r="G20" s="74">
        <f>'7-11л. РАСКЛАДКА'!R193</f>
        <v>66.599999999999994</v>
      </c>
      <c r="H20" s="74">
        <f>'7-11л. РАСКЛАДКА'!R250</f>
        <v>34.4</v>
      </c>
      <c r="I20" s="74">
        <f>'7-11л. РАСКЛАДКА'!R306</f>
        <v>0</v>
      </c>
      <c r="J20" s="74">
        <f>'7-11л. РАСКЛАДКА'!R362</f>
        <v>0</v>
      </c>
      <c r="K20" s="74">
        <f>'7-11л. РАСКЛАДКА'!R415</f>
        <v>0</v>
      </c>
      <c r="L20" s="74">
        <f>'7-11л. РАСКЛАДКА'!R469</f>
        <v>63.66</v>
      </c>
      <c r="M20" s="1065">
        <f>'7-11л. РАСКЛАДКА'!R522</f>
        <v>0</v>
      </c>
      <c r="N20" s="1069">
        <f t="shared" si="0"/>
        <v>245</v>
      </c>
      <c r="O20" s="2595">
        <f t="shared" si="2"/>
        <v>0</v>
      </c>
      <c r="P20" s="1069">
        <f t="shared" si="3"/>
        <v>245</v>
      </c>
      <c r="Q20" s="762">
        <v>70</v>
      </c>
      <c r="S20" s="672"/>
      <c r="T20" s="686"/>
      <c r="U20" s="384"/>
      <c r="V20" s="108"/>
      <c r="W20" s="108"/>
      <c r="X20" s="108"/>
      <c r="Y20" s="108"/>
      <c r="Z20" s="674"/>
      <c r="AA20" s="127"/>
      <c r="AB20" s="108"/>
      <c r="AC20" s="675"/>
      <c r="AD20" s="108"/>
      <c r="AE20" s="2854"/>
      <c r="AF20" s="108"/>
      <c r="AG20" s="108"/>
      <c r="AH20" s="108"/>
      <c r="AI20" s="108"/>
    </row>
    <row r="21" spans="1:35">
      <c r="A21" s="499">
        <v>12</v>
      </c>
      <c r="B21" s="232" t="s">
        <v>113</v>
      </c>
      <c r="C21" s="2852">
        <f t="shared" si="1"/>
        <v>12.25</v>
      </c>
      <c r="D21" s="167">
        <f>'7-11л. РАСКЛАДКА'!R25</f>
        <v>36</v>
      </c>
      <c r="E21" s="74">
        <f>'7-11л. РАСКЛАДКА'!R83</f>
        <v>0</v>
      </c>
      <c r="F21" s="74">
        <f>'7-11л. РАСКЛАДКА'!R138</f>
        <v>0</v>
      </c>
      <c r="G21" s="74">
        <f>'7-11л. РАСКЛАДКА'!R194</f>
        <v>0</v>
      </c>
      <c r="H21" s="74">
        <f>'7-11л. РАСКЛАДКА'!R251</f>
        <v>0</v>
      </c>
      <c r="I21" s="74">
        <f>'7-11л. РАСКЛАДКА'!R307</f>
        <v>0</v>
      </c>
      <c r="J21" s="74">
        <f>'7-11л. РАСКЛАДКА'!R363</f>
        <v>86.5</v>
      </c>
      <c r="K21" s="74">
        <f>'7-11л. РАСКЛАДКА'!R416</f>
        <v>0</v>
      </c>
      <c r="L21" s="74">
        <f>'7-11л. РАСКЛАДКА'!R470</f>
        <v>0</v>
      </c>
      <c r="M21" s="1065">
        <f>'7-11л. РАСКЛАДКА'!R523</f>
        <v>0</v>
      </c>
      <c r="N21" s="1069">
        <f t="shared" si="0"/>
        <v>122.5</v>
      </c>
      <c r="O21" s="2595">
        <f t="shared" si="2"/>
        <v>0</v>
      </c>
      <c r="P21" s="1069">
        <f t="shared" si="3"/>
        <v>122.5</v>
      </c>
      <c r="Q21" s="762">
        <v>35</v>
      </c>
      <c r="S21" s="672"/>
      <c r="T21" s="678"/>
      <c r="U21" s="384"/>
      <c r="V21" s="108"/>
      <c r="W21" s="108"/>
      <c r="X21" s="108"/>
      <c r="Y21" s="108"/>
      <c r="Z21" s="674"/>
      <c r="AA21" s="127"/>
      <c r="AB21" s="108"/>
      <c r="AC21" s="675"/>
      <c r="AD21" s="108"/>
      <c r="AE21" s="2854"/>
      <c r="AF21" s="108"/>
      <c r="AG21" s="108"/>
      <c r="AH21" s="108"/>
      <c r="AI21" s="108"/>
    </row>
    <row r="22" spans="1:35" ht="12.75" customHeight="1">
      <c r="A22" s="499">
        <v>13</v>
      </c>
      <c r="B22" s="232" t="s">
        <v>46</v>
      </c>
      <c r="C22" s="2852">
        <f t="shared" si="1"/>
        <v>20.299999999999997</v>
      </c>
      <c r="D22" s="167">
        <f>'7-11л. РАСКЛАДКА'!R26</f>
        <v>35</v>
      </c>
      <c r="E22" s="74">
        <f>'7-11л. РАСКЛАДКА'!R84</f>
        <v>0</v>
      </c>
      <c r="F22" s="74">
        <f>'7-11л. РАСКЛАДКА'!R139</f>
        <v>0</v>
      </c>
      <c r="G22" s="74">
        <f>'7-11л. РАСКЛАДКА'!R195</f>
        <v>0</v>
      </c>
      <c r="H22" s="74">
        <f>'7-11л. РАСКЛАДКА'!R252</f>
        <v>0</v>
      </c>
      <c r="I22" s="74">
        <f>'7-11л. РАСКЛАДКА'!R308</f>
        <v>64.290000000000006</v>
      </c>
      <c r="J22" s="74">
        <f>'7-11л. РАСКЛАДКА'!R364</f>
        <v>0</v>
      </c>
      <c r="K22" s="74">
        <f>'7-11л. РАСКЛАДКА'!R417</f>
        <v>44.1</v>
      </c>
      <c r="L22" s="74">
        <f>'7-11л. РАСКЛАДКА'!R471</f>
        <v>0</v>
      </c>
      <c r="M22" s="1065">
        <f>'7-11л. РАСКЛАДКА'!R524</f>
        <v>59</v>
      </c>
      <c r="N22" s="1069">
        <f t="shared" si="0"/>
        <v>202.39000000000001</v>
      </c>
      <c r="O22" s="1074">
        <f t="shared" si="2"/>
        <v>-0.30049261083743772</v>
      </c>
      <c r="P22" s="1069">
        <f t="shared" si="3"/>
        <v>203</v>
      </c>
      <c r="Q22" s="762">
        <v>58</v>
      </c>
      <c r="S22" s="672"/>
      <c r="T22" s="678"/>
      <c r="U22" s="384"/>
      <c r="V22" s="108"/>
      <c r="W22" s="108"/>
      <c r="X22" s="108"/>
      <c r="Y22" s="108"/>
      <c r="Z22" s="674"/>
      <c r="AA22" s="127"/>
      <c r="AB22" s="108"/>
      <c r="AC22" s="675"/>
      <c r="AD22" s="108"/>
      <c r="AE22" s="2854"/>
      <c r="AF22" s="108"/>
      <c r="AG22" s="108"/>
      <c r="AH22" s="108"/>
      <c r="AI22" s="108"/>
    </row>
    <row r="23" spans="1:35" ht="13.5" customHeight="1">
      <c r="A23" s="499">
        <v>14</v>
      </c>
      <c r="B23" s="232" t="s">
        <v>114</v>
      </c>
      <c r="C23" s="2852">
        <f t="shared" si="1"/>
        <v>10.5</v>
      </c>
      <c r="D23" s="167">
        <f>'7-11л. РАСКЛАДКА'!R27</f>
        <v>0</v>
      </c>
      <c r="E23" s="74">
        <f>'7-11л. РАСКЛАДКА'!R85</f>
        <v>104</v>
      </c>
      <c r="F23" s="74">
        <f>'7-11л. РАСКЛАДКА'!R140</f>
        <v>0</v>
      </c>
      <c r="G23" s="74">
        <f>'7-11л. РАСКЛАДКА'!R196</f>
        <v>0</v>
      </c>
      <c r="H23" s="74">
        <f>'7-11л. РАСКЛАДКА'!R253</f>
        <v>0</v>
      </c>
      <c r="I23" s="74">
        <f>'7-11л. РАСКЛАДКА'!R309</f>
        <v>0</v>
      </c>
      <c r="J23" s="74">
        <f>'7-11л. РАСКЛАДКА'!R365</f>
        <v>0</v>
      </c>
      <c r="K23" s="74">
        <f>'7-11л. РАСКЛАДКА'!R418</f>
        <v>0</v>
      </c>
      <c r="L23" s="74">
        <f>'7-11л. РАСКЛАДКА'!R472</f>
        <v>0</v>
      </c>
      <c r="M23" s="1065">
        <f>'7-11л. РАСКЛАДКА'!R525</f>
        <v>0</v>
      </c>
      <c r="N23" s="1069">
        <f t="shared" si="0"/>
        <v>104</v>
      </c>
      <c r="O23" s="1884">
        <f t="shared" si="2"/>
        <v>-0.952380952380949</v>
      </c>
      <c r="P23" s="1069">
        <f t="shared" si="3"/>
        <v>105</v>
      </c>
      <c r="Q23" s="762">
        <v>30</v>
      </c>
      <c r="S23" s="672"/>
      <c r="T23" s="678"/>
      <c r="U23" s="384"/>
      <c r="V23" s="108"/>
      <c r="W23" s="108"/>
      <c r="X23" s="108"/>
      <c r="Y23" s="108"/>
      <c r="Z23" s="674"/>
      <c r="AA23" s="127"/>
      <c r="AB23" s="108"/>
      <c r="AC23" s="675"/>
      <c r="AD23" s="108"/>
      <c r="AE23" s="2854"/>
      <c r="AF23" s="108"/>
      <c r="AG23" s="108"/>
      <c r="AH23" s="108"/>
      <c r="AI23" s="108"/>
    </row>
    <row r="24" spans="1:35" ht="12" customHeight="1">
      <c r="A24" s="499">
        <v>15</v>
      </c>
      <c r="B24" s="232" t="s">
        <v>221</v>
      </c>
      <c r="C24" s="2852">
        <f t="shared" si="1"/>
        <v>105</v>
      </c>
      <c r="D24" s="167">
        <f>'7-11л. РАСКЛАДКА'!R28</f>
        <v>5.49</v>
      </c>
      <c r="E24" s="74">
        <f>'7-11л. РАСКЛАДКА'!R86</f>
        <v>0</v>
      </c>
      <c r="F24" s="74">
        <f>'7-11л. РАСКЛАДКА'!R141</f>
        <v>200</v>
      </c>
      <c r="G24" s="74">
        <f>'7-11л. РАСКЛАДКА'!R197</f>
        <v>69.8</v>
      </c>
      <c r="H24" s="74">
        <f>'7-11л. РАСКЛАДКА'!R254</f>
        <v>200</v>
      </c>
      <c r="I24" s="74">
        <f>'7-11л. РАСКЛАДКА'!R310</f>
        <v>68.400000000000006</v>
      </c>
      <c r="J24" s="74">
        <f>'7-11л. РАСКЛАДКА'!R366</f>
        <v>100</v>
      </c>
      <c r="K24" s="74">
        <f>'7-11л. РАСКЛАДКА'!R419</f>
        <v>83</v>
      </c>
      <c r="L24" s="74">
        <f>'7-11л. РАСКЛАДКА'!R473</f>
        <v>67.42</v>
      </c>
      <c r="M24" s="1065">
        <f>'7-11л. РАСКЛАДКА'!R526</f>
        <v>230</v>
      </c>
      <c r="N24" s="1069">
        <f t="shared" si="0"/>
        <v>1024.1100000000001</v>
      </c>
      <c r="O24" s="1884">
        <f t="shared" si="2"/>
        <v>-2.4657142857142702</v>
      </c>
      <c r="P24" s="1069">
        <f t="shared" si="3"/>
        <v>1050</v>
      </c>
      <c r="Q24" s="762">
        <v>300</v>
      </c>
      <c r="S24" s="677"/>
      <c r="T24" s="686"/>
      <c r="U24" s="384"/>
      <c r="V24" s="108"/>
      <c r="W24" s="108"/>
      <c r="X24" s="108"/>
      <c r="Y24" s="108"/>
      <c r="Z24" s="674"/>
      <c r="AA24" s="127"/>
      <c r="AB24" s="108"/>
      <c r="AC24" s="675"/>
      <c r="AD24" s="108"/>
      <c r="AE24" s="2855"/>
      <c r="AF24" s="108"/>
      <c r="AG24" s="108"/>
      <c r="AH24" s="108"/>
      <c r="AI24" s="108"/>
    </row>
    <row r="25" spans="1:35" ht="14.25" customHeight="1">
      <c r="A25" s="499">
        <v>16</v>
      </c>
      <c r="B25" s="232" t="s">
        <v>222</v>
      </c>
      <c r="C25" s="2852">
        <f t="shared" si="1"/>
        <v>52.5</v>
      </c>
      <c r="D25" s="167">
        <f>'7-11л. РАСКЛАДКА'!R29</f>
        <v>0</v>
      </c>
      <c r="E25" s="74">
        <f>'7-11л. РАСКЛАДКА'!R87</f>
        <v>0</v>
      </c>
      <c r="F25" s="74">
        <f>'7-11л. РАСКЛАДКА'!R142</f>
        <v>0</v>
      </c>
      <c r="G25" s="74">
        <f>'7-11л. РАСКЛАДКА'!R198</f>
        <v>0</v>
      </c>
      <c r="H25" s="74">
        <f>'7-11л. РАСКЛАДКА'!R255</f>
        <v>0</v>
      </c>
      <c r="I25" s="74">
        <f>'7-11л. РАСКЛАДКА'!R311</f>
        <v>0</v>
      </c>
      <c r="J25" s="74">
        <f>'7-11л. РАСКЛАДКА'!R367</f>
        <v>0</v>
      </c>
      <c r="K25" s="74">
        <f>'7-11л. РАСКЛАДКА'!R420</f>
        <v>0</v>
      </c>
      <c r="L25" s="74">
        <f>'7-11л. РАСКЛАДКА'!R474</f>
        <v>0</v>
      </c>
      <c r="M25" s="1065">
        <f>'7-11л. РАСКЛАДКА'!R527</f>
        <v>0</v>
      </c>
      <c r="N25" s="1069">
        <f t="shared" si="0"/>
        <v>0</v>
      </c>
      <c r="O25" s="1074">
        <f t="shared" si="2"/>
        <v>-100</v>
      </c>
      <c r="P25" s="1069">
        <f t="shared" si="3"/>
        <v>525</v>
      </c>
      <c r="Q25" s="762">
        <v>150</v>
      </c>
      <c r="S25" s="677"/>
      <c r="T25" s="686"/>
      <c r="U25" s="384"/>
      <c r="V25" s="108"/>
      <c r="W25" s="108"/>
      <c r="X25" s="108"/>
      <c r="Y25" s="108"/>
      <c r="Z25" s="674"/>
      <c r="AA25" s="127"/>
      <c r="AB25" s="108"/>
      <c r="AC25" s="675"/>
      <c r="AD25" s="108"/>
      <c r="AE25" s="2861"/>
      <c r="AF25" s="108"/>
      <c r="AG25" s="212"/>
      <c r="AH25" s="108"/>
      <c r="AI25" s="108"/>
    </row>
    <row r="26" spans="1:35">
      <c r="A26" s="499">
        <v>17</v>
      </c>
      <c r="B26" s="232" t="s">
        <v>223</v>
      </c>
      <c r="C26" s="2852">
        <f t="shared" si="1"/>
        <v>17.5</v>
      </c>
      <c r="D26" s="167">
        <f>'7-11л. РАСКЛАДКА'!R30</f>
        <v>0</v>
      </c>
      <c r="E26" s="74">
        <f>'7-11л. РАСКЛАДКА'!R88</f>
        <v>0</v>
      </c>
      <c r="F26" s="74">
        <f>'7-11л. РАСКЛАДКА'!R143</f>
        <v>0</v>
      </c>
      <c r="G26" s="74">
        <f>'7-11л. РАСКЛАДКА'!R199</f>
        <v>0</v>
      </c>
      <c r="H26" s="74">
        <f>'7-11л. РАСКЛАДКА'!R256</f>
        <v>109.7</v>
      </c>
      <c r="I26" s="74">
        <f>'7-11л. РАСКЛАДКА'!R312</f>
        <v>0</v>
      </c>
      <c r="J26" s="74">
        <f>'7-11л. РАСКЛАДКА'!R368</f>
        <v>0</v>
      </c>
      <c r="K26" s="74">
        <f>'7-11л. РАСКЛАДКА'!R421</f>
        <v>38.5</v>
      </c>
      <c r="L26" s="74">
        <f>'7-11л. РАСКЛАДКА'!R475</f>
        <v>0</v>
      </c>
      <c r="M26" s="1065">
        <f>'7-11л. РАСКЛАДКА'!R528</f>
        <v>23.8</v>
      </c>
      <c r="N26" s="1069">
        <f t="shared" si="0"/>
        <v>172</v>
      </c>
      <c r="O26" s="1884">
        <f t="shared" si="2"/>
        <v>-1.7142857142857082</v>
      </c>
      <c r="P26" s="1069">
        <f t="shared" si="3"/>
        <v>175</v>
      </c>
      <c r="Q26" s="762">
        <v>50</v>
      </c>
      <c r="S26" s="672"/>
      <c r="T26" s="678"/>
      <c r="U26" s="384"/>
      <c r="V26" s="108"/>
      <c r="W26" s="108"/>
      <c r="X26" s="108"/>
      <c r="Y26" s="108"/>
      <c r="Z26" s="674"/>
      <c r="AA26" s="127"/>
      <c r="AB26" s="108"/>
      <c r="AC26" s="675"/>
      <c r="AD26" s="108"/>
      <c r="AE26" s="2854"/>
      <c r="AF26" s="108"/>
      <c r="AG26" s="108"/>
      <c r="AH26" s="108"/>
      <c r="AI26" s="108"/>
    </row>
    <row r="27" spans="1:35">
      <c r="A27" s="499">
        <v>18</v>
      </c>
      <c r="B27" s="232" t="s">
        <v>47</v>
      </c>
      <c r="C27" s="2852">
        <f t="shared" si="1"/>
        <v>3.5</v>
      </c>
      <c r="D27" s="167">
        <f>'7-11л. РАСКЛАДКА'!R31</f>
        <v>12.4</v>
      </c>
      <c r="E27" s="74">
        <f>'7-11л. РАСКЛАДКА'!R89</f>
        <v>0</v>
      </c>
      <c r="F27" s="74">
        <f>'7-11л. РАСКЛАДКА'!R144</f>
        <v>0</v>
      </c>
      <c r="G27" s="74">
        <f>'7-11л. РАСКЛАДКА'!R200</f>
        <v>0</v>
      </c>
      <c r="H27" s="74">
        <f>'7-11л. РАСКЛАДКА'!R257</f>
        <v>22.6</v>
      </c>
      <c r="I27" s="74">
        <f>'7-11л. РАСКЛАДКА'!R313</f>
        <v>0</v>
      </c>
      <c r="J27" s="74">
        <f>'7-11л. РАСКЛАДКА'!R369</f>
        <v>0</v>
      </c>
      <c r="K27" s="74">
        <f>'7-11л. РАСКЛАДКА'!R422</f>
        <v>0</v>
      </c>
      <c r="L27" s="74">
        <f>'7-11л. РАСКЛАДКА'!R476</f>
        <v>0</v>
      </c>
      <c r="M27" s="1065">
        <f>'7-11л. РАСКЛАДКА'!R529</f>
        <v>0</v>
      </c>
      <c r="N27" s="1069">
        <f t="shared" si="0"/>
        <v>35</v>
      </c>
      <c r="O27" s="2595">
        <f t="shared" si="2"/>
        <v>0</v>
      </c>
      <c r="P27" s="1069">
        <f t="shared" si="3"/>
        <v>35</v>
      </c>
      <c r="Q27" s="762">
        <v>10</v>
      </c>
      <c r="S27" s="672"/>
      <c r="T27" s="678"/>
      <c r="U27" s="384"/>
      <c r="V27" s="108"/>
      <c r="W27" s="108"/>
      <c r="X27" s="108"/>
      <c r="Y27" s="108"/>
      <c r="Z27" s="674"/>
      <c r="AA27" s="127"/>
      <c r="AB27" s="108"/>
      <c r="AC27" s="675"/>
      <c r="AD27" s="108"/>
      <c r="AE27" s="2854"/>
      <c r="AF27" s="108"/>
      <c r="AG27" s="108"/>
      <c r="AH27" s="108"/>
      <c r="AI27" s="108"/>
    </row>
    <row r="28" spans="1:35">
      <c r="A28" s="499">
        <v>19</v>
      </c>
      <c r="B28" s="232" t="s">
        <v>224</v>
      </c>
      <c r="C28" s="2852">
        <f t="shared" si="1"/>
        <v>3.5</v>
      </c>
      <c r="D28" s="167">
        <f>'7-11л. РАСКЛАДКА'!R32</f>
        <v>11.25</v>
      </c>
      <c r="E28" s="74">
        <f>'7-11л. РАСКЛАДКА'!R90</f>
        <v>20.149999999999999</v>
      </c>
      <c r="F28" s="74">
        <f>'7-11л. РАСКЛАДКА'!R145</f>
        <v>0</v>
      </c>
      <c r="G28" s="74">
        <f>'7-11л. РАСКЛАДКА'!R201</f>
        <v>0</v>
      </c>
      <c r="H28" s="74">
        <f>'7-11л. РАСКЛАДКА'!R258</f>
        <v>3.6</v>
      </c>
      <c r="I28" s="74">
        <f>'7-11л. РАСКЛАДКА'!R314</f>
        <v>0</v>
      </c>
      <c r="J28" s="74">
        <f>'7-11л. РАСКЛАДКА'!R370</f>
        <v>0</v>
      </c>
      <c r="K28" s="74">
        <f>'7-11л. РАСКЛАДКА'!R423</f>
        <v>0</v>
      </c>
      <c r="L28" s="74">
        <f>'7-11л. РАСКЛАДКА'!R477</f>
        <v>0</v>
      </c>
      <c r="M28" s="1065">
        <f>'7-11л. РАСКЛАДКА'!R530</f>
        <v>0</v>
      </c>
      <c r="N28" s="1069">
        <f t="shared" si="0"/>
        <v>35</v>
      </c>
      <c r="O28" s="2595">
        <f t="shared" si="2"/>
        <v>0</v>
      </c>
      <c r="P28" s="1069">
        <f t="shared" si="3"/>
        <v>35</v>
      </c>
      <c r="Q28" s="762">
        <v>10</v>
      </c>
      <c r="S28" s="672"/>
      <c r="T28" s="678"/>
      <c r="U28" s="384"/>
      <c r="V28" s="108"/>
      <c r="W28" s="108"/>
      <c r="X28" s="108"/>
      <c r="Y28" s="108"/>
      <c r="Z28" s="674"/>
      <c r="AA28" s="127"/>
      <c r="AB28" s="108"/>
      <c r="AC28" s="675"/>
      <c r="AD28" s="108"/>
      <c r="AE28" s="2856"/>
      <c r="AF28" s="108"/>
      <c r="AG28" s="108"/>
      <c r="AH28" s="108"/>
      <c r="AI28" s="108"/>
    </row>
    <row r="29" spans="1:35">
      <c r="A29" s="499">
        <v>20</v>
      </c>
      <c r="B29" s="232" t="s">
        <v>48</v>
      </c>
      <c r="C29" s="2852">
        <f t="shared" si="1"/>
        <v>10.5</v>
      </c>
      <c r="D29" s="167">
        <f>'7-11л. РАСКЛАДКА'!R33</f>
        <v>10</v>
      </c>
      <c r="E29" s="74">
        <f>'7-11л. РАСКЛАДКА'!R91</f>
        <v>10.25</v>
      </c>
      <c r="F29" s="74">
        <f>'7-11л. РАСКЛАДКА'!R146</f>
        <v>10</v>
      </c>
      <c r="G29" s="74">
        <f>'7-11л. РАСКЛАДКА'!R202</f>
        <v>12.05</v>
      </c>
      <c r="H29" s="74">
        <f>'7-11л. РАСКЛАДКА'!R259</f>
        <v>6</v>
      </c>
      <c r="I29" s="74">
        <f>'7-11л. РАСКЛАДКА'!R315</f>
        <v>19.3</v>
      </c>
      <c r="J29" s="74">
        <f>'7-11л. РАСКЛАДКА'!R371</f>
        <v>8.27</v>
      </c>
      <c r="K29" s="74">
        <f>'7-11л. РАСКЛАДКА'!R424</f>
        <v>11.44</v>
      </c>
      <c r="L29" s="74">
        <f>'7-11л. РАСКЛАДКА'!R478</f>
        <v>10.290000000000001</v>
      </c>
      <c r="M29" s="1065">
        <f>'7-11л. РАСКЛАДКА'!R531</f>
        <v>7.4</v>
      </c>
      <c r="N29" s="1069">
        <f t="shared" si="0"/>
        <v>105</v>
      </c>
      <c r="O29" s="2595">
        <f t="shared" si="2"/>
        <v>0</v>
      </c>
      <c r="P29" s="1069">
        <f t="shared" si="3"/>
        <v>105</v>
      </c>
      <c r="Q29" s="762">
        <v>30</v>
      </c>
      <c r="S29" s="672"/>
      <c r="T29" s="678"/>
      <c r="U29" s="384"/>
      <c r="V29" s="108"/>
      <c r="W29" s="108"/>
      <c r="X29" s="108"/>
      <c r="Y29" s="108"/>
      <c r="Z29" s="674"/>
      <c r="AA29" s="127"/>
      <c r="AB29" s="108"/>
      <c r="AC29" s="675"/>
      <c r="AD29" s="108"/>
      <c r="AE29" s="2854"/>
      <c r="AF29" s="108"/>
      <c r="AG29" s="108"/>
      <c r="AH29" s="108"/>
      <c r="AI29" s="108"/>
    </row>
    <row r="30" spans="1:35">
      <c r="A30" s="499">
        <v>21</v>
      </c>
      <c r="B30" s="232" t="s">
        <v>49</v>
      </c>
      <c r="C30" s="2852">
        <f t="shared" si="1"/>
        <v>5.25</v>
      </c>
      <c r="D30" s="167">
        <f>'7-11л. РАСКЛАДКА'!R34</f>
        <v>4.4400000000000004</v>
      </c>
      <c r="E30" s="74">
        <f>'7-11л. РАСКЛАДКА'!R92</f>
        <v>4</v>
      </c>
      <c r="F30" s="74">
        <f>'7-11л. РАСКЛАДКА'!R147</f>
        <v>7</v>
      </c>
      <c r="G30" s="74">
        <f>'7-11л. РАСКЛАДКА'!R203</f>
        <v>1.8</v>
      </c>
      <c r="H30" s="74">
        <f>'7-11л. РАСКЛАДКА'!R260</f>
        <v>8.1</v>
      </c>
      <c r="I30" s="74">
        <f>'7-11л. РАСКЛАДКА'!R316</f>
        <v>3</v>
      </c>
      <c r="J30" s="74">
        <f>'7-11л. РАСКЛАДКА'!R372</f>
        <v>7</v>
      </c>
      <c r="K30" s="74">
        <f>'7-11л. РАСКЛАДКА'!R425</f>
        <v>7.1</v>
      </c>
      <c r="L30" s="74">
        <f>'7-11л. РАСКЛАДКА'!R479</f>
        <v>3</v>
      </c>
      <c r="M30" s="1065">
        <f>'7-11л. РАСКЛАДКА'!R532</f>
        <v>7</v>
      </c>
      <c r="N30" s="1069">
        <f t="shared" si="0"/>
        <v>52.440000000000005</v>
      </c>
      <c r="O30" s="1884">
        <f t="shared" si="2"/>
        <v>-0.11428571428569967</v>
      </c>
      <c r="P30" s="1069">
        <f t="shared" si="3"/>
        <v>52.5</v>
      </c>
      <c r="Q30" s="762">
        <v>15</v>
      </c>
      <c r="S30" s="672"/>
      <c r="T30" s="678"/>
      <c r="U30" s="384"/>
      <c r="V30" s="108"/>
      <c r="W30" s="108"/>
      <c r="X30" s="108"/>
      <c r="Y30" s="108"/>
      <c r="Z30" s="674"/>
      <c r="AA30" s="127"/>
      <c r="AB30" s="108"/>
      <c r="AC30" s="675"/>
      <c r="AD30" s="108"/>
      <c r="AE30" s="2856"/>
      <c r="AF30" s="108"/>
      <c r="AG30" s="108"/>
      <c r="AH30" s="108"/>
      <c r="AI30" s="108"/>
    </row>
    <row r="31" spans="1:35" ht="12" customHeight="1">
      <c r="A31" s="499">
        <v>22</v>
      </c>
      <c r="B31" s="232" t="s">
        <v>225</v>
      </c>
      <c r="C31" s="2852">
        <f t="shared" si="1"/>
        <v>14</v>
      </c>
      <c r="D31" s="167">
        <f>'7-11л. РАСКЛАДКА'!R35</f>
        <v>5.2240000000000002</v>
      </c>
      <c r="E31" s="74">
        <f>'7-11л. РАСКЛАДКА'!R93</f>
        <v>0</v>
      </c>
      <c r="F31" s="74">
        <f>'7-11л. РАСКЛАДКА'!R148</f>
        <v>0</v>
      </c>
      <c r="G31" s="74">
        <f>'7-11л. РАСКЛАДКА'!R204</f>
        <v>11.64</v>
      </c>
      <c r="H31" s="74">
        <f>'7-11л. РАСКЛАДКА'!R261</f>
        <v>13.280000000000001</v>
      </c>
      <c r="I31" s="74">
        <f>'7-11л. РАСКЛАДКА'!R317</f>
        <v>0</v>
      </c>
      <c r="J31" s="74">
        <f>'7-11л. РАСКЛАДКА'!R373</f>
        <v>0</v>
      </c>
      <c r="K31" s="74">
        <f>'7-11л. РАСКЛАДКА'!R426</f>
        <v>7.4</v>
      </c>
      <c r="L31" s="74">
        <f>'7-11л. РАСКЛАДКА'!R480</f>
        <v>76.8</v>
      </c>
      <c r="M31" s="1065">
        <f>'7-11л. РАСКЛАДКА'!R533</f>
        <v>21.7</v>
      </c>
      <c r="N31" s="1069">
        <f t="shared" si="0"/>
        <v>136.04399999999998</v>
      </c>
      <c r="O31" s="1884">
        <f t="shared" si="2"/>
        <v>-2.8257142857142981</v>
      </c>
      <c r="P31" s="1069">
        <f t="shared" si="3"/>
        <v>140</v>
      </c>
      <c r="Q31" s="762">
        <v>40</v>
      </c>
      <c r="S31" s="672"/>
      <c r="T31" s="678"/>
      <c r="U31" s="384"/>
      <c r="V31" s="108"/>
      <c r="W31" s="108"/>
      <c r="X31" s="108"/>
      <c r="Y31" s="108"/>
      <c r="Z31" s="674"/>
      <c r="AA31" s="127"/>
      <c r="AB31" s="108"/>
      <c r="AC31" s="675"/>
      <c r="AD31" s="108"/>
      <c r="AE31" s="2854"/>
      <c r="AF31" s="108"/>
      <c r="AG31" s="108"/>
      <c r="AH31" s="108"/>
      <c r="AI31" s="108"/>
    </row>
    <row r="32" spans="1:35" ht="13.5" customHeight="1">
      <c r="A32" s="499">
        <v>23</v>
      </c>
      <c r="B32" s="232" t="s">
        <v>50</v>
      </c>
      <c r="C32" s="2852">
        <f t="shared" si="1"/>
        <v>10.5</v>
      </c>
      <c r="D32" s="167">
        <f>'7-11л. РАСКЛАДКА'!R36</f>
        <v>0</v>
      </c>
      <c r="E32" s="74">
        <f>'7-11л. РАСКЛАДКА'!R94</f>
        <v>8.1999999999999993</v>
      </c>
      <c r="F32" s="74">
        <f>'7-11л. РАСКЛАДКА'!R149</f>
        <v>12.72</v>
      </c>
      <c r="G32" s="74">
        <f>'7-11л. РАСКЛАДКА'!R205</f>
        <v>0</v>
      </c>
      <c r="H32" s="74">
        <f>'7-11л. РАСКЛАДКА'!R262</f>
        <v>19.84</v>
      </c>
      <c r="I32" s="74">
        <f>'7-11л. РАСКЛАДКА'!R318</f>
        <v>3</v>
      </c>
      <c r="J32" s="74">
        <f>'7-11л. РАСКЛАДКА'!R374</f>
        <v>10</v>
      </c>
      <c r="K32" s="74">
        <f>'7-11л. РАСКЛАДКА'!R427</f>
        <v>20.68</v>
      </c>
      <c r="L32" s="74">
        <f>'7-11л. РАСКЛАДКА'!R481</f>
        <v>7.72</v>
      </c>
      <c r="M32" s="1065">
        <f>'7-11л. РАСКЛАДКА'!R534</f>
        <v>12.24</v>
      </c>
      <c r="N32" s="1069">
        <f t="shared" si="0"/>
        <v>94.399999999999991</v>
      </c>
      <c r="O32" s="1074">
        <f t="shared" si="2"/>
        <v>-10.095238095238102</v>
      </c>
      <c r="P32" s="1069">
        <f t="shared" si="3"/>
        <v>105</v>
      </c>
      <c r="Q32" s="762">
        <v>30</v>
      </c>
      <c r="S32" s="672"/>
      <c r="T32" s="678"/>
      <c r="U32" s="384"/>
      <c r="V32" s="108"/>
      <c r="W32" s="108"/>
      <c r="X32" s="108"/>
      <c r="Y32" s="108"/>
      <c r="Z32" s="674"/>
      <c r="AA32" s="127"/>
      <c r="AB32" s="108"/>
      <c r="AC32" s="675"/>
      <c r="AD32" s="108"/>
      <c r="AE32" s="2854"/>
      <c r="AF32" s="108"/>
      <c r="AG32" s="108"/>
      <c r="AH32" s="108"/>
      <c r="AI32" s="108"/>
    </row>
    <row r="33" spans="1:35" ht="12.75" customHeight="1">
      <c r="A33" s="499">
        <v>24</v>
      </c>
      <c r="B33" s="232" t="s">
        <v>51</v>
      </c>
      <c r="C33" s="2852">
        <f t="shared" si="1"/>
        <v>3.5</v>
      </c>
      <c r="D33" s="167">
        <f>'7-11л. РАСКЛАДКА'!R37</f>
        <v>0</v>
      </c>
      <c r="E33" s="74">
        <f>'7-11л. РАСКЛАДКА'!R95</f>
        <v>0</v>
      </c>
      <c r="F33" s="74">
        <f>'7-11л. РАСКЛАДКА'!R150</f>
        <v>0</v>
      </c>
      <c r="G33" s="74">
        <f>'7-11л. РАСКЛАДКА'!R206</f>
        <v>0</v>
      </c>
      <c r="H33" s="74">
        <f>'7-11л. РАСКЛАДКА'!R263</f>
        <v>0</v>
      </c>
      <c r="I33" s="74">
        <f>'7-11л. РАСКЛАДКА'!R319</f>
        <v>0</v>
      </c>
      <c r="J33" s="74">
        <f>'7-11л. РАСКЛАДКА'!R375</f>
        <v>30</v>
      </c>
      <c r="K33" s="74">
        <f>'7-11л. РАСКЛАДКА'!R428</f>
        <v>0</v>
      </c>
      <c r="L33" s="74">
        <f>'7-11л. РАСКЛАДКА'!R482</f>
        <v>0</v>
      </c>
      <c r="M33" s="1065">
        <f>'7-11л. РАСКЛАДКА'!R535</f>
        <v>0</v>
      </c>
      <c r="N33" s="1069">
        <f t="shared" si="0"/>
        <v>30</v>
      </c>
      <c r="O33" s="1074">
        <f t="shared" si="2"/>
        <v>-14.285714285714292</v>
      </c>
      <c r="P33" s="1069">
        <f t="shared" si="3"/>
        <v>35</v>
      </c>
      <c r="Q33" s="762">
        <v>10</v>
      </c>
      <c r="S33" s="672"/>
      <c r="T33" s="678"/>
      <c r="U33" s="384"/>
      <c r="V33" s="108"/>
      <c r="W33" s="108"/>
      <c r="X33" s="108"/>
      <c r="Y33" s="108"/>
      <c r="Z33" s="674"/>
      <c r="AA33" s="127"/>
      <c r="AB33" s="108"/>
      <c r="AC33" s="675"/>
      <c r="AD33" s="108"/>
      <c r="AE33" s="2854"/>
      <c r="AF33" s="108"/>
      <c r="AG33" s="108"/>
      <c r="AH33" s="108"/>
      <c r="AI33" s="108"/>
    </row>
    <row r="34" spans="1:35" ht="12" customHeight="1">
      <c r="A34" s="499">
        <v>25</v>
      </c>
      <c r="B34" s="232" t="s">
        <v>52</v>
      </c>
      <c r="C34" s="2852">
        <f t="shared" si="1"/>
        <v>0.35000000000000003</v>
      </c>
      <c r="D34" s="167">
        <f>'7-11л. РАСКЛАДКА'!R38</f>
        <v>0</v>
      </c>
      <c r="E34" s="74">
        <f>'7-11л. РАСКЛАДКА'!R96</f>
        <v>0</v>
      </c>
      <c r="F34" s="74">
        <f>'7-11л. РАСКЛАДКА'!R151</f>
        <v>0</v>
      </c>
      <c r="G34" s="74">
        <f>'7-11л. РАСКЛАДКА'!R207</f>
        <v>0</v>
      </c>
      <c r="H34" s="74">
        <f>'7-11л. РАСКЛАДКА'!R264</f>
        <v>0</v>
      </c>
      <c r="I34" s="74">
        <f>'7-11л. РАСКЛАДКА'!R320</f>
        <v>0</v>
      </c>
      <c r="J34" s="74">
        <f>'7-11л. РАСКЛАДКА'!R376</f>
        <v>1</v>
      </c>
      <c r="K34" s="74">
        <f>'7-11л. РАСКЛАДКА'!R429</f>
        <v>0</v>
      </c>
      <c r="L34" s="74">
        <f>'7-11л. РАСКЛАДКА'!R483</f>
        <v>0</v>
      </c>
      <c r="M34" s="1065">
        <f>'7-11л. РАСКЛАДКА'!R536</f>
        <v>0</v>
      </c>
      <c r="N34" s="1069">
        <f t="shared" si="0"/>
        <v>1</v>
      </c>
      <c r="O34" s="1074">
        <f t="shared" si="2"/>
        <v>-71.428571428571431</v>
      </c>
      <c r="P34" s="1069">
        <f t="shared" si="3"/>
        <v>3.5</v>
      </c>
      <c r="Q34" s="762">
        <v>1</v>
      </c>
      <c r="S34" s="672"/>
      <c r="T34" s="686"/>
      <c r="U34" s="384"/>
      <c r="V34" s="108"/>
      <c r="W34" s="108"/>
      <c r="X34" s="108"/>
      <c r="Y34" s="108"/>
      <c r="Z34" s="674"/>
      <c r="AA34" s="127"/>
      <c r="AB34" s="108"/>
      <c r="AC34" s="675"/>
      <c r="AD34" s="108"/>
      <c r="AE34" s="2857"/>
      <c r="AF34" s="108"/>
      <c r="AG34" s="108"/>
      <c r="AH34" s="108"/>
      <c r="AI34" s="108"/>
    </row>
    <row r="35" spans="1:35" ht="15.75" customHeight="1">
      <c r="A35" s="499">
        <v>26</v>
      </c>
      <c r="B35" s="232" t="s">
        <v>226</v>
      </c>
      <c r="C35" s="2852">
        <f t="shared" si="1"/>
        <v>0.35000000000000003</v>
      </c>
      <c r="D35" s="167">
        <f>'7-11л. РАСКЛАДКА'!R39</f>
        <v>0</v>
      </c>
      <c r="E35" s="74">
        <f>'7-11л. РАСКЛАДКА'!R97</f>
        <v>0</v>
      </c>
      <c r="F35" s="74">
        <f>'7-11л. РАСКЛАДКА'!R152</f>
        <v>0</v>
      </c>
      <c r="G35" s="74">
        <f>'7-11л. РАСКЛАДКА'!R208</f>
        <v>0</v>
      </c>
      <c r="H35" s="74">
        <f>'7-11л. РАСКЛАДКА'!R265</f>
        <v>4</v>
      </c>
      <c r="I35" s="74">
        <f>'7-11л. РАСКЛАДКА'!R321</f>
        <v>0</v>
      </c>
      <c r="J35" s="74">
        <f>'7-11л. РАСКЛАДКА'!R377</f>
        <v>0</v>
      </c>
      <c r="K35" s="74">
        <f>'7-11л. РАСКЛАДКА'!R430</f>
        <v>0</v>
      </c>
      <c r="L35" s="74">
        <f>'7-11л. РАСКЛАДКА'!R484</f>
        <v>0</v>
      </c>
      <c r="M35" s="1065">
        <f>'7-11л. РАСКЛАДКА'!R537</f>
        <v>0</v>
      </c>
      <c r="N35" s="1069">
        <f t="shared" si="0"/>
        <v>4</v>
      </c>
      <c r="O35" s="1884">
        <f t="shared" si="2"/>
        <v>14.285714285714292</v>
      </c>
      <c r="P35" s="1069">
        <f t="shared" si="3"/>
        <v>3.5</v>
      </c>
      <c r="Q35" s="762">
        <v>1</v>
      </c>
      <c r="S35" s="672"/>
      <c r="T35" s="678"/>
      <c r="U35" s="384"/>
      <c r="V35" s="108"/>
      <c r="W35" s="108"/>
      <c r="X35" s="108"/>
      <c r="Y35" s="108"/>
      <c r="Z35" s="674"/>
      <c r="AA35" s="127"/>
      <c r="AB35" s="108"/>
      <c r="AC35" s="675"/>
      <c r="AD35" s="108"/>
      <c r="AE35" s="2854"/>
      <c r="AF35" s="108"/>
      <c r="AG35" s="108"/>
      <c r="AH35" s="108"/>
      <c r="AI35" s="108"/>
    </row>
    <row r="36" spans="1:35" ht="12" customHeight="1">
      <c r="A36" s="499">
        <v>27</v>
      </c>
      <c r="B36" s="232" t="s">
        <v>115</v>
      </c>
      <c r="C36" s="2852">
        <f t="shared" si="1"/>
        <v>0.70000000000000007</v>
      </c>
      <c r="D36" s="167">
        <f>'7-11л. РАСКЛАДКА'!R40</f>
        <v>0</v>
      </c>
      <c r="E36" s="74">
        <f>'7-11л. РАСКЛАДКА'!R98</f>
        <v>0</v>
      </c>
      <c r="F36" s="74">
        <f>'7-11л. РАСКЛАДКА'!R153</f>
        <v>3</v>
      </c>
      <c r="G36" s="74">
        <f>'7-11л. РАСКЛАДКА'!R209</f>
        <v>0</v>
      </c>
      <c r="H36" s="74">
        <f>'7-11л. РАСКЛАДКА'!R266</f>
        <v>0</v>
      </c>
      <c r="I36" s="74">
        <f>'7-11л. РАСКЛАДКА'!R322</f>
        <v>0</v>
      </c>
      <c r="J36" s="74">
        <f>'7-11л. РАСКЛАДКА'!R378</f>
        <v>0</v>
      </c>
      <c r="K36" s="74">
        <f>'7-11л. РАСКЛАДКА'!R431</f>
        <v>0</v>
      </c>
      <c r="L36" s="74">
        <f>'7-11л. РАСКЛАДКА'!R485</f>
        <v>0</v>
      </c>
      <c r="M36" s="1065">
        <f>'7-11л. РАСКЛАДКА'!R538</f>
        <v>3</v>
      </c>
      <c r="N36" s="1069">
        <f t="shared" si="0"/>
        <v>6</v>
      </c>
      <c r="O36" s="1074">
        <f t="shared" si="2"/>
        <v>-14.285714285714292</v>
      </c>
      <c r="P36" s="1069">
        <f t="shared" si="3"/>
        <v>7</v>
      </c>
      <c r="Q36" s="762">
        <v>2</v>
      </c>
      <c r="S36" s="672"/>
      <c r="T36" s="686"/>
      <c r="U36" s="384"/>
      <c r="V36" s="108"/>
      <c r="W36" s="108"/>
      <c r="X36" s="108"/>
      <c r="Y36" s="108"/>
      <c r="Z36" s="674"/>
      <c r="AA36" s="127"/>
      <c r="AB36" s="108"/>
      <c r="AC36" s="675"/>
      <c r="AD36" s="108"/>
      <c r="AE36" s="2862"/>
      <c r="AF36" s="108"/>
      <c r="AG36" s="108"/>
      <c r="AH36" s="108"/>
      <c r="AI36" s="108"/>
    </row>
    <row r="37" spans="1:35" ht="12" hidden="1" customHeight="1">
      <c r="A37" s="499">
        <v>28</v>
      </c>
      <c r="B37" s="232" t="s">
        <v>53</v>
      </c>
      <c r="C37" s="2852">
        <f t="shared" si="1"/>
        <v>7.0000000000000007E-2</v>
      </c>
      <c r="D37" s="167">
        <f>'7-11л. РАСКЛАДКА'!R41</f>
        <v>0</v>
      </c>
      <c r="E37" s="74">
        <f>'7-11л. РАСКЛАДКА'!R99</f>
        <v>0</v>
      </c>
      <c r="F37" s="74">
        <f>'7-11л. РАСКЛАДКА'!R154</f>
        <v>0</v>
      </c>
      <c r="G37" s="74">
        <f>'7-11л. РАСКЛАДКА'!R210</f>
        <v>0</v>
      </c>
      <c r="H37" s="74">
        <f>'7-11л. РАСКЛАДКА'!R267</f>
        <v>0</v>
      </c>
      <c r="I37" s="74">
        <f>'7-11л. РАСКЛАДКА'!R323</f>
        <v>0</v>
      </c>
      <c r="J37" s="74">
        <f>'7-11л. РАСКЛАДКА'!R379</f>
        <v>0</v>
      </c>
      <c r="K37" s="74">
        <f>'7-11л. РАСКЛАДКА'!R432</f>
        <v>0</v>
      </c>
      <c r="L37" s="74">
        <f>'7-11л. РАСКЛАДКА'!R486</f>
        <v>0</v>
      </c>
      <c r="M37" s="1065">
        <f>'7-11л. РАСКЛАДКА'!R539</f>
        <v>0</v>
      </c>
      <c r="N37" s="1069">
        <f t="shared" si="0"/>
        <v>0</v>
      </c>
      <c r="O37" s="1074">
        <f t="shared" si="2"/>
        <v>-100</v>
      </c>
      <c r="P37" s="1069">
        <f t="shared" si="3"/>
        <v>0.70000000000000007</v>
      </c>
      <c r="Q37" s="762">
        <v>0.2</v>
      </c>
      <c r="S37" s="672"/>
      <c r="T37" s="678"/>
      <c r="U37" s="384"/>
      <c r="V37" s="108"/>
      <c r="W37" s="108"/>
      <c r="X37" s="108"/>
      <c r="Y37" s="108"/>
      <c r="Z37" s="674"/>
      <c r="AA37" s="127"/>
      <c r="AB37" s="108"/>
      <c r="AC37" s="675"/>
      <c r="AD37" s="108"/>
      <c r="AE37" s="2856"/>
      <c r="AF37" s="108"/>
      <c r="AG37" s="108"/>
      <c r="AH37" s="108"/>
      <c r="AI37" s="108"/>
    </row>
    <row r="38" spans="1:35" ht="12.75" customHeight="1">
      <c r="A38" s="499">
        <v>29</v>
      </c>
      <c r="B38" s="542" t="s">
        <v>227</v>
      </c>
      <c r="C38" s="2852">
        <f t="shared" si="1"/>
        <v>1.05</v>
      </c>
      <c r="D38" s="167">
        <f>'7-11л. РАСКЛАДКА'!R42</f>
        <v>1.05</v>
      </c>
      <c r="E38" s="74">
        <f>'7-11л. РАСКЛАДКА'!R100</f>
        <v>1.05</v>
      </c>
      <c r="F38" s="74">
        <f>'7-11л. РАСКЛАДКА'!R155</f>
        <v>1.05</v>
      </c>
      <c r="G38" s="74">
        <f>'7-11л. РАСКЛАДКА'!R211</f>
        <v>1.05</v>
      </c>
      <c r="H38" s="74">
        <f>'7-11л. РАСКЛАДКА'!R268</f>
        <v>1.05</v>
      </c>
      <c r="I38" s="74">
        <f>'7-11л. РАСКЛАДКА'!R324</f>
        <v>1.05</v>
      </c>
      <c r="J38" s="74">
        <f>'7-11л. РАСКЛАДКА'!R380</f>
        <v>1.05</v>
      </c>
      <c r="K38" s="74">
        <f>'7-11л. РАСКЛАДКА'!R433</f>
        <v>1.0499999999999998</v>
      </c>
      <c r="L38" s="74">
        <f>'7-11л. РАСКЛАДКА'!R487</f>
        <v>1.05</v>
      </c>
      <c r="M38" s="1065">
        <f>'7-11л. РАСКЛАДКА'!R540</f>
        <v>1.0499999999999998</v>
      </c>
      <c r="N38" s="1069">
        <f t="shared" si="0"/>
        <v>10.5</v>
      </c>
      <c r="O38" s="1074">
        <f t="shared" si="2"/>
        <v>0</v>
      </c>
      <c r="P38" s="1069">
        <f t="shared" si="3"/>
        <v>10.5</v>
      </c>
      <c r="Q38" s="762">
        <v>3</v>
      </c>
      <c r="S38" s="672"/>
      <c r="T38" s="678"/>
      <c r="U38" s="384"/>
      <c r="V38" s="108"/>
      <c r="W38" s="108"/>
      <c r="X38" s="108"/>
      <c r="Y38" s="108"/>
      <c r="Z38" s="674"/>
      <c r="AA38" s="127"/>
      <c r="AB38" s="108"/>
      <c r="AC38" s="675"/>
      <c r="AD38" s="108"/>
      <c r="AE38" s="2856"/>
      <c r="AF38" s="108"/>
      <c r="AG38" s="108"/>
      <c r="AH38" s="108"/>
      <c r="AI38" s="108"/>
    </row>
    <row r="39" spans="1:35" ht="13.5" customHeight="1">
      <c r="A39" s="499">
        <v>30</v>
      </c>
      <c r="B39" s="232" t="s">
        <v>116</v>
      </c>
      <c r="C39" s="2852">
        <f t="shared" si="1"/>
        <v>1.05</v>
      </c>
      <c r="D39" s="167">
        <f>'7-11л. РАСКЛАДКА'!R43</f>
        <v>0</v>
      </c>
      <c r="E39" s="74">
        <f>'7-11л. РАСКЛАДКА'!R101</f>
        <v>0</v>
      </c>
      <c r="F39" s="74">
        <f>'7-11л. РАСКЛАДКА'!R156</f>
        <v>0</v>
      </c>
      <c r="G39" s="74">
        <f>'7-11л. РАСКЛАДКА'!R212</f>
        <v>0</v>
      </c>
      <c r="H39" s="74">
        <f>'7-11л. РАСКЛАДКА'!R269</f>
        <v>0</v>
      </c>
      <c r="I39" s="74">
        <f>'7-11л. РАСКЛАДКА'!R325</f>
        <v>0</v>
      </c>
      <c r="J39" s="74">
        <f>'7-11л. РАСКЛАДКА'!R381</f>
        <v>0</v>
      </c>
      <c r="K39" s="74">
        <f>'7-11л. РАСКЛАДКА'!R434</f>
        <v>10</v>
      </c>
      <c r="L39" s="74">
        <f>'7-11л. РАСКЛАДКА'!R488</f>
        <v>0</v>
      </c>
      <c r="M39" s="1065">
        <f>'7-11л. РАСКЛАДКА'!R541</f>
        <v>0</v>
      </c>
      <c r="N39" s="1069">
        <f t="shared" si="0"/>
        <v>10</v>
      </c>
      <c r="O39" s="1884">
        <f t="shared" si="2"/>
        <v>-4.7619047619047592</v>
      </c>
      <c r="P39" s="1069">
        <f t="shared" si="3"/>
        <v>10.5</v>
      </c>
      <c r="Q39" s="762">
        <v>3</v>
      </c>
      <c r="S39" s="677"/>
      <c r="T39" s="686"/>
      <c r="U39" s="384"/>
      <c r="V39" s="108"/>
      <c r="W39" s="108"/>
      <c r="X39" s="108"/>
      <c r="Y39" s="108"/>
      <c r="Z39" s="674"/>
      <c r="AA39" s="127"/>
      <c r="AB39" s="108"/>
      <c r="AC39" s="675"/>
      <c r="AD39" s="108"/>
      <c r="AE39" s="2854"/>
      <c r="AF39" s="108"/>
      <c r="AG39" s="108"/>
      <c r="AH39" s="108"/>
      <c r="AI39" s="108"/>
    </row>
    <row r="40" spans="1:35" ht="14.25" customHeight="1">
      <c r="A40" s="499">
        <v>31</v>
      </c>
      <c r="B40" s="232" t="s">
        <v>117</v>
      </c>
      <c r="C40" s="2852">
        <f t="shared" si="1"/>
        <v>0.70000000000000007</v>
      </c>
      <c r="D40" s="167">
        <f>'7-11л. РАСКЛАДКА'!R44</f>
        <v>1.0122</v>
      </c>
      <c r="E40" s="74">
        <f>'7-11л. РАСКЛАДКА'!R102</f>
        <v>1.069</v>
      </c>
      <c r="F40" s="74">
        <f>'7-11л. РАСКЛАДКА'!R157</f>
        <v>1.2186999999999999</v>
      </c>
      <c r="G40" s="74">
        <f>'7-11л. РАСКЛАДКА'!R213</f>
        <v>8.0000000000000002E-3</v>
      </c>
      <c r="H40" s="74">
        <f>'7-11л. РАСКЛАДКА'!R270</f>
        <v>0.08</v>
      </c>
      <c r="I40" s="74">
        <f>'7-11л. РАСКЛАДКА'!R326</f>
        <v>1.7299999999999999E-2</v>
      </c>
      <c r="J40" s="74">
        <f>'7-11л. РАСКЛАДКА'!R382</f>
        <v>2.008</v>
      </c>
      <c r="K40" s="74">
        <f>'7-11л. РАСКЛАДКА'!R435</f>
        <v>1.04</v>
      </c>
      <c r="L40" s="74">
        <f>'7-11л. РАСКЛАДКА'!R489</f>
        <v>1.1579999999999999</v>
      </c>
      <c r="M40" s="1065">
        <f>'7-11л. РАСКЛАДКА'!R542</f>
        <v>1.153</v>
      </c>
      <c r="N40" s="1069">
        <f t="shared" si="0"/>
        <v>8.7642000000000007</v>
      </c>
      <c r="O40" s="1884">
        <f t="shared" si="2"/>
        <v>25.202857142857155</v>
      </c>
      <c r="P40" s="1069">
        <f t="shared" si="3"/>
        <v>7</v>
      </c>
      <c r="Q40" s="762">
        <v>2</v>
      </c>
      <c r="S40" s="2863"/>
      <c r="T40" s="686"/>
      <c r="U40" s="384"/>
      <c r="V40" s="108"/>
      <c r="W40" s="108"/>
      <c r="X40" s="108"/>
      <c r="Y40" s="108"/>
      <c r="Z40" s="674"/>
      <c r="AA40" s="127"/>
      <c r="AB40" s="108"/>
      <c r="AC40" s="675"/>
      <c r="AD40" s="108"/>
      <c r="AE40" s="2860"/>
      <c r="AF40" s="108"/>
      <c r="AG40" s="108"/>
      <c r="AH40" s="108"/>
      <c r="AI40" s="108"/>
    </row>
    <row r="41" spans="1:35" ht="15" customHeight="1">
      <c r="A41" s="499">
        <v>32</v>
      </c>
      <c r="B41" s="232" t="s">
        <v>55</v>
      </c>
      <c r="C41" s="2852">
        <f t="shared" si="1"/>
        <v>26.95</v>
      </c>
      <c r="D41" s="699">
        <f>'7-11л. МЕНЮ '!D83</f>
        <v>20.71</v>
      </c>
      <c r="E41" s="93">
        <f>'7-11л. МЕНЮ '!D134</f>
        <v>26.273</v>
      </c>
      <c r="F41" s="93">
        <f>'7-11л. МЕНЮ '!D192</f>
        <v>27.996000000000002</v>
      </c>
      <c r="G41" s="93">
        <f>'7-11л. МЕНЮ '!D244</f>
        <v>26.215</v>
      </c>
      <c r="H41" s="93">
        <f>'7-11л. МЕНЮ '!D299</f>
        <v>33.556000000000004</v>
      </c>
      <c r="I41" s="93">
        <f>'7-11л. МЕНЮ '!D411</f>
        <v>26.777000000000001</v>
      </c>
      <c r="J41" s="93">
        <f>'7-11л. МЕНЮ '!D466</f>
        <v>28.106000000000002</v>
      </c>
      <c r="K41" s="93">
        <f>'7-11л. МЕНЮ '!D522</f>
        <v>28.047999999999998</v>
      </c>
      <c r="L41" s="93">
        <f>'7-11л. МЕНЮ '!D578</f>
        <v>23.525000000000002</v>
      </c>
      <c r="M41" s="1066">
        <f>'7-11л. МЕНЮ '!D631</f>
        <v>28.294000000000004</v>
      </c>
      <c r="N41" s="1069">
        <f t="shared" si="0"/>
        <v>269.50000000000006</v>
      </c>
      <c r="O41" s="2597">
        <f t="shared" si="2"/>
        <v>0</v>
      </c>
      <c r="P41" s="1069">
        <f t="shared" si="3"/>
        <v>269.5</v>
      </c>
      <c r="Q41" s="762">
        <v>77</v>
      </c>
      <c r="S41" s="2859"/>
      <c r="T41" s="686"/>
      <c r="U41" s="384"/>
      <c r="V41" s="108"/>
      <c r="W41" s="108"/>
      <c r="X41" s="108"/>
      <c r="Y41" s="108"/>
      <c r="Z41" s="674"/>
      <c r="AA41" s="127"/>
      <c r="AB41" s="108"/>
      <c r="AC41" s="675"/>
      <c r="AD41" s="108"/>
      <c r="AE41" s="2854"/>
      <c r="AF41" s="108"/>
      <c r="AG41" s="108"/>
      <c r="AH41" s="108"/>
      <c r="AI41" s="108"/>
    </row>
    <row r="42" spans="1:35" ht="12.75" customHeight="1">
      <c r="A42" s="499">
        <v>33</v>
      </c>
      <c r="B42" s="232" t="s">
        <v>56</v>
      </c>
      <c r="C42" s="2852">
        <f t="shared" si="1"/>
        <v>27.650000000000002</v>
      </c>
      <c r="D42" s="699">
        <f>'7-11л. МЕНЮ '!E83</f>
        <v>24.922999999999998</v>
      </c>
      <c r="E42" s="93">
        <f>'7-11л. МЕНЮ '!E134</f>
        <v>27.602</v>
      </c>
      <c r="F42" s="93">
        <f>'7-11л. МЕНЮ '!E192</f>
        <v>31.488</v>
      </c>
      <c r="G42" s="93">
        <f>'7-11л. МЕНЮ '!E244</f>
        <v>26.287999999999997</v>
      </c>
      <c r="H42" s="93">
        <f>'7-11л. МЕНЮ '!E299</f>
        <v>27.948999999999998</v>
      </c>
      <c r="I42" s="93">
        <f>'7-11л. МЕНЮ '!E411</f>
        <v>27.722999999999995</v>
      </c>
      <c r="J42" s="93">
        <f>'7-11л. МЕНЮ '!E466</f>
        <v>23.591000000000001</v>
      </c>
      <c r="K42" s="93">
        <f>'7-11л. МЕНЮ '!E522</f>
        <v>27.025999999999996</v>
      </c>
      <c r="L42" s="93">
        <f>'7-11л. МЕНЮ '!E578</f>
        <v>32.382999999999996</v>
      </c>
      <c r="M42" s="1066">
        <f>'7-11л. МЕНЮ '!E631</f>
        <v>27.527000000000001</v>
      </c>
      <c r="N42" s="1069">
        <f t="shared" si="0"/>
        <v>276.49999999999994</v>
      </c>
      <c r="O42" s="2597">
        <f t="shared" si="2"/>
        <v>0</v>
      </c>
      <c r="P42" s="1069">
        <f t="shared" si="3"/>
        <v>276.5</v>
      </c>
      <c r="Q42" s="762">
        <v>79</v>
      </c>
      <c r="S42" s="2859"/>
      <c r="T42" s="686"/>
      <c r="U42" s="384"/>
      <c r="V42" s="108"/>
      <c r="W42" s="108"/>
      <c r="X42" s="108"/>
      <c r="Y42" s="108"/>
      <c r="Z42" s="674"/>
      <c r="AA42" s="127"/>
      <c r="AB42" s="108"/>
      <c r="AC42" s="675"/>
      <c r="AD42" s="108"/>
      <c r="AE42" s="2854"/>
      <c r="AF42" s="108"/>
      <c r="AG42" s="108"/>
      <c r="AH42" s="108"/>
      <c r="AI42" s="108"/>
    </row>
    <row r="43" spans="1:35" ht="12.75" customHeight="1">
      <c r="A43" s="499">
        <v>34</v>
      </c>
      <c r="B43" s="232" t="s">
        <v>57</v>
      </c>
      <c r="C43" s="2852">
        <f t="shared" si="1"/>
        <v>117.25</v>
      </c>
      <c r="D43" s="701">
        <f>'7-11л. МЕНЮ '!F83</f>
        <v>124.739</v>
      </c>
      <c r="E43" s="93">
        <f>'7-11л. МЕНЮ '!F134</f>
        <v>116.45</v>
      </c>
      <c r="F43" s="93">
        <f>'7-11л. МЕНЮ '!F192</f>
        <v>112.41400000000002</v>
      </c>
      <c r="G43" s="93">
        <f>'7-11л. МЕНЮ '!F244</f>
        <v>123.19500000000001</v>
      </c>
      <c r="H43" s="93">
        <f>'7-11л. МЕНЮ '!F299</f>
        <v>109.452</v>
      </c>
      <c r="I43" s="93">
        <f>'7-11л. МЕНЮ '!F411</f>
        <v>122.09</v>
      </c>
      <c r="J43" s="93">
        <f>'7-11л. МЕНЮ '!F466</f>
        <v>124.25400000000002</v>
      </c>
      <c r="K43" s="93">
        <f>'7-11л. МЕНЮ '!F522</f>
        <v>116.607</v>
      </c>
      <c r="L43" s="93">
        <f>'7-11л. МЕНЮ '!F578</f>
        <v>108.48200000000001</v>
      </c>
      <c r="M43" s="1066">
        <f>'7-11л. МЕНЮ '!F631</f>
        <v>114.81700000000001</v>
      </c>
      <c r="N43" s="1069">
        <f t="shared" si="0"/>
        <v>1172.5</v>
      </c>
      <c r="O43" s="2597">
        <f t="shared" si="2"/>
        <v>0</v>
      </c>
      <c r="P43" s="1069">
        <f t="shared" si="3"/>
        <v>1172.5</v>
      </c>
      <c r="Q43" s="762">
        <v>335</v>
      </c>
      <c r="S43" s="2859"/>
      <c r="T43" s="686"/>
      <c r="U43" s="384"/>
      <c r="V43" s="108"/>
      <c r="W43" s="108"/>
      <c r="X43" s="108"/>
      <c r="Y43" s="108"/>
      <c r="Z43" s="674"/>
      <c r="AA43" s="127"/>
      <c r="AB43" s="108"/>
      <c r="AC43" s="675"/>
      <c r="AD43" s="108"/>
      <c r="AE43" s="2854"/>
      <c r="AF43" s="108"/>
      <c r="AG43" s="108"/>
      <c r="AH43" s="108"/>
      <c r="AI43" s="108"/>
    </row>
    <row r="44" spans="1:35" ht="15" customHeight="1" thickBot="1">
      <c r="A44" s="543">
        <v>35</v>
      </c>
      <c r="B44" s="544" t="s">
        <v>58</v>
      </c>
      <c r="C44" s="2853">
        <f t="shared" si="1"/>
        <v>822.5</v>
      </c>
      <c r="D44" s="702">
        <f>'7-11л. МЕНЮ '!G83</f>
        <v>819.66800000000001</v>
      </c>
      <c r="E44" s="97">
        <f>'7-11л. МЕНЮ '!G134</f>
        <v>818.81000000000006</v>
      </c>
      <c r="F44" s="97">
        <f>'7-11л. МЕНЮ '!G192</f>
        <v>824.375</v>
      </c>
      <c r="G44" s="97">
        <f>'7-11л. МЕНЮ '!G244</f>
        <v>826.9670000000001</v>
      </c>
      <c r="H44" s="97">
        <f>'7-11л. МЕНЮ '!G299</f>
        <v>822.68</v>
      </c>
      <c r="I44" s="97">
        <f>'7-11л. МЕНЮ '!G411</f>
        <v>823.17800000000011</v>
      </c>
      <c r="J44" s="129">
        <f>'7-11л. МЕНЮ '!G466</f>
        <v>821.35600000000011</v>
      </c>
      <c r="K44" s="97">
        <f>'7-11л. МЕНЮ '!G522</f>
        <v>821.66700000000014</v>
      </c>
      <c r="L44" s="97">
        <f>'7-11л. МЕНЮ '!G578</f>
        <v>822.22800000000007</v>
      </c>
      <c r="M44" s="1067">
        <f>'7-11л. МЕНЮ '!G631</f>
        <v>824.07100000000014</v>
      </c>
      <c r="N44" s="1079">
        <f t="shared" si="0"/>
        <v>8225</v>
      </c>
      <c r="O44" s="2647">
        <f t="shared" si="2"/>
        <v>0</v>
      </c>
      <c r="P44" s="1070">
        <f t="shared" si="3"/>
        <v>8225</v>
      </c>
      <c r="Q44" s="1081">
        <v>2350</v>
      </c>
      <c r="S44" s="680"/>
      <c r="T44" s="686"/>
      <c r="U44" s="384"/>
      <c r="V44" s="108"/>
      <c r="W44" s="108"/>
      <c r="X44" s="108"/>
      <c r="Y44" s="108"/>
      <c r="Z44" s="693"/>
      <c r="AA44" s="127"/>
      <c r="AB44" s="108"/>
      <c r="AC44" s="675"/>
      <c r="AD44" s="108"/>
      <c r="AE44" s="2854"/>
      <c r="AF44" s="108"/>
      <c r="AG44" s="108"/>
      <c r="AH44" s="108"/>
      <c r="AI44" s="108"/>
    </row>
    <row r="45" spans="1:35"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</row>
    <row r="46" spans="1:3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</row>
    <row r="47" spans="1:35" ht="13.5" customHeight="1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</row>
    <row r="48" spans="1:35" ht="12.75" customHeight="1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S48" s="419"/>
      <c r="W48" s="419"/>
    </row>
    <row r="49" spans="1:20" ht="12.75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20" ht="11.25" customHeight="1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20" ht="11.25" customHeight="1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20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20">
      <c r="A53" t="s">
        <v>232</v>
      </c>
    </row>
    <row r="54" spans="1:20">
      <c r="A54" t="s">
        <v>233</v>
      </c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</row>
    <row r="55" spans="1:20">
      <c r="A55" t="s">
        <v>234</v>
      </c>
      <c r="N55" s="275"/>
      <c r="O55" s="275"/>
    </row>
    <row r="56" spans="1:20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20">
      <c r="A57" s="1" t="s">
        <v>235</v>
      </c>
    </row>
    <row r="58" spans="1:20">
      <c r="A58" t="s">
        <v>236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20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T59" s="381"/>
    </row>
    <row r="67" ht="13.5" customHeight="1"/>
    <row r="69" ht="13.5" customHeight="1"/>
    <row r="70" ht="12" customHeight="1"/>
    <row r="72" ht="12.75" customHeight="1"/>
    <row r="74" ht="12.75" customHeight="1"/>
    <row r="76" ht="12.75" customHeight="1"/>
    <row r="78" ht="12.75" customHeight="1"/>
    <row r="79" hidden="1"/>
    <row r="85" spans="1:43">
      <c r="A85" s="108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</row>
    <row r="86" spans="1:43">
      <c r="A86" s="108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</row>
    <row r="87" spans="1:43">
      <c r="A87" s="203"/>
      <c r="B87" s="108"/>
      <c r="C87" s="203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201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</row>
    <row r="88" spans="1:43">
      <c r="A88" s="108"/>
      <c r="B88" s="127"/>
      <c r="C88" s="384"/>
      <c r="D88" s="207"/>
      <c r="E88" s="207"/>
      <c r="F88" s="207"/>
      <c r="G88" s="207"/>
      <c r="H88" s="207"/>
      <c r="I88" s="207"/>
      <c r="J88" s="207"/>
      <c r="K88" s="207"/>
      <c r="L88" s="127"/>
      <c r="M88" s="127"/>
      <c r="N88" s="100"/>
      <c r="O88" s="100"/>
      <c r="P88" s="127"/>
      <c r="Q88" s="384"/>
      <c r="R88" s="108"/>
      <c r="S88" s="384"/>
      <c r="T88" s="127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</row>
    <row r="89" spans="1:43">
      <c r="A89" s="108"/>
      <c r="B89" s="127"/>
      <c r="C89" s="100"/>
      <c r="D89" s="207"/>
      <c r="E89" s="207"/>
      <c r="F89" s="207"/>
      <c r="G89" s="207"/>
      <c r="H89" s="207"/>
      <c r="I89" s="207"/>
      <c r="J89" s="207"/>
      <c r="K89" s="207"/>
      <c r="L89" s="127"/>
      <c r="M89" s="127"/>
      <c r="N89" s="100"/>
      <c r="O89" s="100"/>
      <c r="P89" s="127"/>
      <c r="Q89" s="384"/>
      <c r="R89" s="108"/>
      <c r="S89" s="384"/>
      <c r="T89" s="127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</row>
    <row r="90" spans="1:43">
      <c r="A90" s="108"/>
      <c r="B90" s="384"/>
      <c r="C90" s="384"/>
      <c r="D90" s="207"/>
      <c r="E90" s="207"/>
      <c r="F90" s="207"/>
      <c r="G90" s="207"/>
      <c r="H90" s="108"/>
      <c r="I90" s="108"/>
      <c r="J90" s="207"/>
      <c r="K90" s="106"/>
      <c r="L90" s="127"/>
      <c r="M90" s="127"/>
      <c r="N90" s="100"/>
      <c r="O90" s="100"/>
      <c r="P90" s="384"/>
      <c r="Q90" s="384"/>
      <c r="R90" s="108"/>
      <c r="S90" s="384"/>
      <c r="T90" s="127"/>
      <c r="U90" s="108"/>
      <c r="V90" s="108"/>
      <c r="W90" s="108"/>
      <c r="X90" s="108"/>
      <c r="Y90" s="108"/>
      <c r="Z90" s="108"/>
      <c r="AA90" s="669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</row>
    <row r="91" spans="1:43">
      <c r="A91" s="108"/>
      <c r="B91" s="127"/>
      <c r="C91" s="127"/>
      <c r="D91" s="384"/>
      <c r="E91" s="384"/>
      <c r="F91" s="384"/>
      <c r="G91" s="384"/>
      <c r="H91" s="384"/>
      <c r="I91" s="384"/>
      <c r="J91" s="384"/>
      <c r="K91" s="384"/>
      <c r="L91" s="384"/>
      <c r="M91" s="384"/>
      <c r="N91" s="100"/>
      <c r="O91" s="100"/>
      <c r="P91" s="384"/>
      <c r="Q91" s="384"/>
      <c r="R91" s="108"/>
      <c r="S91" s="384"/>
      <c r="T91" s="127"/>
      <c r="U91" s="108"/>
      <c r="V91" s="108"/>
      <c r="W91" s="108"/>
      <c r="X91" s="108"/>
      <c r="Y91" s="352"/>
      <c r="Z91" s="108"/>
      <c r="AA91" s="669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</row>
    <row r="92" spans="1:43">
      <c r="A92" s="108"/>
      <c r="B92" s="384"/>
      <c r="C92" s="108"/>
      <c r="D92" s="384"/>
      <c r="E92" s="384"/>
      <c r="F92" s="384"/>
      <c r="G92" s="384"/>
      <c r="H92" s="384"/>
      <c r="I92" s="384"/>
      <c r="J92" s="384"/>
      <c r="K92" s="384"/>
      <c r="L92" s="384"/>
      <c r="M92" s="384"/>
      <c r="N92" s="100"/>
      <c r="O92" s="100"/>
      <c r="P92" s="127"/>
      <c r="Q92" s="384"/>
      <c r="R92" s="108"/>
      <c r="S92" s="384"/>
      <c r="T92" s="127"/>
      <c r="U92" s="108"/>
      <c r="V92" s="108"/>
      <c r="W92" s="108"/>
      <c r="X92" s="108"/>
      <c r="Y92" s="352"/>
      <c r="Z92" s="108"/>
      <c r="AA92" s="670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</row>
    <row r="93" spans="1:43">
      <c r="A93" s="108"/>
      <c r="B93" s="127"/>
      <c r="C93" s="207"/>
      <c r="D93" s="127"/>
      <c r="E93" s="127"/>
      <c r="F93" s="127"/>
      <c r="G93" s="127"/>
      <c r="H93" s="103"/>
      <c r="I93" s="127"/>
      <c r="J93" s="127"/>
      <c r="K93" s="127"/>
      <c r="L93" s="127"/>
      <c r="M93" s="103"/>
      <c r="N93" s="100"/>
      <c r="O93" s="100"/>
      <c r="P93" s="207"/>
      <c r="Q93" s="384"/>
      <c r="R93" s="127"/>
      <c r="S93" s="384"/>
      <c r="T93" s="127"/>
      <c r="U93" s="108"/>
      <c r="V93" s="285"/>
      <c r="W93" s="384"/>
      <c r="X93" s="159"/>
      <c r="Y93" s="671"/>
      <c r="Z93" s="108"/>
      <c r="AA93" s="670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</row>
    <row r="94" spans="1:43">
      <c r="A94" s="159"/>
      <c r="B94" s="127"/>
      <c r="C94" s="672"/>
      <c r="D94" s="688"/>
      <c r="E94" s="673"/>
      <c r="F94" s="673"/>
      <c r="G94" s="673"/>
      <c r="H94" s="673"/>
      <c r="I94" s="673"/>
      <c r="J94" s="673"/>
      <c r="K94" s="673"/>
      <c r="L94" s="673"/>
      <c r="M94" s="673"/>
      <c r="N94" s="672"/>
      <c r="O94" s="384"/>
      <c r="P94" s="384"/>
      <c r="Q94" s="108"/>
      <c r="R94" s="578"/>
      <c r="S94" s="108"/>
      <c r="T94" s="108"/>
      <c r="U94" s="108"/>
      <c r="V94" s="674"/>
      <c r="W94" s="127"/>
      <c r="X94" s="122"/>
      <c r="Y94" s="675"/>
      <c r="Z94" s="108"/>
      <c r="AA94" s="676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</row>
    <row r="95" spans="1:43">
      <c r="A95" s="159"/>
      <c r="B95" s="127"/>
      <c r="C95" s="672"/>
      <c r="D95" s="688"/>
      <c r="E95" s="673"/>
      <c r="F95" s="673"/>
      <c r="G95" s="673"/>
      <c r="H95" s="673"/>
      <c r="I95" s="673"/>
      <c r="J95" s="673"/>
      <c r="K95" s="673"/>
      <c r="L95" s="673"/>
      <c r="M95" s="673"/>
      <c r="N95" s="677"/>
      <c r="O95" s="678"/>
      <c r="P95" s="384"/>
      <c r="Q95" s="108"/>
      <c r="R95" s="108"/>
      <c r="S95" s="108"/>
      <c r="T95" s="108"/>
      <c r="U95" s="108"/>
      <c r="V95" s="674"/>
      <c r="W95" s="127"/>
      <c r="X95" s="122"/>
      <c r="Y95" s="675"/>
      <c r="Z95" s="108"/>
      <c r="AA95" s="676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</row>
    <row r="96" spans="1:43">
      <c r="A96" s="159"/>
      <c r="B96" s="127"/>
      <c r="C96" s="672"/>
      <c r="D96" s="688"/>
      <c r="E96" s="673"/>
      <c r="F96" s="673"/>
      <c r="G96" s="688"/>
      <c r="H96" s="673"/>
      <c r="I96" s="673"/>
      <c r="J96" s="688"/>
      <c r="K96" s="673"/>
      <c r="L96" s="673"/>
      <c r="M96" s="673"/>
      <c r="N96" s="672"/>
      <c r="O96" s="678"/>
      <c r="P96" s="384"/>
      <c r="Q96" s="108"/>
      <c r="R96" s="108"/>
      <c r="S96" s="108"/>
      <c r="T96" s="108"/>
      <c r="U96" s="108"/>
      <c r="V96" s="674"/>
      <c r="W96" s="127"/>
      <c r="X96" s="122"/>
      <c r="Y96" s="675"/>
      <c r="Z96" s="108"/>
      <c r="AA96" s="679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</row>
    <row r="97" spans="1:43">
      <c r="A97" s="159"/>
      <c r="B97" s="127"/>
      <c r="C97" s="672"/>
      <c r="D97" s="688"/>
      <c r="E97" s="673"/>
      <c r="F97" s="673"/>
      <c r="G97" s="673"/>
      <c r="H97" s="673"/>
      <c r="I97" s="673"/>
      <c r="J97" s="673"/>
      <c r="K97" s="673"/>
      <c r="L97" s="673"/>
      <c r="M97" s="688"/>
      <c r="N97" s="680"/>
      <c r="O97" s="678"/>
      <c r="P97" s="384"/>
      <c r="Q97" s="108"/>
      <c r="R97" s="108"/>
      <c r="S97" s="108"/>
      <c r="T97" s="108"/>
      <c r="U97" s="108"/>
      <c r="V97" s="674"/>
      <c r="W97" s="127"/>
      <c r="X97" s="122"/>
      <c r="Y97" s="675"/>
      <c r="Z97" s="108"/>
      <c r="AA97" s="676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</row>
    <row r="98" spans="1:43">
      <c r="A98" s="159"/>
      <c r="B98" s="127"/>
      <c r="C98" s="672"/>
      <c r="D98" s="688"/>
      <c r="E98" s="673"/>
      <c r="F98" s="673"/>
      <c r="G98" s="673"/>
      <c r="H98" s="673"/>
      <c r="I98" s="673"/>
      <c r="J98" s="673"/>
      <c r="K98" s="673"/>
      <c r="L98" s="673"/>
      <c r="M98" s="673"/>
      <c r="N98" s="672"/>
      <c r="O98" s="678"/>
      <c r="P98" s="384"/>
      <c r="Q98" s="108"/>
      <c r="R98" s="108"/>
      <c r="S98" s="108"/>
      <c r="T98" s="108"/>
      <c r="U98" s="108"/>
      <c r="V98" s="674"/>
      <c r="W98" s="127"/>
      <c r="X98" s="122"/>
      <c r="Y98" s="675"/>
      <c r="Z98" s="108"/>
      <c r="AA98" s="681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</row>
    <row r="99" spans="1:43">
      <c r="A99" s="159"/>
      <c r="B99" s="127"/>
      <c r="C99" s="672"/>
      <c r="D99" s="688"/>
      <c r="E99" s="673"/>
      <c r="F99" s="673"/>
      <c r="G99" s="673"/>
      <c r="H99" s="673"/>
      <c r="I99" s="673"/>
      <c r="J99" s="673"/>
      <c r="K99" s="673"/>
      <c r="L99" s="673"/>
      <c r="M99" s="673"/>
      <c r="N99" s="672"/>
      <c r="O99" s="678"/>
      <c r="P99" s="384"/>
      <c r="Q99" s="108"/>
      <c r="R99" s="108"/>
      <c r="S99" s="108"/>
      <c r="T99" s="108"/>
      <c r="U99" s="108"/>
      <c r="V99" s="674"/>
      <c r="W99" s="127"/>
      <c r="X99" s="122"/>
      <c r="Y99" s="675"/>
      <c r="Z99" s="108"/>
      <c r="AA99" s="679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</row>
    <row r="100" spans="1:43">
      <c r="A100" s="159"/>
      <c r="B100" s="127"/>
      <c r="C100" s="672"/>
      <c r="D100" s="688"/>
      <c r="E100" s="673"/>
      <c r="F100" s="100"/>
      <c r="G100" s="683"/>
      <c r="H100" s="688"/>
      <c r="I100" s="673"/>
      <c r="J100" s="673"/>
      <c r="K100" s="673"/>
      <c r="L100" s="673"/>
      <c r="M100" s="673"/>
      <c r="N100" s="682"/>
      <c r="O100" s="678"/>
      <c r="P100" s="384"/>
      <c r="Q100" s="108"/>
      <c r="R100" s="108"/>
      <c r="S100" s="108"/>
      <c r="T100" s="108"/>
      <c r="U100" s="108"/>
      <c r="V100" s="674"/>
      <c r="W100" s="127"/>
      <c r="X100" s="122"/>
      <c r="Y100" s="675"/>
      <c r="Z100" s="108"/>
      <c r="AA100" s="681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</row>
    <row r="101" spans="1:43">
      <c r="A101" s="159"/>
      <c r="B101" s="127"/>
      <c r="C101" s="672"/>
      <c r="D101" s="688"/>
      <c r="E101" s="673"/>
      <c r="F101" s="673"/>
      <c r="G101" s="673"/>
      <c r="H101" s="673"/>
      <c r="I101" s="673"/>
      <c r="J101" s="673"/>
      <c r="K101" s="673"/>
      <c r="L101" s="673"/>
      <c r="M101" s="673"/>
      <c r="N101" s="672"/>
      <c r="O101" s="678"/>
      <c r="P101" s="384"/>
      <c r="Q101" s="108"/>
      <c r="R101" s="108"/>
      <c r="S101" s="108"/>
      <c r="T101" s="108"/>
      <c r="U101" s="108"/>
      <c r="V101" s="674"/>
      <c r="W101" s="127"/>
      <c r="X101" s="122"/>
      <c r="Y101" s="675"/>
      <c r="Z101" s="108"/>
      <c r="AA101" s="676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</row>
    <row r="102" spans="1:43">
      <c r="A102" s="159"/>
      <c r="B102" s="127"/>
      <c r="C102" s="672"/>
      <c r="D102" s="688"/>
      <c r="E102" s="673"/>
      <c r="F102" s="673"/>
      <c r="G102" s="673"/>
      <c r="H102" s="673"/>
      <c r="I102" s="673"/>
      <c r="J102" s="673"/>
      <c r="K102" s="673"/>
      <c r="L102" s="673"/>
      <c r="M102" s="673"/>
      <c r="N102" s="672"/>
      <c r="O102" s="678"/>
      <c r="P102" s="384"/>
      <c r="Q102" s="108"/>
      <c r="R102" s="108"/>
      <c r="S102" s="108"/>
      <c r="T102" s="108"/>
      <c r="U102" s="108"/>
      <c r="V102" s="674"/>
      <c r="W102" s="127"/>
      <c r="X102" s="122"/>
      <c r="Y102" s="675"/>
      <c r="Z102" s="108"/>
      <c r="AA102" s="676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</row>
    <row r="103" spans="1:43" ht="12.75" customHeight="1">
      <c r="A103" s="159"/>
      <c r="B103" s="127"/>
      <c r="C103" s="672"/>
      <c r="D103" s="688"/>
      <c r="E103" s="673"/>
      <c r="F103" s="673"/>
      <c r="G103" s="673"/>
      <c r="H103" s="673"/>
      <c r="I103" s="673"/>
      <c r="J103" s="673"/>
      <c r="K103" s="673"/>
      <c r="L103" s="673"/>
      <c r="M103" s="673"/>
      <c r="N103" s="672"/>
      <c r="O103" s="678"/>
      <c r="P103" s="384"/>
      <c r="Q103" s="108"/>
      <c r="R103" s="108"/>
      <c r="S103" s="108"/>
      <c r="T103" s="108"/>
      <c r="U103" s="108"/>
      <c r="V103" s="674"/>
      <c r="W103" s="127"/>
      <c r="X103" s="122"/>
      <c r="Y103" s="675"/>
      <c r="Z103" s="108"/>
      <c r="AA103" s="676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</row>
    <row r="104" spans="1:43" ht="13.5" customHeight="1">
      <c r="A104" s="159"/>
      <c r="B104" s="127"/>
      <c r="C104" s="672"/>
      <c r="D104" s="688"/>
      <c r="E104" s="673"/>
      <c r="F104" s="673"/>
      <c r="G104" s="673"/>
      <c r="H104" s="673"/>
      <c r="I104" s="673"/>
      <c r="J104" s="673"/>
      <c r="K104" s="673"/>
      <c r="L104" s="673"/>
      <c r="M104" s="673"/>
      <c r="N104" s="672"/>
      <c r="O104" s="678"/>
      <c r="P104" s="384"/>
      <c r="Q104" s="108"/>
      <c r="R104" s="108"/>
      <c r="S104" s="108"/>
      <c r="T104" s="108"/>
      <c r="U104" s="108"/>
      <c r="V104" s="674"/>
      <c r="W104" s="127"/>
      <c r="X104" s="122"/>
      <c r="Y104" s="675"/>
      <c r="Z104" s="108"/>
      <c r="AA104" s="676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</row>
    <row r="105" spans="1:43" ht="12.75" customHeight="1">
      <c r="A105" s="159"/>
      <c r="B105" s="127"/>
      <c r="C105" s="672"/>
      <c r="D105" s="688"/>
      <c r="E105" s="673"/>
      <c r="F105" s="673"/>
      <c r="G105" s="673"/>
      <c r="H105" s="673"/>
      <c r="I105" s="673"/>
      <c r="J105" s="673"/>
      <c r="K105" s="673"/>
      <c r="L105" s="673"/>
      <c r="M105" s="673"/>
      <c r="N105" s="672"/>
      <c r="O105" s="678"/>
      <c r="P105" s="384"/>
      <c r="Q105" s="108"/>
      <c r="R105" s="108"/>
      <c r="S105" s="108"/>
      <c r="T105" s="108"/>
      <c r="U105" s="108"/>
      <c r="V105" s="674"/>
      <c r="W105" s="127"/>
      <c r="X105" s="122"/>
      <c r="Y105" s="675"/>
      <c r="Z105" s="108"/>
      <c r="AA105" s="676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</row>
    <row r="106" spans="1:43">
      <c r="A106" s="159"/>
      <c r="B106" s="127"/>
      <c r="C106" s="672"/>
      <c r="D106" s="688"/>
      <c r="E106" s="673"/>
      <c r="F106" s="673"/>
      <c r="G106" s="673"/>
      <c r="H106" s="673"/>
      <c r="I106" s="673"/>
      <c r="J106" s="673"/>
      <c r="K106" s="673"/>
      <c r="L106" s="673"/>
      <c r="M106" s="673"/>
      <c r="N106" s="672"/>
      <c r="O106" s="678"/>
      <c r="P106" s="384"/>
      <c r="Q106" s="108"/>
      <c r="R106" s="108"/>
      <c r="S106" s="108"/>
      <c r="T106" s="108"/>
      <c r="U106" s="108"/>
      <c r="V106" s="674"/>
      <c r="W106" s="127"/>
      <c r="X106" s="122"/>
      <c r="Y106" s="675"/>
      <c r="Z106" s="108"/>
      <c r="AA106" s="676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</row>
    <row r="107" spans="1:43">
      <c r="A107" s="159"/>
      <c r="B107" s="127"/>
      <c r="C107" s="672"/>
      <c r="D107" s="688"/>
      <c r="E107" s="673"/>
      <c r="F107" s="673"/>
      <c r="G107" s="673"/>
      <c r="H107" s="673"/>
      <c r="I107" s="673"/>
      <c r="J107" s="673"/>
      <c r="K107" s="673"/>
      <c r="L107" s="673"/>
      <c r="M107" s="673"/>
      <c r="N107" s="672"/>
      <c r="O107" s="678"/>
      <c r="P107" s="384"/>
      <c r="Q107" s="108"/>
      <c r="R107" s="108"/>
      <c r="S107" s="108"/>
      <c r="T107" s="108"/>
      <c r="U107" s="108"/>
      <c r="V107" s="674"/>
      <c r="W107" s="127"/>
      <c r="X107" s="122"/>
      <c r="Y107" s="675"/>
      <c r="Z107" s="108"/>
      <c r="AA107" s="676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</row>
    <row r="108" spans="1:43">
      <c r="A108" s="159"/>
      <c r="B108" s="127"/>
      <c r="C108" s="672"/>
      <c r="D108" s="688"/>
      <c r="E108" s="673"/>
      <c r="F108" s="673"/>
      <c r="G108" s="673"/>
      <c r="H108" s="673"/>
      <c r="I108" s="673"/>
      <c r="J108" s="673"/>
      <c r="K108" s="673"/>
      <c r="L108" s="673"/>
      <c r="M108" s="673"/>
      <c r="N108" s="672"/>
      <c r="O108" s="678"/>
      <c r="P108" s="384"/>
      <c r="Q108" s="108"/>
      <c r="R108" s="108"/>
      <c r="S108" s="108"/>
      <c r="T108" s="108"/>
      <c r="U108" s="108"/>
      <c r="V108" s="674"/>
      <c r="W108" s="127"/>
      <c r="X108" s="122"/>
      <c r="Y108" s="675"/>
      <c r="Z108" s="108"/>
      <c r="AA108" s="679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</row>
    <row r="109" spans="1:43" ht="12.75" customHeight="1">
      <c r="A109" s="159"/>
      <c r="B109" s="127"/>
      <c r="C109" s="672"/>
      <c r="D109" s="691"/>
      <c r="E109" s="683"/>
      <c r="F109" s="684"/>
      <c r="G109" s="673"/>
      <c r="H109" s="673"/>
      <c r="I109" s="673"/>
      <c r="J109" s="673"/>
      <c r="K109" s="683"/>
      <c r="L109" s="683"/>
      <c r="M109" s="673"/>
      <c r="N109" s="677"/>
      <c r="O109" s="678"/>
      <c r="P109" s="384"/>
      <c r="Q109" s="108"/>
      <c r="R109" s="108"/>
      <c r="S109" s="108"/>
      <c r="T109" s="108"/>
      <c r="U109" s="108"/>
      <c r="V109" s="674"/>
      <c r="W109" s="127"/>
      <c r="X109" s="122"/>
      <c r="Y109" s="675"/>
      <c r="Z109" s="108"/>
      <c r="AA109" s="685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</row>
    <row r="110" spans="1:43" ht="12.75" customHeight="1">
      <c r="A110" s="159"/>
      <c r="B110" s="127"/>
      <c r="C110" s="672"/>
      <c r="D110" s="691"/>
      <c r="E110" s="683"/>
      <c r="F110" s="684"/>
      <c r="G110" s="673"/>
      <c r="H110" s="673"/>
      <c r="I110" s="673"/>
      <c r="J110" s="673"/>
      <c r="K110" s="683"/>
      <c r="L110" s="683"/>
      <c r="M110" s="673"/>
      <c r="N110" s="672"/>
      <c r="O110" s="678"/>
      <c r="P110" s="384"/>
      <c r="Q110" s="108"/>
      <c r="R110" s="108"/>
      <c r="S110" s="108"/>
      <c r="T110" s="108"/>
      <c r="U110" s="108"/>
      <c r="V110" s="674"/>
      <c r="W110" s="127"/>
      <c r="X110" s="122"/>
      <c r="Y110" s="675"/>
      <c r="Z110" s="108"/>
      <c r="AA110" s="676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</row>
    <row r="111" spans="1:43" ht="11.25" customHeight="1">
      <c r="A111" s="159"/>
      <c r="B111" s="127"/>
      <c r="C111" s="672"/>
      <c r="D111" s="691"/>
      <c r="E111" s="683"/>
      <c r="F111" s="684"/>
      <c r="G111" s="673"/>
      <c r="H111" s="673"/>
      <c r="I111" s="673"/>
      <c r="J111" s="673"/>
      <c r="K111" s="683"/>
      <c r="L111" s="683"/>
      <c r="M111" s="673"/>
      <c r="N111" s="672"/>
      <c r="O111" s="678"/>
      <c r="P111" s="384"/>
      <c r="Q111" s="108"/>
      <c r="R111" s="108"/>
      <c r="S111" s="108"/>
      <c r="T111" s="108"/>
      <c r="U111" s="108"/>
      <c r="V111" s="674"/>
      <c r="W111" s="127"/>
      <c r="X111" s="122"/>
      <c r="Y111" s="675"/>
      <c r="Z111" s="108"/>
      <c r="AA111" s="676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</row>
    <row r="112" spans="1:43" ht="12.75" customHeight="1">
      <c r="A112" s="159"/>
      <c r="B112" s="127"/>
      <c r="C112" s="672"/>
      <c r="D112" s="691"/>
      <c r="E112" s="683"/>
      <c r="F112" s="684"/>
      <c r="G112" s="673"/>
      <c r="H112" s="695"/>
      <c r="I112" s="673"/>
      <c r="J112" s="695"/>
      <c r="K112" s="688"/>
      <c r="L112" s="688"/>
      <c r="M112" s="673"/>
      <c r="N112" s="672"/>
      <c r="O112" s="678"/>
      <c r="P112" s="384"/>
      <c r="Q112" s="108"/>
      <c r="R112" s="108"/>
      <c r="S112" s="108"/>
      <c r="T112" s="108"/>
      <c r="U112" s="108"/>
      <c r="V112" s="674"/>
      <c r="W112" s="127"/>
      <c r="X112" s="122"/>
      <c r="Y112" s="675"/>
      <c r="Z112" s="108"/>
      <c r="AA112" s="681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</row>
    <row r="113" spans="1:43" ht="13.5" customHeight="1">
      <c r="A113" s="159"/>
      <c r="B113" s="127"/>
      <c r="C113" s="672"/>
      <c r="D113" s="691"/>
      <c r="E113" s="688"/>
      <c r="F113" s="684"/>
      <c r="G113" s="673"/>
      <c r="H113" s="673"/>
      <c r="I113" s="673"/>
      <c r="J113" s="673"/>
      <c r="K113" s="688"/>
      <c r="L113" s="688"/>
      <c r="M113" s="673"/>
      <c r="N113" s="672"/>
      <c r="O113" s="678"/>
      <c r="P113" s="384"/>
      <c r="Q113" s="108"/>
      <c r="R113" s="108"/>
      <c r="S113" s="108"/>
      <c r="T113" s="108"/>
      <c r="U113" s="108"/>
      <c r="V113" s="674"/>
      <c r="W113" s="127"/>
      <c r="X113" s="122"/>
      <c r="Y113" s="675"/>
      <c r="Z113" s="108"/>
      <c r="AA113" s="676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</row>
    <row r="114" spans="1:43" ht="14.25" customHeight="1">
      <c r="A114" s="159"/>
      <c r="B114" s="127"/>
      <c r="C114" s="672"/>
      <c r="D114" s="691"/>
      <c r="E114" s="683"/>
      <c r="F114" s="684"/>
      <c r="G114" s="673"/>
      <c r="H114" s="673"/>
      <c r="I114" s="673"/>
      <c r="J114" s="673"/>
      <c r="K114" s="688"/>
      <c r="L114" s="683"/>
      <c r="M114" s="673"/>
      <c r="N114" s="672"/>
      <c r="O114" s="678"/>
      <c r="P114" s="384"/>
      <c r="Q114" s="108"/>
      <c r="R114" s="108"/>
      <c r="S114" s="108"/>
      <c r="T114" s="108"/>
      <c r="U114" s="108"/>
      <c r="V114" s="674"/>
      <c r="W114" s="127"/>
      <c r="X114" s="122"/>
      <c r="Y114" s="675"/>
      <c r="Z114" s="108"/>
      <c r="AA114" s="676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</row>
    <row r="115" spans="1:43">
      <c r="A115" s="159"/>
      <c r="B115" s="127"/>
      <c r="C115" s="672"/>
      <c r="D115" s="691"/>
      <c r="E115" s="688"/>
      <c r="F115" s="684"/>
      <c r="G115" s="673"/>
      <c r="H115" s="673"/>
      <c r="I115" s="673"/>
      <c r="J115" s="673"/>
      <c r="K115" s="684"/>
      <c r="L115" s="684"/>
      <c r="M115" s="100"/>
      <c r="N115" s="672"/>
      <c r="O115" s="678"/>
      <c r="P115" s="384"/>
      <c r="Q115" s="108"/>
      <c r="R115" s="108"/>
      <c r="S115" s="108"/>
      <c r="T115" s="108"/>
      <c r="U115" s="108"/>
      <c r="V115" s="674"/>
      <c r="W115" s="127"/>
      <c r="X115" s="122"/>
      <c r="Y115" s="675"/>
      <c r="Z115" s="108"/>
      <c r="AA115" s="676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</row>
    <row r="116" spans="1:43" ht="14.25" customHeight="1">
      <c r="A116" s="159"/>
      <c r="B116" s="127"/>
      <c r="C116" s="672"/>
      <c r="D116" s="691"/>
      <c r="E116" s="688"/>
      <c r="F116" s="688"/>
      <c r="G116" s="673"/>
      <c r="H116" s="673"/>
      <c r="I116" s="673"/>
      <c r="J116" s="683"/>
      <c r="K116" s="695"/>
      <c r="L116" s="688"/>
      <c r="M116" s="684"/>
      <c r="N116" s="672"/>
      <c r="O116" s="678"/>
      <c r="P116" s="384"/>
      <c r="Q116" s="108"/>
      <c r="R116" s="108"/>
      <c r="S116" s="108"/>
      <c r="T116" s="108"/>
      <c r="U116" s="108"/>
      <c r="V116" s="674"/>
      <c r="W116" s="127"/>
      <c r="X116" s="122"/>
      <c r="Y116" s="675"/>
      <c r="Z116" s="108"/>
      <c r="AA116" s="676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</row>
    <row r="117" spans="1:43">
      <c r="A117" s="159"/>
      <c r="B117" s="127"/>
      <c r="C117" s="672"/>
      <c r="D117" s="691"/>
      <c r="E117" s="683"/>
      <c r="F117" s="684"/>
      <c r="G117" s="673"/>
      <c r="H117" s="673"/>
      <c r="I117" s="673"/>
      <c r="J117" s="673"/>
      <c r="K117" s="683"/>
      <c r="L117" s="683"/>
      <c r="M117" s="673"/>
      <c r="N117" s="672"/>
      <c r="O117" s="678"/>
      <c r="P117" s="384"/>
      <c r="Q117" s="108"/>
      <c r="R117" s="108"/>
      <c r="S117" s="108"/>
      <c r="T117" s="108"/>
      <c r="U117" s="108"/>
      <c r="V117" s="674"/>
      <c r="W117" s="127"/>
      <c r="X117" s="122"/>
      <c r="Y117" s="675"/>
      <c r="Z117" s="108"/>
      <c r="AA117" s="676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</row>
    <row r="118" spans="1:43" ht="11.25" customHeight="1">
      <c r="A118" s="159"/>
      <c r="B118" s="127"/>
      <c r="C118" s="672"/>
      <c r="D118" s="691"/>
      <c r="E118" s="688"/>
      <c r="F118" s="684"/>
      <c r="G118" s="673"/>
      <c r="H118" s="673"/>
      <c r="I118" s="673"/>
      <c r="J118" s="673"/>
      <c r="K118" s="684"/>
      <c r="L118" s="684"/>
      <c r="M118" s="673"/>
      <c r="N118" s="672"/>
      <c r="O118" s="686"/>
      <c r="P118" s="384"/>
      <c r="Q118" s="108"/>
      <c r="R118" s="108"/>
      <c r="S118" s="108"/>
      <c r="T118" s="108"/>
      <c r="U118" s="108"/>
      <c r="V118" s="674"/>
      <c r="W118" s="127"/>
      <c r="X118" s="122"/>
      <c r="Y118" s="675"/>
      <c r="Z118" s="108"/>
      <c r="AA118" s="687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</row>
    <row r="119" spans="1:43">
      <c r="A119" s="159"/>
      <c r="B119" s="127"/>
      <c r="C119" s="672"/>
      <c r="D119" s="691"/>
      <c r="E119" s="683"/>
      <c r="F119" s="684"/>
      <c r="G119" s="673"/>
      <c r="H119" s="673"/>
      <c r="I119" s="673"/>
      <c r="J119" s="673"/>
      <c r="K119" s="684"/>
      <c r="L119" s="684"/>
      <c r="M119" s="673"/>
      <c r="N119" s="672"/>
      <c r="O119" s="678"/>
      <c r="P119" s="384"/>
      <c r="Q119" s="108"/>
      <c r="R119" s="108"/>
      <c r="S119" s="108"/>
      <c r="T119" s="108"/>
      <c r="U119" s="108"/>
      <c r="V119" s="674"/>
      <c r="W119" s="127"/>
      <c r="X119" s="122"/>
      <c r="Y119" s="675"/>
      <c r="Z119" s="108"/>
      <c r="AA119" s="676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</row>
    <row r="120" spans="1:43">
      <c r="A120" s="159"/>
      <c r="B120" s="127"/>
      <c r="C120" s="672"/>
      <c r="D120" s="691"/>
      <c r="E120" s="684"/>
      <c r="F120" s="688"/>
      <c r="G120" s="673"/>
      <c r="H120" s="673"/>
      <c r="I120" s="673"/>
      <c r="J120" s="673"/>
      <c r="K120" s="695"/>
      <c r="L120" s="688"/>
      <c r="M120" s="673"/>
      <c r="N120" s="672"/>
      <c r="O120" s="686"/>
      <c r="P120" s="384"/>
      <c r="Q120" s="108"/>
      <c r="R120" s="108"/>
      <c r="S120" s="108"/>
      <c r="T120" s="108"/>
      <c r="U120" s="108"/>
      <c r="V120" s="674"/>
      <c r="W120" s="127"/>
      <c r="X120" s="122"/>
      <c r="Y120" s="675"/>
      <c r="Z120" s="108"/>
      <c r="AA120" s="687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</row>
    <row r="121" spans="1:43" hidden="1">
      <c r="A121" s="159"/>
      <c r="B121" s="127"/>
      <c r="C121" s="672"/>
      <c r="D121" s="691"/>
      <c r="E121" s="688"/>
      <c r="F121" s="684"/>
      <c r="G121" s="673"/>
      <c r="H121" s="673"/>
      <c r="I121" s="673"/>
      <c r="J121" s="673"/>
      <c r="K121" s="683"/>
      <c r="L121" s="683"/>
      <c r="M121" s="673"/>
      <c r="N121" s="672"/>
      <c r="O121" s="678"/>
      <c r="P121" s="384"/>
      <c r="Q121" s="108"/>
      <c r="R121" s="108"/>
      <c r="S121" s="108"/>
      <c r="T121" s="108"/>
      <c r="U121" s="108"/>
      <c r="V121" s="674"/>
      <c r="W121" s="127"/>
      <c r="X121" s="122"/>
      <c r="Y121" s="675"/>
      <c r="Z121" s="108"/>
      <c r="AA121" s="681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</row>
    <row r="122" spans="1:43">
      <c r="A122" s="159"/>
      <c r="B122" s="103"/>
      <c r="C122" s="672"/>
      <c r="D122" s="691"/>
      <c r="E122" s="684"/>
      <c r="F122" s="684"/>
      <c r="G122" s="673"/>
      <c r="H122" s="673"/>
      <c r="I122" s="673"/>
      <c r="J122" s="673"/>
      <c r="K122" s="688"/>
      <c r="L122" s="688"/>
      <c r="M122" s="673"/>
      <c r="N122" s="672"/>
      <c r="O122" s="678"/>
      <c r="P122" s="384"/>
      <c r="Q122" s="108"/>
      <c r="R122" s="108"/>
      <c r="S122" s="108"/>
      <c r="T122" s="108"/>
      <c r="U122" s="108"/>
      <c r="V122" s="674"/>
      <c r="W122" s="127"/>
      <c r="X122" s="122"/>
      <c r="Y122" s="675"/>
      <c r="Z122" s="108"/>
      <c r="AA122" s="676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Q122" s="108"/>
    </row>
    <row r="123" spans="1:43">
      <c r="A123" s="159"/>
      <c r="B123" s="127"/>
      <c r="C123" s="672"/>
      <c r="D123" s="691"/>
      <c r="E123" s="683"/>
      <c r="F123" s="684"/>
      <c r="G123" s="695"/>
      <c r="H123" s="673"/>
      <c r="I123" s="673"/>
      <c r="J123" s="673"/>
      <c r="K123" s="683"/>
      <c r="L123" s="684"/>
      <c r="M123" s="673"/>
      <c r="N123" s="677"/>
      <c r="O123" s="686"/>
      <c r="P123" s="384"/>
      <c r="Q123" s="108"/>
      <c r="R123" s="108"/>
      <c r="S123" s="108"/>
      <c r="T123" s="108"/>
      <c r="U123" s="108"/>
      <c r="V123" s="674"/>
      <c r="W123" s="127"/>
      <c r="X123" s="122"/>
      <c r="Y123" s="675"/>
      <c r="Z123" s="108"/>
      <c r="AA123" s="687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Q123" s="108"/>
    </row>
    <row r="124" spans="1:43">
      <c r="A124" s="159"/>
      <c r="B124" s="127"/>
      <c r="C124" s="672"/>
      <c r="D124" s="691"/>
      <c r="E124" s="695"/>
      <c r="F124" s="695"/>
      <c r="G124" s="673"/>
      <c r="H124" s="673"/>
      <c r="I124" s="673"/>
      <c r="J124" s="673"/>
      <c r="K124" s="696"/>
      <c r="L124" s="695"/>
      <c r="M124" s="673"/>
      <c r="N124" s="677"/>
      <c r="O124" s="678"/>
      <c r="P124" s="384"/>
      <c r="Q124" s="108"/>
      <c r="R124" s="108"/>
      <c r="S124" s="108"/>
      <c r="T124" s="108"/>
      <c r="U124" s="108"/>
      <c r="V124" s="674"/>
      <c r="W124" s="127"/>
      <c r="X124" s="122"/>
      <c r="Y124" s="675"/>
      <c r="Z124" s="108"/>
      <c r="AA124" s="690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</row>
    <row r="125" spans="1:43">
      <c r="A125" s="159"/>
      <c r="B125" s="127"/>
      <c r="C125" s="672"/>
      <c r="D125" s="691"/>
      <c r="E125" s="155"/>
      <c r="F125" s="155"/>
      <c r="G125" s="155"/>
      <c r="H125" s="155"/>
      <c r="I125" s="155"/>
      <c r="J125" s="155"/>
      <c r="K125" s="155"/>
      <c r="L125" s="155"/>
      <c r="M125" s="155"/>
      <c r="N125" s="677"/>
      <c r="O125" s="678"/>
      <c r="P125" s="384"/>
      <c r="Q125" s="108"/>
      <c r="R125" s="108"/>
      <c r="S125" s="108"/>
      <c r="T125" s="108"/>
      <c r="U125" s="108"/>
      <c r="V125" s="674"/>
      <c r="W125" s="127"/>
      <c r="X125" s="122"/>
      <c r="Y125" s="675"/>
      <c r="Z125" s="108"/>
      <c r="AA125" s="676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108"/>
    </row>
    <row r="126" spans="1:43" ht="11.25" customHeight="1">
      <c r="A126" s="159"/>
      <c r="B126" s="127"/>
      <c r="C126" s="672"/>
      <c r="D126" s="691"/>
      <c r="E126" s="155"/>
      <c r="F126" s="155"/>
      <c r="G126" s="155"/>
      <c r="H126" s="155"/>
      <c r="I126" s="155"/>
      <c r="J126" s="155"/>
      <c r="K126" s="155"/>
      <c r="L126" s="155"/>
      <c r="M126" s="155"/>
      <c r="N126" s="677"/>
      <c r="O126" s="678"/>
      <c r="P126" s="384"/>
      <c r="Q126" s="108"/>
      <c r="R126" s="108"/>
      <c r="S126" s="108"/>
      <c r="T126" s="108"/>
      <c r="U126" s="108"/>
      <c r="V126" s="674"/>
      <c r="W126" s="127"/>
      <c r="X126" s="122"/>
      <c r="Y126" s="675"/>
      <c r="Z126" s="108"/>
      <c r="AA126" s="676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Q126" s="108"/>
    </row>
    <row r="127" spans="1:43" ht="12.75" customHeight="1">
      <c r="A127" s="159"/>
      <c r="B127" s="127"/>
      <c r="C127" s="672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677"/>
      <c r="O127" s="678"/>
      <c r="P127" s="384"/>
      <c r="Q127" s="108"/>
      <c r="R127" s="108"/>
      <c r="S127" s="108"/>
      <c r="T127" s="108"/>
      <c r="U127" s="108"/>
      <c r="V127" s="674"/>
      <c r="W127" s="127"/>
      <c r="X127" s="122"/>
      <c r="Y127" s="675"/>
      <c r="Z127" s="108"/>
      <c r="AA127" s="676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Q127" s="108"/>
    </row>
    <row r="128" spans="1:43" ht="11.25" customHeight="1">
      <c r="A128" s="159"/>
      <c r="B128" s="127"/>
      <c r="C128" s="672"/>
      <c r="D128" s="155"/>
      <c r="E128" s="155"/>
      <c r="F128" s="155"/>
      <c r="G128" s="155"/>
      <c r="H128" s="155"/>
      <c r="I128" s="155"/>
      <c r="J128" s="692"/>
      <c r="K128" s="155"/>
      <c r="L128" s="155"/>
      <c r="M128" s="155"/>
      <c r="N128" s="680"/>
      <c r="O128" s="678"/>
      <c r="P128" s="384"/>
      <c r="Q128" s="108"/>
      <c r="R128" s="108"/>
      <c r="S128" s="108"/>
      <c r="T128" s="108"/>
      <c r="U128" s="108"/>
      <c r="V128" s="693"/>
      <c r="W128" s="127"/>
      <c r="X128" s="694"/>
      <c r="Y128" s="675"/>
      <c r="Z128" s="108"/>
      <c r="AA128" s="676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108"/>
    </row>
    <row r="129" spans="1:43">
      <c r="A129" s="203"/>
      <c r="B129" s="108"/>
      <c r="C129" s="203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201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Q129" s="108"/>
    </row>
    <row r="130" spans="1:43">
      <c r="A130" s="108"/>
      <c r="B130" s="127"/>
      <c r="C130" s="384"/>
      <c r="D130" s="207"/>
      <c r="E130" s="207"/>
      <c r="F130" s="207"/>
      <c r="G130" s="207"/>
      <c r="H130" s="207"/>
      <c r="I130" s="207"/>
      <c r="J130" s="207"/>
      <c r="K130" s="207"/>
      <c r="L130" s="127"/>
      <c r="M130" s="127"/>
      <c r="N130" s="100"/>
      <c r="O130" s="100"/>
      <c r="P130" s="127"/>
      <c r="Q130" s="384"/>
      <c r="R130" s="108"/>
      <c r="S130" s="384"/>
      <c r="T130" s="127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108"/>
    </row>
    <row r="131" spans="1:43">
      <c r="A131" s="108"/>
      <c r="B131" s="127"/>
      <c r="C131" s="100"/>
      <c r="D131" s="667"/>
      <c r="E131" s="207"/>
      <c r="F131" s="207"/>
      <c r="G131" s="207"/>
      <c r="H131" s="207"/>
      <c r="I131" s="207"/>
      <c r="J131" s="207"/>
      <c r="K131" s="207"/>
      <c r="L131" s="127"/>
      <c r="M131" s="127"/>
      <c r="N131" s="100"/>
      <c r="O131" s="100"/>
      <c r="P131" s="127"/>
      <c r="Q131" s="384"/>
      <c r="R131" s="108"/>
      <c r="S131" s="384"/>
      <c r="T131" s="127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108"/>
    </row>
    <row r="132" spans="1:43">
      <c r="A132" s="108"/>
      <c r="B132" s="384"/>
      <c r="C132" s="384"/>
      <c r="D132" s="207"/>
      <c r="E132" s="207"/>
      <c r="F132" s="207"/>
      <c r="G132" s="207"/>
      <c r="H132" s="108"/>
      <c r="I132" s="108"/>
      <c r="J132" s="207"/>
      <c r="K132" s="106"/>
      <c r="L132" s="127"/>
      <c r="M132" s="127"/>
      <c r="N132" s="100"/>
      <c r="O132" s="100"/>
      <c r="P132" s="384"/>
      <c r="Q132" s="384"/>
      <c r="R132" s="108"/>
      <c r="S132" s="384"/>
      <c r="T132" s="127"/>
      <c r="U132" s="108"/>
      <c r="V132" s="108"/>
      <c r="W132" s="108"/>
      <c r="X132" s="108"/>
      <c r="Y132" s="108"/>
      <c r="Z132" s="108"/>
      <c r="AA132" s="669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Q132" s="108"/>
    </row>
    <row r="133" spans="1:43">
      <c r="A133" s="108"/>
      <c r="B133" s="127"/>
      <c r="C133" s="127"/>
      <c r="D133" s="384"/>
      <c r="E133" s="384"/>
      <c r="F133" s="384"/>
      <c r="G133" s="384"/>
      <c r="H133" s="384"/>
      <c r="I133" s="384"/>
      <c r="J133" s="384"/>
      <c r="K133" s="384"/>
      <c r="L133" s="384"/>
      <c r="M133" s="384"/>
      <c r="N133" s="100"/>
      <c r="O133" s="100"/>
      <c r="P133" s="384"/>
      <c r="Q133" s="384"/>
      <c r="R133" s="108"/>
      <c r="S133" s="384"/>
      <c r="T133" s="127"/>
      <c r="U133" s="108"/>
      <c r="V133" s="108"/>
      <c r="W133" s="108"/>
      <c r="X133" s="108"/>
      <c r="Y133" s="352"/>
      <c r="Z133" s="108"/>
      <c r="AA133" s="669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108"/>
    </row>
    <row r="134" spans="1:43">
      <c r="A134" s="108"/>
      <c r="B134" s="384"/>
      <c r="C134" s="108"/>
      <c r="D134" s="384"/>
      <c r="E134" s="384"/>
      <c r="F134" s="384"/>
      <c r="G134" s="384"/>
      <c r="H134" s="384"/>
      <c r="I134" s="384"/>
      <c r="J134" s="384"/>
      <c r="K134" s="384"/>
      <c r="L134" s="384"/>
      <c r="M134" s="384"/>
      <c r="N134" s="100"/>
      <c r="O134" s="100"/>
      <c r="P134" s="127"/>
      <c r="Q134" s="384"/>
      <c r="R134" s="108"/>
      <c r="S134" s="384"/>
      <c r="T134" s="127"/>
      <c r="U134" s="108"/>
      <c r="V134" s="108"/>
      <c r="W134" s="108"/>
      <c r="X134" s="108"/>
      <c r="Y134" s="352"/>
      <c r="Z134" s="108"/>
      <c r="AA134" s="670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</row>
    <row r="135" spans="1:43">
      <c r="A135" s="108"/>
      <c r="B135" s="127"/>
      <c r="C135" s="207"/>
      <c r="D135" s="127"/>
      <c r="E135" s="127"/>
      <c r="F135" s="127"/>
      <c r="G135" s="127"/>
      <c r="H135" s="103"/>
      <c r="I135" s="127"/>
      <c r="J135" s="127"/>
      <c r="K135" s="127"/>
      <c r="L135" s="127"/>
      <c r="M135" s="103"/>
      <c r="N135" s="100"/>
      <c r="O135" s="100"/>
      <c r="P135" s="207"/>
      <c r="Q135" s="384"/>
      <c r="R135" s="127"/>
      <c r="S135" s="384"/>
      <c r="T135" s="127"/>
      <c r="U135" s="108"/>
      <c r="V135" s="285"/>
      <c r="W135" s="384"/>
      <c r="X135" s="159"/>
      <c r="Y135" s="671"/>
      <c r="Z135" s="108"/>
      <c r="AA135" s="670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</row>
    <row r="136" spans="1:43">
      <c r="A136" s="159"/>
      <c r="B136" s="127"/>
      <c r="C136" s="672"/>
      <c r="D136" s="673"/>
      <c r="E136" s="673"/>
      <c r="F136" s="673"/>
      <c r="G136" s="673"/>
      <c r="H136" s="673"/>
      <c r="I136" s="673"/>
      <c r="J136" s="673"/>
      <c r="K136" s="673"/>
      <c r="L136" s="673"/>
      <c r="M136" s="673"/>
      <c r="N136" s="672"/>
      <c r="O136" s="384"/>
      <c r="P136" s="384"/>
      <c r="Q136" s="108"/>
      <c r="R136" s="578"/>
      <c r="S136" s="108"/>
      <c r="T136" s="108"/>
      <c r="U136" s="108"/>
      <c r="V136" s="674"/>
      <c r="W136" s="127"/>
      <c r="X136" s="122"/>
      <c r="Y136" s="675"/>
      <c r="Z136" s="108"/>
      <c r="AA136" s="676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  <c r="AP136" s="108"/>
      <c r="AQ136" s="108"/>
    </row>
    <row r="137" spans="1:43">
      <c r="A137" s="159"/>
      <c r="B137" s="127"/>
      <c r="C137" s="672"/>
      <c r="D137" s="673"/>
      <c r="E137" s="673"/>
      <c r="F137" s="673"/>
      <c r="G137" s="673"/>
      <c r="H137" s="673"/>
      <c r="I137" s="673"/>
      <c r="J137" s="673"/>
      <c r="K137" s="673"/>
      <c r="L137" s="673"/>
      <c r="M137" s="673"/>
      <c r="N137" s="677"/>
      <c r="O137" s="678"/>
      <c r="P137" s="384"/>
      <c r="Q137" s="108"/>
      <c r="R137" s="108"/>
      <c r="S137" s="108"/>
      <c r="T137" s="108"/>
      <c r="U137" s="108"/>
      <c r="V137" s="674"/>
      <c r="W137" s="127"/>
      <c r="X137" s="122"/>
      <c r="Y137" s="675"/>
      <c r="Z137" s="108"/>
      <c r="AA137" s="676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  <c r="AP137" s="108"/>
      <c r="AQ137" s="108"/>
    </row>
    <row r="138" spans="1:43">
      <c r="A138" s="159"/>
      <c r="B138" s="127"/>
      <c r="C138" s="672"/>
      <c r="D138" s="673"/>
      <c r="E138" s="673"/>
      <c r="F138" s="673"/>
      <c r="G138" s="688"/>
      <c r="H138" s="673"/>
      <c r="I138" s="673"/>
      <c r="J138" s="688"/>
      <c r="K138" s="673"/>
      <c r="L138" s="673"/>
      <c r="M138" s="673"/>
      <c r="N138" s="672"/>
      <c r="O138" s="678"/>
      <c r="P138" s="384"/>
      <c r="Q138" s="108"/>
      <c r="R138" s="108"/>
      <c r="S138" s="108"/>
      <c r="T138" s="108"/>
      <c r="U138" s="108"/>
      <c r="V138" s="674"/>
      <c r="W138" s="127"/>
      <c r="X138" s="122"/>
      <c r="Y138" s="675"/>
      <c r="Z138" s="108"/>
      <c r="AA138" s="679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</row>
    <row r="139" spans="1:43">
      <c r="A139" s="159"/>
      <c r="B139" s="127"/>
      <c r="C139" s="672"/>
      <c r="D139" s="673"/>
      <c r="E139" s="673"/>
      <c r="F139" s="673"/>
      <c r="G139" s="673"/>
      <c r="H139" s="673"/>
      <c r="I139" s="673"/>
      <c r="J139" s="673"/>
      <c r="K139" s="673"/>
      <c r="L139" s="673"/>
      <c r="M139" s="688"/>
      <c r="N139" s="680"/>
      <c r="O139" s="678"/>
      <c r="P139" s="384"/>
      <c r="Q139" s="108"/>
      <c r="R139" s="108"/>
      <c r="S139" s="108"/>
      <c r="T139" s="108"/>
      <c r="U139" s="108"/>
      <c r="V139" s="674"/>
      <c r="W139" s="127"/>
      <c r="X139" s="122"/>
      <c r="Y139" s="675"/>
      <c r="Z139" s="108"/>
      <c r="AA139" s="676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Q139" s="108"/>
    </row>
    <row r="140" spans="1:43">
      <c r="A140" s="159"/>
      <c r="B140" s="127"/>
      <c r="C140" s="672"/>
      <c r="D140" s="673"/>
      <c r="E140" s="673"/>
      <c r="F140" s="673"/>
      <c r="G140" s="673"/>
      <c r="H140" s="673"/>
      <c r="I140" s="673"/>
      <c r="J140" s="673"/>
      <c r="K140" s="673"/>
      <c r="L140" s="673"/>
      <c r="M140" s="673"/>
      <c r="N140" s="672"/>
      <c r="O140" s="678"/>
      <c r="P140" s="384"/>
      <c r="Q140" s="108"/>
      <c r="R140" s="108"/>
      <c r="S140" s="108"/>
      <c r="T140" s="108"/>
      <c r="U140" s="108"/>
      <c r="V140" s="674"/>
      <c r="W140" s="127"/>
      <c r="X140" s="122"/>
      <c r="Y140" s="675"/>
      <c r="Z140" s="108"/>
      <c r="AA140" s="681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  <c r="AP140" s="108"/>
      <c r="AQ140" s="108"/>
    </row>
    <row r="141" spans="1:43">
      <c r="A141" s="159"/>
      <c r="B141" s="127"/>
      <c r="C141" s="672"/>
      <c r="D141" s="673"/>
      <c r="E141" s="673"/>
      <c r="F141" s="673"/>
      <c r="G141" s="673"/>
      <c r="H141" s="673"/>
      <c r="I141" s="673"/>
      <c r="J141" s="673"/>
      <c r="K141" s="673"/>
      <c r="L141" s="673"/>
      <c r="M141" s="673"/>
      <c r="N141" s="672"/>
      <c r="O141" s="678"/>
      <c r="P141" s="384"/>
      <c r="Q141" s="108"/>
      <c r="R141" s="108"/>
      <c r="S141" s="108"/>
      <c r="T141" s="108"/>
      <c r="U141" s="108"/>
      <c r="V141" s="674"/>
      <c r="W141" s="127"/>
      <c r="X141" s="122"/>
      <c r="Y141" s="675"/>
      <c r="Z141" s="108"/>
      <c r="AA141" s="679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Q141" s="108"/>
    </row>
    <row r="142" spans="1:43">
      <c r="A142" s="159"/>
      <c r="B142" s="127"/>
      <c r="C142" s="672"/>
      <c r="D142" s="673"/>
      <c r="E142" s="673"/>
      <c r="F142" s="100"/>
      <c r="G142" s="683"/>
      <c r="H142" s="688"/>
      <c r="I142" s="673"/>
      <c r="J142" s="673"/>
      <c r="K142" s="673"/>
      <c r="L142" s="673"/>
      <c r="M142" s="673"/>
      <c r="N142" s="682"/>
      <c r="O142" s="678"/>
      <c r="P142" s="384"/>
      <c r="Q142" s="108"/>
      <c r="R142" s="108"/>
      <c r="S142" s="108"/>
      <c r="T142" s="108"/>
      <c r="U142" s="108"/>
      <c r="V142" s="674"/>
      <c r="W142" s="127"/>
      <c r="X142" s="122"/>
      <c r="Y142" s="675"/>
      <c r="Z142" s="108"/>
      <c r="AA142" s="681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Q142" s="108"/>
    </row>
    <row r="143" spans="1:43">
      <c r="A143" s="159"/>
      <c r="B143" s="127"/>
      <c r="C143" s="672"/>
      <c r="D143" s="577"/>
      <c r="E143" s="673"/>
      <c r="F143" s="673"/>
      <c r="G143" s="673"/>
      <c r="H143" s="673"/>
      <c r="I143" s="673"/>
      <c r="J143" s="673"/>
      <c r="K143" s="673"/>
      <c r="L143" s="673"/>
      <c r="M143" s="673"/>
      <c r="N143" s="672"/>
      <c r="O143" s="678"/>
      <c r="P143" s="384"/>
      <c r="Q143" s="108"/>
      <c r="R143" s="108"/>
      <c r="S143" s="108"/>
      <c r="T143" s="108"/>
      <c r="U143" s="108"/>
      <c r="V143" s="674"/>
      <c r="W143" s="127"/>
      <c r="X143" s="122"/>
      <c r="Y143" s="675"/>
      <c r="Z143" s="108"/>
      <c r="AA143" s="676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Q143" s="108"/>
    </row>
    <row r="144" spans="1:43">
      <c r="A144" s="159"/>
      <c r="B144" s="127"/>
      <c r="C144" s="672"/>
      <c r="D144" s="577"/>
      <c r="E144" s="673"/>
      <c r="F144" s="673"/>
      <c r="G144" s="673"/>
      <c r="H144" s="673"/>
      <c r="I144" s="673"/>
      <c r="J144" s="673"/>
      <c r="K144" s="673"/>
      <c r="L144" s="673"/>
      <c r="M144" s="673"/>
      <c r="N144" s="672"/>
      <c r="O144" s="678"/>
      <c r="P144" s="384"/>
      <c r="Q144" s="108"/>
      <c r="R144" s="108"/>
      <c r="S144" s="108"/>
      <c r="T144" s="108"/>
      <c r="U144" s="108"/>
      <c r="V144" s="674"/>
      <c r="W144" s="127"/>
      <c r="X144" s="122"/>
      <c r="Y144" s="675"/>
      <c r="Z144" s="108"/>
      <c r="AA144" s="676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</row>
    <row r="145" spans="1:43">
      <c r="A145" s="159"/>
      <c r="B145" s="127"/>
      <c r="C145" s="672"/>
      <c r="D145" s="577"/>
      <c r="E145" s="673"/>
      <c r="F145" s="673"/>
      <c r="G145" s="673"/>
      <c r="H145" s="673"/>
      <c r="I145" s="673"/>
      <c r="J145" s="673"/>
      <c r="K145" s="673"/>
      <c r="L145" s="673"/>
      <c r="M145" s="673"/>
      <c r="N145" s="672"/>
      <c r="O145" s="678"/>
      <c r="P145" s="384"/>
      <c r="Q145" s="108"/>
      <c r="R145" s="108"/>
      <c r="S145" s="108"/>
      <c r="T145" s="108"/>
      <c r="U145" s="108"/>
      <c r="V145" s="674"/>
      <c r="W145" s="127"/>
      <c r="X145" s="122"/>
      <c r="Y145" s="675"/>
      <c r="Z145" s="108"/>
      <c r="AA145" s="676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</row>
    <row r="146" spans="1:43">
      <c r="A146" s="159"/>
      <c r="B146" s="127"/>
      <c r="C146" s="672"/>
      <c r="D146" s="577"/>
      <c r="E146" s="673"/>
      <c r="F146" s="673"/>
      <c r="G146" s="673"/>
      <c r="H146" s="673"/>
      <c r="I146" s="673"/>
      <c r="J146" s="673"/>
      <c r="K146" s="673"/>
      <c r="L146" s="673"/>
      <c r="M146" s="673"/>
      <c r="N146" s="672"/>
      <c r="O146" s="678"/>
      <c r="P146" s="384"/>
      <c r="Q146" s="108"/>
      <c r="R146" s="108"/>
      <c r="S146" s="108"/>
      <c r="T146" s="108"/>
      <c r="U146" s="108"/>
      <c r="V146" s="674"/>
      <c r="W146" s="127"/>
      <c r="X146" s="122"/>
      <c r="Y146" s="675"/>
      <c r="Z146" s="108"/>
      <c r="AA146" s="676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8"/>
      <c r="AP146" s="108"/>
      <c r="AQ146" s="108"/>
    </row>
    <row r="147" spans="1:43">
      <c r="A147" s="159"/>
      <c r="B147" s="127"/>
      <c r="C147" s="672"/>
      <c r="D147" s="577"/>
      <c r="E147" s="673"/>
      <c r="F147" s="673"/>
      <c r="G147" s="673"/>
      <c r="H147" s="673"/>
      <c r="I147" s="673"/>
      <c r="J147" s="673"/>
      <c r="K147" s="673"/>
      <c r="L147" s="673"/>
      <c r="M147" s="673"/>
      <c r="N147" s="672"/>
      <c r="O147" s="678"/>
      <c r="P147" s="384"/>
      <c r="Q147" s="108"/>
      <c r="R147" s="108"/>
      <c r="S147" s="108"/>
      <c r="T147" s="108"/>
      <c r="U147" s="108"/>
      <c r="V147" s="674"/>
      <c r="W147" s="127"/>
      <c r="X147" s="122"/>
      <c r="Y147" s="675"/>
      <c r="Z147" s="108"/>
      <c r="AA147" s="676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Q147" s="108"/>
    </row>
    <row r="148" spans="1:43">
      <c r="A148" s="159"/>
      <c r="B148" s="127"/>
      <c r="C148" s="672"/>
      <c r="D148" s="577"/>
      <c r="E148" s="673"/>
      <c r="F148" s="673"/>
      <c r="G148" s="673"/>
      <c r="H148" s="673"/>
      <c r="I148" s="673"/>
      <c r="J148" s="673"/>
      <c r="K148" s="673"/>
      <c r="L148" s="673"/>
      <c r="M148" s="673"/>
      <c r="N148" s="672"/>
      <c r="O148" s="678"/>
      <c r="P148" s="384"/>
      <c r="Q148" s="108"/>
      <c r="R148" s="108"/>
      <c r="S148" s="108"/>
      <c r="T148" s="108"/>
      <c r="U148" s="108"/>
      <c r="V148" s="674"/>
      <c r="W148" s="127"/>
      <c r="X148" s="122"/>
      <c r="Y148" s="675"/>
      <c r="Z148" s="108"/>
      <c r="AA148" s="676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108"/>
      <c r="AP148" s="108"/>
      <c r="AQ148" s="108"/>
    </row>
    <row r="149" spans="1:43" ht="13.5" customHeight="1">
      <c r="A149" s="159"/>
      <c r="B149" s="127"/>
      <c r="C149" s="672"/>
      <c r="D149" s="577"/>
      <c r="E149" s="673"/>
      <c r="F149" s="673"/>
      <c r="G149" s="673"/>
      <c r="H149" s="673"/>
      <c r="I149" s="673"/>
      <c r="J149" s="673"/>
      <c r="K149" s="673"/>
      <c r="L149" s="673"/>
      <c r="M149" s="673"/>
      <c r="N149" s="672"/>
      <c r="O149" s="678"/>
      <c r="P149" s="384"/>
      <c r="Q149" s="108"/>
      <c r="R149" s="108"/>
      <c r="S149" s="108"/>
      <c r="T149" s="108"/>
      <c r="U149" s="108"/>
      <c r="V149" s="674"/>
      <c r="W149" s="127"/>
      <c r="X149" s="122"/>
      <c r="Y149" s="675"/>
      <c r="Z149" s="108"/>
      <c r="AA149" s="676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</row>
    <row r="150" spans="1:43">
      <c r="A150" s="159"/>
      <c r="B150" s="127"/>
      <c r="C150" s="672"/>
      <c r="D150" s="577"/>
      <c r="E150" s="673"/>
      <c r="F150" s="673"/>
      <c r="G150" s="673"/>
      <c r="H150" s="673"/>
      <c r="I150" s="673"/>
      <c r="J150" s="673"/>
      <c r="K150" s="673"/>
      <c r="L150" s="673"/>
      <c r="M150" s="673"/>
      <c r="N150" s="672"/>
      <c r="O150" s="678"/>
      <c r="P150" s="384"/>
      <c r="Q150" s="108"/>
      <c r="R150" s="108"/>
      <c r="S150" s="108"/>
      <c r="T150" s="108"/>
      <c r="U150" s="108"/>
      <c r="V150" s="674"/>
      <c r="W150" s="127"/>
      <c r="X150" s="122"/>
      <c r="Y150" s="675"/>
      <c r="Z150" s="108"/>
      <c r="AA150" s="679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/>
      <c r="AN150" s="108"/>
      <c r="AO150" s="108"/>
      <c r="AP150" s="108"/>
      <c r="AQ150" s="108"/>
    </row>
    <row r="151" spans="1:43" ht="12.75" customHeight="1">
      <c r="A151" s="159"/>
      <c r="B151" s="127"/>
      <c r="C151" s="672"/>
      <c r="D151" s="577"/>
      <c r="E151" s="683"/>
      <c r="F151" s="684"/>
      <c r="G151" s="673"/>
      <c r="H151" s="673"/>
      <c r="I151" s="673"/>
      <c r="J151" s="673"/>
      <c r="K151" s="683"/>
      <c r="L151" s="683"/>
      <c r="M151" s="673"/>
      <c r="N151" s="677"/>
      <c r="O151" s="678"/>
      <c r="P151" s="384"/>
      <c r="Q151" s="108"/>
      <c r="R151" s="108"/>
      <c r="S151" s="108"/>
      <c r="T151" s="108"/>
      <c r="U151" s="108"/>
      <c r="V151" s="674"/>
      <c r="W151" s="127"/>
      <c r="X151" s="122"/>
      <c r="Y151" s="675"/>
      <c r="Z151" s="108"/>
      <c r="AA151" s="685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  <c r="AN151" s="108"/>
      <c r="AO151" s="108"/>
      <c r="AP151" s="108"/>
      <c r="AQ151" s="108"/>
    </row>
    <row r="152" spans="1:43">
      <c r="A152" s="159"/>
      <c r="B152" s="127"/>
      <c r="C152" s="672"/>
      <c r="D152" s="577"/>
      <c r="E152" s="683"/>
      <c r="F152" s="684"/>
      <c r="G152" s="673"/>
      <c r="H152" s="673"/>
      <c r="I152" s="673"/>
      <c r="J152" s="673"/>
      <c r="K152" s="683"/>
      <c r="L152" s="683"/>
      <c r="M152" s="673"/>
      <c r="N152" s="672"/>
      <c r="O152" s="678"/>
      <c r="P152" s="384"/>
      <c r="Q152" s="108"/>
      <c r="R152" s="108"/>
      <c r="S152" s="108"/>
      <c r="T152" s="108"/>
      <c r="U152" s="108"/>
      <c r="V152" s="674"/>
      <c r="W152" s="127"/>
      <c r="X152" s="122"/>
      <c r="Y152" s="675"/>
      <c r="Z152" s="108"/>
      <c r="AA152" s="676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</row>
    <row r="153" spans="1:43" ht="12.75" customHeight="1">
      <c r="A153" s="159"/>
      <c r="B153" s="127"/>
      <c r="C153" s="672"/>
      <c r="D153" s="577"/>
      <c r="E153" s="683"/>
      <c r="F153" s="684"/>
      <c r="G153" s="673"/>
      <c r="H153" s="673"/>
      <c r="I153" s="673"/>
      <c r="J153" s="673"/>
      <c r="K153" s="683"/>
      <c r="L153" s="683"/>
      <c r="M153" s="673"/>
      <c r="N153" s="672"/>
      <c r="O153" s="678"/>
      <c r="P153" s="384"/>
      <c r="Q153" s="108"/>
      <c r="R153" s="108"/>
      <c r="S153" s="108"/>
      <c r="T153" s="108"/>
      <c r="U153" s="108"/>
      <c r="V153" s="674"/>
      <c r="W153" s="127"/>
      <c r="X153" s="122"/>
      <c r="Y153" s="675"/>
      <c r="Z153" s="108"/>
      <c r="AA153" s="676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Q153" s="108"/>
    </row>
    <row r="154" spans="1:43">
      <c r="A154" s="159"/>
      <c r="B154" s="127"/>
      <c r="C154" s="672"/>
      <c r="D154" s="697"/>
      <c r="E154" s="683"/>
      <c r="F154" s="684"/>
      <c r="G154" s="673"/>
      <c r="H154" s="695"/>
      <c r="I154" s="673"/>
      <c r="J154" s="695"/>
      <c r="K154" s="688"/>
      <c r="L154" s="688"/>
      <c r="M154" s="673"/>
      <c r="N154" s="672"/>
      <c r="O154" s="678"/>
      <c r="P154" s="384"/>
      <c r="Q154" s="108"/>
      <c r="R154" s="108"/>
      <c r="S154" s="108"/>
      <c r="T154" s="108"/>
      <c r="U154" s="108"/>
      <c r="V154" s="674"/>
      <c r="W154" s="127"/>
      <c r="X154" s="122"/>
      <c r="Y154" s="675"/>
      <c r="Z154" s="108"/>
      <c r="AA154" s="681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  <c r="AP154" s="108"/>
      <c r="AQ154" s="108"/>
    </row>
    <row r="155" spans="1:43">
      <c r="A155" s="159"/>
      <c r="B155" s="127"/>
      <c r="C155" s="672"/>
      <c r="D155" s="577"/>
      <c r="E155" s="688"/>
      <c r="F155" s="684"/>
      <c r="G155" s="673"/>
      <c r="H155" s="673"/>
      <c r="I155" s="673"/>
      <c r="J155" s="673"/>
      <c r="K155" s="688"/>
      <c r="L155" s="688"/>
      <c r="M155" s="673"/>
      <c r="N155" s="672"/>
      <c r="O155" s="678"/>
      <c r="P155" s="384"/>
      <c r="Q155" s="108"/>
      <c r="R155" s="108"/>
      <c r="S155" s="108"/>
      <c r="T155" s="108"/>
      <c r="U155" s="108"/>
      <c r="V155" s="674"/>
      <c r="W155" s="127"/>
      <c r="X155" s="122"/>
      <c r="Y155" s="675"/>
      <c r="Z155" s="108"/>
      <c r="AA155" s="676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  <c r="AN155" s="108"/>
      <c r="AO155" s="108"/>
      <c r="AP155" s="108"/>
      <c r="AQ155" s="108"/>
    </row>
    <row r="156" spans="1:43">
      <c r="A156" s="159"/>
      <c r="B156" s="127"/>
      <c r="C156" s="672"/>
      <c r="D156" s="577"/>
      <c r="E156" s="683"/>
      <c r="F156" s="684"/>
      <c r="G156" s="673"/>
      <c r="H156" s="673"/>
      <c r="I156" s="673"/>
      <c r="J156" s="673"/>
      <c r="K156" s="688"/>
      <c r="L156" s="683"/>
      <c r="M156" s="673"/>
      <c r="N156" s="672"/>
      <c r="O156" s="678"/>
      <c r="P156" s="384"/>
      <c r="Q156" s="108"/>
      <c r="R156" s="108"/>
      <c r="S156" s="108"/>
      <c r="T156" s="108"/>
      <c r="U156" s="108"/>
      <c r="V156" s="674"/>
      <c r="W156" s="127"/>
      <c r="X156" s="122"/>
      <c r="Y156" s="675"/>
      <c r="Z156" s="108"/>
      <c r="AA156" s="676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  <c r="AP156" s="108"/>
      <c r="AQ156" s="108"/>
    </row>
    <row r="157" spans="1:43">
      <c r="A157" s="159"/>
      <c r="B157" s="127"/>
      <c r="C157" s="672"/>
      <c r="D157" s="577"/>
      <c r="E157" s="688"/>
      <c r="F157" s="684"/>
      <c r="G157" s="673"/>
      <c r="H157" s="673"/>
      <c r="I157" s="673"/>
      <c r="J157" s="673"/>
      <c r="K157" s="684"/>
      <c r="L157" s="684"/>
      <c r="M157" s="100"/>
      <c r="N157" s="672"/>
      <c r="O157" s="678"/>
      <c r="P157" s="384"/>
      <c r="Q157" s="108"/>
      <c r="R157" s="108"/>
      <c r="S157" s="108"/>
      <c r="T157" s="108"/>
      <c r="U157" s="108"/>
      <c r="V157" s="674"/>
      <c r="W157" s="127"/>
      <c r="X157" s="122"/>
      <c r="Y157" s="675"/>
      <c r="Z157" s="108"/>
      <c r="AA157" s="676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Q157" s="108"/>
    </row>
    <row r="158" spans="1:43">
      <c r="A158" s="159"/>
      <c r="B158" s="127"/>
      <c r="C158" s="672"/>
      <c r="D158" s="577"/>
      <c r="E158" s="688"/>
      <c r="F158" s="688"/>
      <c r="G158" s="673"/>
      <c r="H158" s="673"/>
      <c r="I158" s="673"/>
      <c r="J158" s="683"/>
      <c r="K158" s="695"/>
      <c r="L158" s="688"/>
      <c r="M158" s="684"/>
      <c r="N158" s="672"/>
      <c r="O158" s="678"/>
      <c r="P158" s="384"/>
      <c r="Q158" s="108"/>
      <c r="R158" s="108"/>
      <c r="S158" s="108"/>
      <c r="T158" s="108"/>
      <c r="U158" s="108"/>
      <c r="V158" s="674"/>
      <c r="W158" s="127"/>
      <c r="X158" s="122"/>
      <c r="Y158" s="675"/>
      <c r="Z158" s="108"/>
      <c r="AA158" s="676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Q158" s="108"/>
    </row>
    <row r="159" spans="1:43" ht="10.5" customHeight="1">
      <c r="A159" s="159"/>
      <c r="B159" s="127"/>
      <c r="C159" s="672"/>
      <c r="D159" s="577"/>
      <c r="E159" s="683"/>
      <c r="F159" s="684"/>
      <c r="G159" s="673"/>
      <c r="H159" s="673"/>
      <c r="I159" s="673"/>
      <c r="J159" s="673"/>
      <c r="K159" s="683"/>
      <c r="L159" s="683"/>
      <c r="M159" s="673"/>
      <c r="N159" s="672"/>
      <c r="O159" s="678"/>
      <c r="P159" s="384"/>
      <c r="Q159" s="108"/>
      <c r="R159" s="108"/>
      <c r="S159" s="108"/>
      <c r="T159" s="108"/>
      <c r="U159" s="108"/>
      <c r="V159" s="674"/>
      <c r="W159" s="127"/>
      <c r="X159" s="122"/>
      <c r="Y159" s="675"/>
      <c r="Z159" s="108"/>
      <c r="AA159" s="676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  <c r="AP159" s="108"/>
      <c r="AQ159" s="108"/>
    </row>
    <row r="160" spans="1:43" ht="12.75" customHeight="1">
      <c r="A160" s="159"/>
      <c r="B160" s="127"/>
      <c r="C160" s="672"/>
      <c r="D160" s="577"/>
      <c r="E160" s="688"/>
      <c r="F160" s="684"/>
      <c r="G160" s="673"/>
      <c r="H160" s="673"/>
      <c r="I160" s="673"/>
      <c r="J160" s="673"/>
      <c r="K160" s="684"/>
      <c r="L160" s="684"/>
      <c r="M160" s="673"/>
      <c r="N160" s="672"/>
      <c r="O160" s="686"/>
      <c r="P160" s="384"/>
      <c r="Q160" s="108"/>
      <c r="R160" s="108"/>
      <c r="S160" s="108"/>
      <c r="T160" s="108"/>
      <c r="U160" s="108"/>
      <c r="V160" s="674"/>
      <c r="W160" s="127"/>
      <c r="X160" s="122"/>
      <c r="Y160" s="675"/>
      <c r="Z160" s="108"/>
      <c r="AA160" s="687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Q160" s="108"/>
    </row>
    <row r="161" spans="1:43">
      <c r="A161" s="159"/>
      <c r="B161" s="127"/>
      <c r="C161" s="672"/>
      <c r="D161" s="577"/>
      <c r="E161" s="683"/>
      <c r="F161" s="684"/>
      <c r="G161" s="673"/>
      <c r="H161" s="673"/>
      <c r="I161" s="673"/>
      <c r="J161" s="673"/>
      <c r="K161" s="684"/>
      <c r="L161" s="684"/>
      <c r="M161" s="673"/>
      <c r="N161" s="672"/>
      <c r="O161" s="678"/>
      <c r="P161" s="384"/>
      <c r="Q161" s="108"/>
      <c r="R161" s="108"/>
      <c r="S161" s="108"/>
      <c r="T161" s="108"/>
      <c r="U161" s="108"/>
      <c r="V161" s="674"/>
      <c r="W161" s="127"/>
      <c r="X161" s="122"/>
      <c r="Y161" s="675"/>
      <c r="Z161" s="108"/>
      <c r="AA161" s="676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Q161" s="108"/>
    </row>
    <row r="162" spans="1:43" ht="12.75" customHeight="1">
      <c r="A162" s="159"/>
      <c r="B162" s="127"/>
      <c r="C162" s="672"/>
      <c r="D162" s="577"/>
      <c r="E162" s="684"/>
      <c r="F162" s="688"/>
      <c r="G162" s="673"/>
      <c r="H162" s="673"/>
      <c r="I162" s="673"/>
      <c r="J162" s="673"/>
      <c r="K162" s="695"/>
      <c r="L162" s="688"/>
      <c r="M162" s="673"/>
      <c r="N162" s="672"/>
      <c r="O162" s="686"/>
      <c r="P162" s="384"/>
      <c r="Q162" s="108"/>
      <c r="R162" s="108"/>
      <c r="S162" s="108"/>
      <c r="T162" s="108"/>
      <c r="U162" s="108"/>
      <c r="V162" s="674"/>
      <c r="W162" s="127"/>
      <c r="X162" s="122"/>
      <c r="Y162" s="675"/>
      <c r="Z162" s="108"/>
      <c r="AA162" s="687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O162" s="108"/>
      <c r="AP162" s="108"/>
      <c r="AQ162" s="108"/>
    </row>
    <row r="163" spans="1:43" hidden="1">
      <c r="A163" s="159"/>
      <c r="B163" s="127"/>
      <c r="C163" s="672"/>
      <c r="D163" s="577"/>
      <c r="E163" s="688"/>
      <c r="F163" s="684"/>
      <c r="G163" s="673"/>
      <c r="H163" s="673"/>
      <c r="I163" s="673"/>
      <c r="J163" s="673"/>
      <c r="K163" s="683"/>
      <c r="L163" s="683"/>
      <c r="M163" s="673"/>
      <c r="N163" s="672"/>
      <c r="O163" s="678"/>
      <c r="P163" s="384"/>
      <c r="Q163" s="108"/>
      <c r="R163" s="108"/>
      <c r="S163" s="108"/>
      <c r="T163" s="108"/>
      <c r="U163" s="108"/>
      <c r="V163" s="674"/>
      <c r="W163" s="127"/>
      <c r="X163" s="122"/>
      <c r="Y163" s="675"/>
      <c r="Z163" s="108"/>
      <c r="AA163" s="681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O163" s="108"/>
      <c r="AP163" s="108"/>
      <c r="AQ163" s="108"/>
    </row>
    <row r="164" spans="1:43" ht="13.5" customHeight="1">
      <c r="A164" s="159"/>
      <c r="B164" s="103"/>
      <c r="C164" s="672"/>
      <c r="D164" s="577"/>
      <c r="E164" s="684"/>
      <c r="F164" s="684"/>
      <c r="G164" s="673"/>
      <c r="H164" s="673"/>
      <c r="I164" s="673"/>
      <c r="J164" s="673"/>
      <c r="K164" s="688"/>
      <c r="L164" s="688"/>
      <c r="M164" s="673"/>
      <c r="N164" s="672"/>
      <c r="O164" s="678"/>
      <c r="P164" s="384"/>
      <c r="Q164" s="108"/>
      <c r="R164" s="108"/>
      <c r="S164" s="108"/>
      <c r="T164" s="108"/>
      <c r="U164" s="108"/>
      <c r="V164" s="674"/>
      <c r="W164" s="127"/>
      <c r="X164" s="122"/>
      <c r="Y164" s="675"/>
      <c r="Z164" s="108"/>
      <c r="AA164" s="676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  <c r="AN164" s="108"/>
      <c r="AO164" s="108"/>
      <c r="AP164" s="108"/>
      <c r="AQ164" s="108"/>
    </row>
    <row r="165" spans="1:43" ht="12.75" customHeight="1">
      <c r="A165" s="159"/>
      <c r="B165" s="127"/>
      <c r="C165" s="672"/>
      <c r="D165" s="577"/>
      <c r="E165" s="683"/>
      <c r="F165" s="684"/>
      <c r="G165" s="695"/>
      <c r="H165" s="673"/>
      <c r="I165" s="673"/>
      <c r="J165" s="673"/>
      <c r="K165" s="683"/>
      <c r="L165" s="684"/>
      <c r="M165" s="673"/>
      <c r="N165" s="677"/>
      <c r="O165" s="686"/>
      <c r="P165" s="384"/>
      <c r="Q165" s="108"/>
      <c r="R165" s="108"/>
      <c r="S165" s="108"/>
      <c r="T165" s="108"/>
      <c r="U165" s="108"/>
      <c r="V165" s="674"/>
      <c r="W165" s="127"/>
      <c r="X165" s="122"/>
      <c r="Y165" s="675"/>
      <c r="Z165" s="108"/>
      <c r="AA165" s="687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  <c r="AP165" s="108"/>
      <c r="AQ165" s="108"/>
    </row>
    <row r="166" spans="1:43" ht="12.75" customHeight="1">
      <c r="A166" s="159"/>
      <c r="B166" s="127"/>
      <c r="C166" s="672"/>
      <c r="D166" s="577"/>
      <c r="E166" s="695"/>
      <c r="F166" s="695"/>
      <c r="G166" s="673"/>
      <c r="H166" s="673"/>
      <c r="I166" s="673"/>
      <c r="J166" s="673"/>
      <c r="K166" s="696"/>
      <c r="L166" s="695"/>
      <c r="M166" s="673"/>
      <c r="N166" s="677"/>
      <c r="O166" s="678"/>
      <c r="P166" s="384"/>
      <c r="Q166" s="108"/>
      <c r="R166" s="108"/>
      <c r="S166" s="108"/>
      <c r="T166" s="108"/>
      <c r="U166" s="108"/>
      <c r="V166" s="674"/>
      <c r="W166" s="127"/>
      <c r="X166" s="122"/>
      <c r="Y166" s="675"/>
      <c r="Z166" s="108"/>
      <c r="AA166" s="690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  <c r="AM166" s="108"/>
      <c r="AN166" s="108"/>
      <c r="AO166" s="108"/>
      <c r="AP166" s="108"/>
      <c r="AQ166" s="108"/>
    </row>
    <row r="167" spans="1:43" ht="12.75" customHeight="1">
      <c r="A167" s="159"/>
      <c r="B167" s="127"/>
      <c r="C167" s="672"/>
      <c r="D167" s="691"/>
      <c r="E167" s="155"/>
      <c r="F167" s="155"/>
      <c r="G167" s="155"/>
      <c r="H167" s="155"/>
      <c r="I167" s="155"/>
      <c r="J167" s="155"/>
      <c r="K167" s="155"/>
      <c r="L167" s="155"/>
      <c r="M167" s="155"/>
      <c r="N167" s="677"/>
      <c r="O167" s="678"/>
      <c r="P167" s="384"/>
      <c r="Q167" s="108"/>
      <c r="R167" s="108"/>
      <c r="S167" s="108"/>
      <c r="T167" s="108"/>
      <c r="U167" s="108"/>
      <c r="V167" s="674"/>
      <c r="W167" s="127"/>
      <c r="X167" s="122"/>
      <c r="Y167" s="675"/>
      <c r="Z167" s="108"/>
      <c r="AA167" s="676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  <c r="AM167" s="108"/>
      <c r="AN167" s="108"/>
      <c r="AO167" s="108"/>
      <c r="AP167" s="108"/>
      <c r="AQ167" s="108"/>
    </row>
    <row r="168" spans="1:43" ht="12.75" customHeight="1">
      <c r="A168" s="159"/>
      <c r="B168" s="127"/>
      <c r="C168" s="672"/>
      <c r="D168" s="691"/>
      <c r="E168" s="155"/>
      <c r="F168" s="155"/>
      <c r="G168" s="155"/>
      <c r="H168" s="155"/>
      <c r="I168" s="155"/>
      <c r="J168" s="155"/>
      <c r="K168" s="155"/>
      <c r="L168" s="155"/>
      <c r="M168" s="155"/>
      <c r="N168" s="677"/>
      <c r="O168" s="678"/>
      <c r="P168" s="384"/>
      <c r="Q168" s="108"/>
      <c r="R168" s="108"/>
      <c r="S168" s="108"/>
      <c r="T168" s="108"/>
      <c r="U168" s="108"/>
      <c r="V168" s="674"/>
      <c r="W168" s="127"/>
      <c r="X168" s="122"/>
      <c r="Y168" s="675"/>
      <c r="Z168" s="108"/>
      <c r="AA168" s="676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/>
      <c r="AN168" s="108"/>
      <c r="AO168" s="108"/>
      <c r="AP168" s="108"/>
      <c r="AQ168" s="108"/>
    </row>
    <row r="169" spans="1:43" ht="11.25" customHeight="1">
      <c r="A169" s="159"/>
      <c r="B169" s="127"/>
      <c r="C169" s="672"/>
      <c r="D169" s="155"/>
      <c r="E169" s="155"/>
      <c r="F169" s="155"/>
      <c r="G169" s="155"/>
      <c r="H169" s="155"/>
      <c r="I169" s="155"/>
      <c r="J169" s="155"/>
      <c r="K169" s="155"/>
      <c r="L169" s="155"/>
      <c r="M169" s="155"/>
      <c r="N169" s="677"/>
      <c r="O169" s="678"/>
      <c r="P169" s="384"/>
      <c r="Q169" s="108"/>
      <c r="R169" s="108"/>
      <c r="S169" s="108"/>
      <c r="T169" s="108"/>
      <c r="U169" s="108"/>
      <c r="V169" s="674"/>
      <c r="W169" s="127"/>
      <c r="X169" s="122"/>
      <c r="Y169" s="675"/>
      <c r="Z169" s="108"/>
      <c r="AA169" s="676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/>
      <c r="AN169" s="108"/>
      <c r="AO169" s="108"/>
      <c r="AP169" s="108"/>
      <c r="AQ169" s="108"/>
    </row>
    <row r="170" spans="1:43" ht="12.75" customHeight="1">
      <c r="A170" s="159"/>
      <c r="B170" s="127"/>
      <c r="C170" s="672"/>
      <c r="D170" s="155"/>
      <c r="E170" s="155"/>
      <c r="F170" s="155"/>
      <c r="G170" s="155"/>
      <c r="H170" s="155"/>
      <c r="I170" s="155"/>
      <c r="J170" s="692"/>
      <c r="K170" s="155"/>
      <c r="L170" s="155"/>
      <c r="M170" s="155"/>
      <c r="N170" s="680"/>
      <c r="O170" s="678"/>
      <c r="P170" s="384"/>
      <c r="Q170" s="108"/>
      <c r="R170" s="108"/>
      <c r="S170" s="108"/>
      <c r="T170" s="108"/>
      <c r="U170" s="108"/>
      <c r="V170" s="693"/>
      <c r="W170" s="127"/>
      <c r="X170" s="694"/>
      <c r="Y170" s="675"/>
      <c r="Z170" s="108"/>
      <c r="AA170" s="676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  <c r="AP170" s="108"/>
      <c r="AQ170" s="108"/>
    </row>
    <row r="171" spans="1:43" ht="11.25" customHeight="1">
      <c r="A171" s="108"/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  <c r="AP171" s="108"/>
      <c r="AQ171" s="108"/>
    </row>
    <row r="172" spans="1:43" ht="12.75" customHeight="1">
      <c r="A172" s="203"/>
      <c r="B172" s="108"/>
      <c r="C172" s="203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201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8"/>
      <c r="AN172" s="108"/>
      <c r="AO172" s="108"/>
      <c r="AP172" s="108"/>
      <c r="AQ172" s="108"/>
    </row>
    <row r="173" spans="1:43">
      <c r="A173" s="108"/>
      <c r="B173" s="127"/>
      <c r="C173" s="384"/>
      <c r="D173" s="207"/>
      <c r="E173" s="207"/>
      <c r="F173" s="207"/>
      <c r="G173" s="207"/>
      <c r="H173" s="207"/>
      <c r="I173" s="207"/>
      <c r="J173" s="207"/>
      <c r="K173" s="207"/>
      <c r="L173" s="127"/>
      <c r="M173" s="127"/>
      <c r="N173" s="100"/>
      <c r="O173" s="100"/>
      <c r="P173" s="127"/>
      <c r="Q173" s="384"/>
      <c r="R173" s="108"/>
      <c r="S173" s="384"/>
      <c r="T173" s="127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  <c r="AP173" s="108"/>
      <c r="AQ173" s="108"/>
    </row>
    <row r="174" spans="1:43">
      <c r="A174" s="108"/>
      <c r="B174" s="127"/>
      <c r="C174" s="100"/>
      <c r="D174" s="207"/>
      <c r="E174" s="207"/>
      <c r="F174" s="207"/>
      <c r="G174" s="207"/>
      <c r="H174" s="207"/>
      <c r="I174" s="207"/>
      <c r="J174" s="207"/>
      <c r="K174" s="207"/>
      <c r="L174" s="127"/>
      <c r="M174" s="127"/>
      <c r="N174" s="100"/>
      <c r="O174" s="100"/>
      <c r="P174" s="127"/>
      <c r="Q174" s="384"/>
      <c r="R174" s="108"/>
      <c r="S174" s="384"/>
      <c r="T174" s="127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  <c r="AM174" s="108"/>
      <c r="AN174" s="108"/>
      <c r="AO174" s="108"/>
      <c r="AP174" s="108"/>
      <c r="AQ174" s="108"/>
    </row>
    <row r="175" spans="1:43">
      <c r="A175" s="108"/>
      <c r="B175" s="384"/>
      <c r="C175" s="384"/>
      <c r="D175" s="207"/>
      <c r="E175" s="207"/>
      <c r="F175" s="207"/>
      <c r="G175" s="207"/>
      <c r="H175" s="108"/>
      <c r="I175" s="108"/>
      <c r="J175" s="207"/>
      <c r="K175" s="106"/>
      <c r="L175" s="127"/>
      <c r="M175" s="127"/>
      <c r="N175" s="100"/>
      <c r="O175" s="100"/>
      <c r="P175" s="384"/>
      <c r="Q175" s="384"/>
      <c r="R175" s="108"/>
      <c r="S175" s="384"/>
      <c r="T175" s="127"/>
      <c r="U175" s="108"/>
      <c r="V175" s="108"/>
      <c r="W175" s="108"/>
      <c r="X175" s="108"/>
      <c r="Y175" s="108"/>
      <c r="Z175" s="108"/>
      <c r="AA175" s="669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8"/>
      <c r="AN175" s="108"/>
      <c r="AO175" s="108"/>
      <c r="AP175" s="108"/>
      <c r="AQ175" s="108"/>
    </row>
    <row r="176" spans="1:43">
      <c r="A176" s="108"/>
      <c r="B176" s="127"/>
      <c r="C176" s="127"/>
      <c r="D176" s="384"/>
      <c r="E176" s="384"/>
      <c r="F176" s="384"/>
      <c r="G176" s="384"/>
      <c r="H176" s="384"/>
      <c r="I176" s="384"/>
      <c r="J176" s="384"/>
      <c r="K176" s="384"/>
      <c r="L176" s="384"/>
      <c r="M176" s="384"/>
      <c r="N176" s="100"/>
      <c r="O176" s="100"/>
      <c r="P176" s="384"/>
      <c r="Q176" s="384"/>
      <c r="R176" s="108"/>
      <c r="S176" s="384"/>
      <c r="T176" s="127"/>
      <c r="U176" s="108"/>
      <c r="V176" s="108"/>
      <c r="W176" s="108"/>
      <c r="X176" s="108"/>
      <c r="Y176" s="352"/>
      <c r="Z176" s="108"/>
      <c r="AA176" s="669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/>
      <c r="AN176" s="108"/>
      <c r="AO176" s="108"/>
      <c r="AP176" s="108"/>
      <c r="AQ176" s="108"/>
    </row>
    <row r="177" spans="1:43">
      <c r="A177" s="108"/>
      <c r="B177" s="384"/>
      <c r="C177" s="108"/>
      <c r="D177" s="384"/>
      <c r="E177" s="384"/>
      <c r="F177" s="384"/>
      <c r="G177" s="384"/>
      <c r="H177" s="384"/>
      <c r="I177" s="384"/>
      <c r="J177" s="384"/>
      <c r="K177" s="384"/>
      <c r="L177" s="384"/>
      <c r="M177" s="384"/>
      <c r="N177" s="100"/>
      <c r="O177" s="100"/>
      <c r="P177" s="127"/>
      <c r="Q177" s="384"/>
      <c r="R177" s="108"/>
      <c r="S177" s="384"/>
      <c r="T177" s="127"/>
      <c r="U177" s="108"/>
      <c r="V177" s="108"/>
      <c r="W177" s="108"/>
      <c r="X177" s="108"/>
      <c r="Y177" s="352"/>
      <c r="Z177" s="108"/>
      <c r="AA177" s="670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  <c r="AM177" s="108"/>
      <c r="AN177" s="108"/>
      <c r="AO177" s="108"/>
      <c r="AP177" s="108"/>
      <c r="AQ177" s="108"/>
    </row>
    <row r="178" spans="1:43">
      <c r="A178" s="108"/>
      <c r="B178" s="127"/>
      <c r="C178" s="207"/>
      <c r="D178" s="127"/>
      <c r="E178" s="127"/>
      <c r="F178" s="127"/>
      <c r="G178" s="127"/>
      <c r="H178" s="103"/>
      <c r="I178" s="127"/>
      <c r="J178" s="127"/>
      <c r="K178" s="127"/>
      <c r="L178" s="127"/>
      <c r="M178" s="103"/>
      <c r="N178" s="100"/>
      <c r="O178" s="100"/>
      <c r="P178" s="207"/>
      <c r="Q178" s="384"/>
      <c r="R178" s="127"/>
      <c r="S178" s="384"/>
      <c r="T178" s="127"/>
      <c r="U178" s="108"/>
      <c r="V178" s="285"/>
      <c r="W178" s="384"/>
      <c r="X178" s="159"/>
      <c r="Y178" s="671"/>
      <c r="Z178" s="108"/>
      <c r="AA178" s="670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Q178" s="108"/>
    </row>
    <row r="179" spans="1:43">
      <c r="A179" s="159"/>
      <c r="B179" s="127"/>
      <c r="C179" s="672"/>
      <c r="D179" s="688"/>
      <c r="E179" s="673"/>
      <c r="F179" s="673"/>
      <c r="G179" s="673"/>
      <c r="H179" s="673"/>
      <c r="I179" s="673"/>
      <c r="J179" s="673"/>
      <c r="K179" s="673"/>
      <c r="L179" s="673"/>
      <c r="M179" s="673"/>
      <c r="N179" s="672"/>
      <c r="O179" s="384"/>
      <c r="P179" s="384"/>
      <c r="Q179" s="108"/>
      <c r="R179" s="578"/>
      <c r="S179" s="108"/>
      <c r="T179" s="108"/>
      <c r="U179" s="108"/>
      <c r="V179" s="674"/>
      <c r="W179" s="127"/>
      <c r="X179" s="122"/>
      <c r="Y179" s="675"/>
      <c r="Z179" s="108"/>
      <c r="AA179" s="676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8"/>
      <c r="AN179" s="108"/>
      <c r="AO179" s="108"/>
      <c r="AP179" s="108"/>
      <c r="AQ179" s="108"/>
    </row>
    <row r="180" spans="1:43">
      <c r="A180" s="159"/>
      <c r="B180" s="127"/>
      <c r="C180" s="672"/>
      <c r="D180" s="688"/>
      <c r="E180" s="673"/>
      <c r="F180" s="673"/>
      <c r="G180" s="673"/>
      <c r="H180" s="673"/>
      <c r="I180" s="673"/>
      <c r="J180" s="673"/>
      <c r="K180" s="673"/>
      <c r="L180" s="673"/>
      <c r="M180" s="673"/>
      <c r="N180" s="677"/>
      <c r="O180" s="678"/>
      <c r="P180" s="384"/>
      <c r="Q180" s="108"/>
      <c r="R180" s="108"/>
      <c r="S180" s="108"/>
      <c r="T180" s="108"/>
      <c r="U180" s="108"/>
      <c r="V180" s="674"/>
      <c r="W180" s="127"/>
      <c r="X180" s="122"/>
      <c r="Y180" s="675"/>
      <c r="Z180" s="108"/>
      <c r="AA180" s="676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  <c r="AM180" s="108"/>
      <c r="AN180" s="108"/>
      <c r="AO180" s="108"/>
      <c r="AP180" s="108"/>
      <c r="AQ180" s="108"/>
    </row>
    <row r="181" spans="1:43" ht="12" customHeight="1">
      <c r="A181" s="159"/>
      <c r="B181" s="127"/>
      <c r="C181" s="672"/>
      <c r="D181" s="688"/>
      <c r="E181" s="673"/>
      <c r="F181" s="673"/>
      <c r="G181" s="688"/>
      <c r="H181" s="673"/>
      <c r="I181" s="673"/>
      <c r="J181" s="688"/>
      <c r="K181" s="673"/>
      <c r="L181" s="673"/>
      <c r="M181" s="673"/>
      <c r="N181" s="672"/>
      <c r="O181" s="678"/>
      <c r="P181" s="384"/>
      <c r="Q181" s="108"/>
      <c r="R181" s="108"/>
      <c r="S181" s="108"/>
      <c r="T181" s="108"/>
      <c r="U181" s="108"/>
      <c r="V181" s="674"/>
      <c r="W181" s="127"/>
      <c r="X181" s="122"/>
      <c r="Y181" s="675"/>
      <c r="Z181" s="108"/>
      <c r="AA181" s="679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  <c r="AM181" s="108"/>
      <c r="AN181" s="108"/>
      <c r="AO181" s="108"/>
      <c r="AP181" s="108"/>
      <c r="AQ181" s="108"/>
    </row>
    <row r="182" spans="1:43">
      <c r="A182" s="159"/>
      <c r="B182" s="127"/>
      <c r="C182" s="672"/>
      <c r="D182" s="688"/>
      <c r="E182" s="673"/>
      <c r="F182" s="673"/>
      <c r="G182" s="673"/>
      <c r="H182" s="673"/>
      <c r="I182" s="673"/>
      <c r="J182" s="673"/>
      <c r="K182" s="673"/>
      <c r="L182" s="673"/>
      <c r="M182" s="688"/>
      <c r="N182" s="680"/>
      <c r="O182" s="678"/>
      <c r="P182" s="384"/>
      <c r="Q182" s="108"/>
      <c r="R182" s="108"/>
      <c r="S182" s="108"/>
      <c r="T182" s="108"/>
      <c r="U182" s="108"/>
      <c r="V182" s="674"/>
      <c r="W182" s="127"/>
      <c r="X182" s="122"/>
      <c r="Y182" s="675"/>
      <c r="Z182" s="108"/>
      <c r="AA182" s="676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  <c r="AM182" s="108"/>
      <c r="AN182" s="108"/>
      <c r="AO182" s="108"/>
      <c r="AP182" s="108"/>
      <c r="AQ182" s="108"/>
    </row>
    <row r="183" spans="1:43" ht="12.75" customHeight="1">
      <c r="A183" s="159"/>
      <c r="B183" s="127"/>
      <c r="C183" s="672"/>
      <c r="D183" s="688"/>
      <c r="E183" s="673"/>
      <c r="F183" s="673"/>
      <c r="G183" s="673"/>
      <c r="H183" s="673"/>
      <c r="I183" s="673"/>
      <c r="J183" s="673"/>
      <c r="K183" s="673"/>
      <c r="L183" s="673"/>
      <c r="M183" s="673"/>
      <c r="N183" s="672"/>
      <c r="O183" s="678"/>
      <c r="P183" s="384"/>
      <c r="Q183" s="108"/>
      <c r="R183" s="108"/>
      <c r="S183" s="108"/>
      <c r="T183" s="108"/>
      <c r="U183" s="108"/>
      <c r="V183" s="674"/>
      <c r="W183" s="127"/>
      <c r="X183" s="122"/>
      <c r="Y183" s="675"/>
      <c r="Z183" s="108"/>
      <c r="AA183" s="681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  <c r="AM183" s="108"/>
      <c r="AN183" s="108"/>
      <c r="AO183" s="108"/>
      <c r="AP183" s="108"/>
      <c r="AQ183" s="108"/>
    </row>
    <row r="184" spans="1:43">
      <c r="A184" s="159"/>
      <c r="B184" s="127"/>
      <c r="C184" s="672"/>
      <c r="D184" s="688"/>
      <c r="E184" s="673"/>
      <c r="F184" s="673"/>
      <c r="G184" s="673"/>
      <c r="H184" s="673"/>
      <c r="I184" s="673"/>
      <c r="J184" s="673"/>
      <c r="K184" s="673"/>
      <c r="L184" s="673"/>
      <c r="M184" s="673"/>
      <c r="N184" s="672"/>
      <c r="O184" s="678"/>
      <c r="P184" s="384"/>
      <c r="Q184" s="108"/>
      <c r="R184" s="108"/>
      <c r="S184" s="108"/>
      <c r="T184" s="108"/>
      <c r="U184" s="108"/>
      <c r="V184" s="674"/>
      <c r="W184" s="127"/>
      <c r="X184" s="122"/>
      <c r="Y184" s="675"/>
      <c r="Z184" s="108"/>
      <c r="AA184" s="679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/>
      <c r="AN184" s="108"/>
      <c r="AO184" s="108"/>
      <c r="AP184" s="108"/>
      <c r="AQ184" s="108"/>
    </row>
    <row r="185" spans="1:43" ht="15" customHeight="1">
      <c r="A185" s="159"/>
      <c r="B185" s="127"/>
      <c r="C185" s="672"/>
      <c r="D185" s="688"/>
      <c r="E185" s="673"/>
      <c r="F185" s="100"/>
      <c r="G185" s="683"/>
      <c r="H185" s="688"/>
      <c r="I185" s="673"/>
      <c r="J185" s="673"/>
      <c r="K185" s="673"/>
      <c r="L185" s="673"/>
      <c r="M185" s="673"/>
      <c r="N185" s="682"/>
      <c r="O185" s="678"/>
      <c r="P185" s="384"/>
      <c r="Q185" s="108"/>
      <c r="R185" s="108"/>
      <c r="S185" s="108"/>
      <c r="T185" s="108"/>
      <c r="U185" s="108"/>
      <c r="V185" s="674"/>
      <c r="W185" s="127"/>
      <c r="X185" s="122"/>
      <c r="Y185" s="675"/>
      <c r="Z185" s="108"/>
      <c r="AA185" s="681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  <c r="AP185" s="108"/>
      <c r="AQ185" s="108"/>
    </row>
    <row r="186" spans="1:43">
      <c r="A186" s="159"/>
      <c r="B186" s="127"/>
      <c r="C186" s="672"/>
      <c r="D186" s="688"/>
      <c r="E186" s="673"/>
      <c r="F186" s="673"/>
      <c r="G186" s="673"/>
      <c r="H186" s="673"/>
      <c r="I186" s="673"/>
      <c r="J186" s="673"/>
      <c r="K186" s="673"/>
      <c r="L186" s="673"/>
      <c r="M186" s="673"/>
      <c r="N186" s="672"/>
      <c r="O186" s="678"/>
      <c r="P186" s="384"/>
      <c r="Q186" s="108"/>
      <c r="R186" s="108"/>
      <c r="S186" s="108"/>
      <c r="T186" s="108"/>
      <c r="U186" s="108"/>
      <c r="V186" s="674"/>
      <c r="W186" s="127"/>
      <c r="X186" s="122"/>
      <c r="Y186" s="675"/>
      <c r="Z186" s="108"/>
      <c r="AA186" s="676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  <c r="AP186" s="108"/>
      <c r="AQ186" s="108"/>
    </row>
    <row r="187" spans="1:43">
      <c r="A187" s="159"/>
      <c r="B187" s="127"/>
      <c r="C187" s="672"/>
      <c r="D187" s="688"/>
      <c r="E187" s="673"/>
      <c r="F187" s="673"/>
      <c r="G187" s="673"/>
      <c r="H187" s="673"/>
      <c r="I187" s="673"/>
      <c r="J187" s="673"/>
      <c r="K187" s="673"/>
      <c r="L187" s="673"/>
      <c r="M187" s="673"/>
      <c r="N187" s="672"/>
      <c r="O187" s="678"/>
      <c r="P187" s="384"/>
      <c r="Q187" s="108"/>
      <c r="R187" s="108"/>
      <c r="S187" s="108"/>
      <c r="T187" s="108"/>
      <c r="U187" s="108"/>
      <c r="V187" s="674"/>
      <c r="W187" s="127"/>
      <c r="X187" s="122"/>
      <c r="Y187" s="675"/>
      <c r="Z187" s="108"/>
      <c r="AA187" s="676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108"/>
      <c r="AQ187" s="108"/>
    </row>
    <row r="188" spans="1:43">
      <c r="A188" s="159"/>
      <c r="B188" s="127"/>
      <c r="C188" s="672"/>
      <c r="D188" s="688"/>
      <c r="E188" s="673"/>
      <c r="F188" s="673"/>
      <c r="G188" s="673"/>
      <c r="H188" s="673"/>
      <c r="I188" s="673"/>
      <c r="J188" s="673"/>
      <c r="K188" s="673"/>
      <c r="L188" s="673"/>
      <c r="M188" s="673"/>
      <c r="N188" s="672"/>
      <c r="O188" s="678"/>
      <c r="P188" s="384"/>
      <c r="Q188" s="108"/>
      <c r="R188" s="108"/>
      <c r="S188" s="108"/>
      <c r="T188" s="108"/>
      <c r="U188" s="108"/>
      <c r="V188" s="674"/>
      <c r="W188" s="127"/>
      <c r="X188" s="122"/>
      <c r="Y188" s="675"/>
      <c r="Z188" s="108"/>
      <c r="AA188" s="676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  <c r="AM188" s="108"/>
      <c r="AN188" s="108"/>
      <c r="AO188" s="108"/>
      <c r="AP188" s="108"/>
      <c r="AQ188" s="108"/>
    </row>
    <row r="189" spans="1:43">
      <c r="A189" s="159"/>
      <c r="B189" s="127"/>
      <c r="C189" s="672"/>
      <c r="D189" s="688"/>
      <c r="E189" s="673"/>
      <c r="F189" s="673"/>
      <c r="G189" s="673"/>
      <c r="H189" s="673"/>
      <c r="I189" s="673"/>
      <c r="J189" s="673"/>
      <c r="K189" s="673"/>
      <c r="L189" s="673"/>
      <c r="M189" s="673"/>
      <c r="N189" s="672"/>
      <c r="O189" s="678"/>
      <c r="P189" s="384"/>
      <c r="Q189" s="108"/>
      <c r="R189" s="108"/>
      <c r="S189" s="108"/>
      <c r="T189" s="108"/>
      <c r="U189" s="108"/>
      <c r="V189" s="674"/>
      <c r="W189" s="127"/>
      <c r="X189" s="122"/>
      <c r="Y189" s="675"/>
      <c r="Z189" s="108"/>
      <c r="AA189" s="676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  <c r="AM189" s="108"/>
      <c r="AN189" s="108"/>
      <c r="AO189" s="108"/>
      <c r="AP189" s="108"/>
      <c r="AQ189" s="108"/>
    </row>
    <row r="190" spans="1:43">
      <c r="A190" s="159"/>
      <c r="B190" s="127"/>
      <c r="C190" s="672"/>
      <c r="D190" s="688"/>
      <c r="E190" s="673"/>
      <c r="F190" s="673"/>
      <c r="G190" s="673"/>
      <c r="H190" s="673"/>
      <c r="I190" s="673"/>
      <c r="J190" s="673"/>
      <c r="K190" s="673"/>
      <c r="L190" s="673"/>
      <c r="M190" s="673"/>
      <c r="N190" s="672"/>
      <c r="O190" s="678"/>
      <c r="P190" s="384"/>
      <c r="Q190" s="108"/>
      <c r="R190" s="108"/>
      <c r="S190" s="108"/>
      <c r="T190" s="108"/>
      <c r="U190" s="108"/>
      <c r="V190" s="674"/>
      <c r="W190" s="127"/>
      <c r="X190" s="122"/>
      <c r="Y190" s="675"/>
      <c r="Z190" s="108"/>
      <c r="AA190" s="676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  <c r="AM190" s="108"/>
      <c r="AN190" s="108"/>
      <c r="AO190" s="108"/>
      <c r="AP190" s="108"/>
      <c r="AQ190" s="108"/>
    </row>
    <row r="191" spans="1:43">
      <c r="A191" s="159"/>
      <c r="B191" s="127"/>
      <c r="C191" s="672"/>
      <c r="D191" s="688"/>
      <c r="E191" s="673"/>
      <c r="F191" s="673"/>
      <c r="G191" s="673"/>
      <c r="H191" s="673"/>
      <c r="I191" s="673"/>
      <c r="J191" s="673"/>
      <c r="K191" s="673"/>
      <c r="L191" s="673"/>
      <c r="M191" s="673"/>
      <c r="N191" s="672"/>
      <c r="O191" s="678"/>
      <c r="P191" s="384"/>
      <c r="Q191" s="108"/>
      <c r="R191" s="108"/>
      <c r="S191" s="108"/>
      <c r="T191" s="108"/>
      <c r="U191" s="108"/>
      <c r="V191" s="674"/>
      <c r="W191" s="127"/>
      <c r="X191" s="122"/>
      <c r="Y191" s="675"/>
      <c r="Z191" s="108"/>
      <c r="AA191" s="676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  <c r="AM191" s="108"/>
      <c r="AN191" s="108"/>
      <c r="AO191" s="108"/>
      <c r="AP191" s="108"/>
      <c r="AQ191" s="108"/>
    </row>
    <row r="192" spans="1:43">
      <c r="A192" s="159"/>
      <c r="B192" s="127"/>
      <c r="C192" s="672"/>
      <c r="D192" s="688"/>
      <c r="E192" s="673"/>
      <c r="F192" s="673"/>
      <c r="G192" s="673"/>
      <c r="H192" s="673"/>
      <c r="I192" s="673"/>
      <c r="J192" s="673"/>
      <c r="K192" s="673"/>
      <c r="L192" s="673"/>
      <c r="M192" s="673"/>
      <c r="N192" s="672"/>
      <c r="O192" s="678"/>
      <c r="P192" s="384"/>
      <c r="Q192" s="108"/>
      <c r="R192" s="108"/>
      <c r="S192" s="108"/>
      <c r="T192" s="108"/>
      <c r="U192" s="108"/>
      <c r="V192" s="674"/>
      <c r="W192" s="127"/>
      <c r="X192" s="122"/>
      <c r="Y192" s="675"/>
      <c r="Z192" s="108"/>
      <c r="AA192" s="676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/>
      <c r="AN192" s="108"/>
      <c r="AO192" s="108"/>
      <c r="AP192" s="108"/>
      <c r="AQ192" s="108"/>
    </row>
    <row r="193" spans="1:43" ht="13.5" customHeight="1">
      <c r="A193" s="159"/>
      <c r="B193" s="127"/>
      <c r="C193" s="672"/>
      <c r="D193" s="688"/>
      <c r="E193" s="673"/>
      <c r="F193" s="673"/>
      <c r="G193" s="673"/>
      <c r="H193" s="673"/>
      <c r="I193" s="673"/>
      <c r="J193" s="673"/>
      <c r="K193" s="673"/>
      <c r="L193" s="673"/>
      <c r="M193" s="673"/>
      <c r="N193" s="672"/>
      <c r="O193" s="678"/>
      <c r="P193" s="384"/>
      <c r="Q193" s="108"/>
      <c r="R193" s="108"/>
      <c r="S193" s="108"/>
      <c r="T193" s="108"/>
      <c r="U193" s="108"/>
      <c r="V193" s="674"/>
      <c r="W193" s="127"/>
      <c r="X193" s="122"/>
      <c r="Y193" s="675"/>
      <c r="Z193" s="108"/>
      <c r="AA193" s="679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O193" s="108"/>
      <c r="AP193" s="108"/>
      <c r="AQ193" s="108"/>
    </row>
    <row r="194" spans="1:43" ht="12" customHeight="1">
      <c r="A194" s="159"/>
      <c r="B194" s="127"/>
      <c r="C194" s="672"/>
      <c r="D194" s="691"/>
      <c r="E194" s="683"/>
      <c r="F194" s="684"/>
      <c r="G194" s="673"/>
      <c r="H194" s="673"/>
      <c r="I194" s="673"/>
      <c r="J194" s="673"/>
      <c r="K194" s="683"/>
      <c r="L194" s="683"/>
      <c r="M194" s="673"/>
      <c r="N194" s="677"/>
      <c r="O194" s="678"/>
      <c r="P194" s="384"/>
      <c r="Q194" s="108"/>
      <c r="R194" s="108"/>
      <c r="S194" s="108"/>
      <c r="T194" s="108"/>
      <c r="U194" s="108"/>
      <c r="V194" s="674"/>
      <c r="W194" s="127"/>
      <c r="X194" s="122"/>
      <c r="Y194" s="675"/>
      <c r="Z194" s="108"/>
      <c r="AA194" s="685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  <c r="AN194" s="108"/>
      <c r="AO194" s="108"/>
      <c r="AP194" s="108"/>
      <c r="AQ194" s="108"/>
    </row>
    <row r="195" spans="1:43">
      <c r="A195" s="159"/>
      <c r="B195" s="127"/>
      <c r="C195" s="672"/>
      <c r="D195" s="691"/>
      <c r="E195" s="683"/>
      <c r="F195" s="684"/>
      <c r="G195" s="673"/>
      <c r="H195" s="673"/>
      <c r="I195" s="673"/>
      <c r="J195" s="673"/>
      <c r="K195" s="683"/>
      <c r="L195" s="683"/>
      <c r="M195" s="673"/>
      <c r="N195" s="672"/>
      <c r="O195" s="678"/>
      <c r="P195" s="384"/>
      <c r="Q195" s="108"/>
      <c r="R195" s="108"/>
      <c r="S195" s="108"/>
      <c r="T195" s="108"/>
      <c r="U195" s="108"/>
      <c r="V195" s="674"/>
      <c r="W195" s="127"/>
      <c r="X195" s="122"/>
      <c r="Y195" s="675"/>
      <c r="Z195" s="108"/>
      <c r="AA195" s="676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/>
      <c r="AP195" s="108"/>
      <c r="AQ195" s="108"/>
    </row>
    <row r="196" spans="1:43" ht="13.5" customHeight="1">
      <c r="A196" s="159"/>
      <c r="B196" s="127"/>
      <c r="C196" s="672"/>
      <c r="D196" s="691"/>
      <c r="E196" s="683"/>
      <c r="F196" s="684"/>
      <c r="G196" s="673"/>
      <c r="H196" s="673"/>
      <c r="I196" s="673"/>
      <c r="J196" s="673"/>
      <c r="K196" s="683"/>
      <c r="L196" s="683"/>
      <c r="M196" s="673"/>
      <c r="N196" s="672"/>
      <c r="O196" s="678"/>
      <c r="P196" s="384"/>
      <c r="Q196" s="108"/>
      <c r="R196" s="108"/>
      <c r="S196" s="108"/>
      <c r="T196" s="108"/>
      <c r="U196" s="108"/>
      <c r="V196" s="674"/>
      <c r="W196" s="127"/>
      <c r="X196" s="122"/>
      <c r="Y196" s="675"/>
      <c r="Z196" s="108"/>
      <c r="AA196" s="676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</row>
    <row r="197" spans="1:43">
      <c r="A197" s="159"/>
      <c r="B197" s="127"/>
      <c r="C197" s="672"/>
      <c r="D197" s="691"/>
      <c r="E197" s="683"/>
      <c r="F197" s="684"/>
      <c r="G197" s="673"/>
      <c r="H197" s="695"/>
      <c r="I197" s="673"/>
      <c r="J197" s="695"/>
      <c r="K197" s="688"/>
      <c r="L197" s="688"/>
      <c r="M197" s="673"/>
      <c r="N197" s="672"/>
      <c r="O197" s="678"/>
      <c r="P197" s="384"/>
      <c r="Q197" s="108"/>
      <c r="R197" s="108"/>
      <c r="S197" s="108"/>
      <c r="T197" s="108"/>
      <c r="U197" s="108"/>
      <c r="V197" s="674"/>
      <c r="W197" s="127"/>
      <c r="X197" s="122"/>
      <c r="Y197" s="675"/>
      <c r="Z197" s="108"/>
      <c r="AA197" s="681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  <c r="AM197" s="108"/>
      <c r="AN197" s="108"/>
      <c r="AO197" s="108"/>
      <c r="AP197" s="108"/>
      <c r="AQ197" s="108"/>
    </row>
    <row r="198" spans="1:43">
      <c r="A198" s="159"/>
      <c r="B198" s="127"/>
      <c r="C198" s="672"/>
      <c r="D198" s="691"/>
      <c r="E198" s="688"/>
      <c r="F198" s="684"/>
      <c r="G198" s="673"/>
      <c r="H198" s="673"/>
      <c r="I198" s="673"/>
      <c r="J198" s="673"/>
      <c r="K198" s="688"/>
      <c r="L198" s="688"/>
      <c r="M198" s="673"/>
      <c r="N198" s="672"/>
      <c r="O198" s="678"/>
      <c r="P198" s="384"/>
      <c r="Q198" s="108"/>
      <c r="R198" s="108"/>
      <c r="S198" s="108"/>
      <c r="T198" s="108"/>
      <c r="U198" s="108"/>
      <c r="V198" s="674"/>
      <c r="W198" s="127"/>
      <c r="X198" s="122"/>
      <c r="Y198" s="675"/>
      <c r="Z198" s="108"/>
      <c r="AA198" s="676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  <c r="AM198" s="108"/>
      <c r="AN198" s="108"/>
      <c r="AO198" s="108"/>
      <c r="AP198" s="108"/>
      <c r="AQ198" s="108"/>
    </row>
    <row r="199" spans="1:43" ht="12" customHeight="1">
      <c r="A199" s="159"/>
      <c r="B199" s="127"/>
      <c r="C199" s="672"/>
      <c r="D199" s="691"/>
      <c r="E199" s="683"/>
      <c r="F199" s="684"/>
      <c r="G199" s="673"/>
      <c r="H199" s="673"/>
      <c r="I199" s="673"/>
      <c r="J199" s="673"/>
      <c r="K199" s="688"/>
      <c r="L199" s="683"/>
      <c r="M199" s="673"/>
      <c r="N199" s="672"/>
      <c r="O199" s="678"/>
      <c r="P199" s="384"/>
      <c r="Q199" s="108"/>
      <c r="R199" s="108"/>
      <c r="S199" s="108"/>
      <c r="T199" s="108"/>
      <c r="U199" s="108"/>
      <c r="V199" s="674"/>
      <c r="W199" s="127"/>
      <c r="X199" s="122"/>
      <c r="Y199" s="675"/>
      <c r="Z199" s="108"/>
      <c r="AA199" s="676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  <c r="AM199" s="108"/>
      <c r="AN199" s="108"/>
      <c r="AO199" s="108"/>
      <c r="AP199" s="108"/>
      <c r="AQ199" s="108"/>
    </row>
    <row r="200" spans="1:43" ht="12.75" customHeight="1">
      <c r="A200" s="159"/>
      <c r="B200" s="127"/>
      <c r="C200" s="672"/>
      <c r="D200" s="691"/>
      <c r="E200" s="688"/>
      <c r="F200" s="684"/>
      <c r="G200" s="673"/>
      <c r="H200" s="673"/>
      <c r="I200" s="673"/>
      <c r="J200" s="673"/>
      <c r="K200" s="684"/>
      <c r="L200" s="684"/>
      <c r="M200" s="100"/>
      <c r="N200" s="672"/>
      <c r="O200" s="678"/>
      <c r="P200" s="384"/>
      <c r="Q200" s="108"/>
      <c r="R200" s="108"/>
      <c r="S200" s="108"/>
      <c r="T200" s="108"/>
      <c r="U200" s="108"/>
      <c r="V200" s="674"/>
      <c r="W200" s="127"/>
      <c r="X200" s="122"/>
      <c r="Y200" s="675"/>
      <c r="Z200" s="108"/>
      <c r="AA200" s="676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/>
      <c r="AN200" s="108"/>
      <c r="AO200" s="108"/>
      <c r="AP200" s="108"/>
      <c r="AQ200" s="108"/>
    </row>
    <row r="201" spans="1:43" ht="11.25" customHeight="1">
      <c r="A201" s="159"/>
      <c r="B201" s="127"/>
      <c r="C201" s="672"/>
      <c r="D201" s="691"/>
      <c r="E201" s="688"/>
      <c r="F201" s="688"/>
      <c r="G201" s="673"/>
      <c r="H201" s="673"/>
      <c r="I201" s="673"/>
      <c r="J201" s="683"/>
      <c r="K201" s="695"/>
      <c r="L201" s="688"/>
      <c r="M201" s="684"/>
      <c r="N201" s="672"/>
      <c r="O201" s="678"/>
      <c r="P201" s="384"/>
      <c r="Q201" s="108"/>
      <c r="R201" s="108"/>
      <c r="S201" s="108"/>
      <c r="T201" s="108"/>
      <c r="U201" s="108"/>
      <c r="V201" s="674"/>
      <c r="W201" s="127"/>
      <c r="X201" s="122"/>
      <c r="Y201" s="675"/>
      <c r="Z201" s="108"/>
      <c r="AA201" s="676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  <c r="AM201" s="108"/>
      <c r="AN201" s="108"/>
      <c r="AO201" s="108"/>
      <c r="AP201" s="108"/>
      <c r="AQ201" s="108"/>
    </row>
    <row r="202" spans="1:43" ht="12" customHeight="1">
      <c r="A202" s="159"/>
      <c r="B202" s="127"/>
      <c r="C202" s="672"/>
      <c r="D202" s="691"/>
      <c r="E202" s="683"/>
      <c r="F202" s="684"/>
      <c r="G202" s="673"/>
      <c r="H202" s="673"/>
      <c r="I202" s="673"/>
      <c r="J202" s="673"/>
      <c r="K202" s="683"/>
      <c r="L202" s="683"/>
      <c r="M202" s="673"/>
      <c r="N202" s="672"/>
      <c r="O202" s="678"/>
      <c r="P202" s="384"/>
      <c r="Q202" s="108"/>
      <c r="R202" s="108"/>
      <c r="S202" s="108"/>
      <c r="T202" s="108"/>
      <c r="U202" s="108"/>
      <c r="V202" s="674"/>
      <c r="W202" s="127"/>
      <c r="X202" s="122"/>
      <c r="Y202" s="675"/>
      <c r="Z202" s="108"/>
      <c r="AA202" s="676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  <c r="AM202" s="108"/>
      <c r="AN202" s="108"/>
      <c r="AO202" s="108"/>
      <c r="AP202" s="108"/>
      <c r="AQ202" s="108"/>
    </row>
    <row r="203" spans="1:43">
      <c r="A203" s="159"/>
      <c r="B203" s="127"/>
      <c r="C203" s="672"/>
      <c r="D203" s="691"/>
      <c r="E203" s="688"/>
      <c r="F203" s="684"/>
      <c r="G203" s="673"/>
      <c r="H203" s="673"/>
      <c r="I203" s="673"/>
      <c r="J203" s="673"/>
      <c r="K203" s="684"/>
      <c r="L203" s="684"/>
      <c r="M203" s="673"/>
      <c r="N203" s="672"/>
      <c r="O203" s="686"/>
      <c r="P203" s="384"/>
      <c r="Q203" s="108"/>
      <c r="R203" s="108"/>
      <c r="S203" s="108"/>
      <c r="T203" s="108"/>
      <c r="U203" s="108"/>
      <c r="V203" s="674"/>
      <c r="W203" s="127"/>
      <c r="X203" s="122"/>
      <c r="Y203" s="675"/>
      <c r="Z203" s="108"/>
      <c r="AA203" s="687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  <c r="AM203" s="108"/>
      <c r="AN203" s="108"/>
      <c r="AO203" s="108"/>
      <c r="AP203" s="108"/>
      <c r="AQ203" s="108"/>
    </row>
    <row r="204" spans="1:43" ht="13.5" customHeight="1">
      <c r="A204" s="159"/>
      <c r="B204" s="127"/>
      <c r="C204" s="672"/>
      <c r="D204" s="691"/>
      <c r="E204" s="683"/>
      <c r="F204" s="684"/>
      <c r="G204" s="673"/>
      <c r="H204" s="673"/>
      <c r="I204" s="673"/>
      <c r="J204" s="673"/>
      <c r="K204" s="684"/>
      <c r="L204" s="684"/>
      <c r="M204" s="673"/>
      <c r="N204" s="672"/>
      <c r="O204" s="678"/>
      <c r="P204" s="384"/>
      <c r="Q204" s="108"/>
      <c r="R204" s="108"/>
      <c r="S204" s="108"/>
      <c r="T204" s="108"/>
      <c r="U204" s="108"/>
      <c r="V204" s="674"/>
      <c r="W204" s="127"/>
      <c r="X204" s="122"/>
      <c r="Y204" s="675"/>
      <c r="Z204" s="108"/>
      <c r="AA204" s="676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  <c r="AM204" s="108"/>
      <c r="AN204" s="108"/>
      <c r="AO204" s="108"/>
      <c r="AP204" s="108"/>
      <c r="AQ204" s="108"/>
    </row>
    <row r="205" spans="1:43" ht="13.5" customHeight="1">
      <c r="A205" s="159"/>
      <c r="B205" s="127"/>
      <c r="C205" s="672"/>
      <c r="D205" s="691"/>
      <c r="E205" s="684"/>
      <c r="F205" s="688"/>
      <c r="G205" s="673"/>
      <c r="H205" s="673"/>
      <c r="I205" s="673"/>
      <c r="J205" s="673"/>
      <c r="K205" s="695"/>
      <c r="L205" s="688"/>
      <c r="M205" s="673"/>
      <c r="N205" s="672"/>
      <c r="O205" s="686"/>
      <c r="P205" s="384"/>
      <c r="Q205" s="108"/>
      <c r="R205" s="108"/>
      <c r="S205" s="108"/>
      <c r="T205" s="108"/>
      <c r="U205" s="108"/>
      <c r="V205" s="674"/>
      <c r="W205" s="127"/>
      <c r="X205" s="122"/>
      <c r="Y205" s="675"/>
      <c r="Z205" s="108"/>
      <c r="AA205" s="687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  <c r="AQ205" s="108"/>
    </row>
    <row r="206" spans="1:43" hidden="1">
      <c r="A206" s="159"/>
      <c r="B206" s="127"/>
      <c r="C206" s="672"/>
      <c r="D206" s="691"/>
      <c r="E206" s="688"/>
      <c r="F206" s="684"/>
      <c r="G206" s="673"/>
      <c r="H206" s="673"/>
      <c r="I206" s="673"/>
      <c r="J206" s="673"/>
      <c r="K206" s="683"/>
      <c r="L206" s="683"/>
      <c r="M206" s="673"/>
      <c r="N206" s="672"/>
      <c r="O206" s="678"/>
      <c r="P206" s="384"/>
      <c r="Q206" s="108"/>
      <c r="R206" s="108"/>
      <c r="S206" s="108"/>
      <c r="T206" s="108"/>
      <c r="U206" s="108"/>
      <c r="V206" s="674"/>
      <c r="W206" s="127"/>
      <c r="X206" s="122"/>
      <c r="Y206" s="675"/>
      <c r="Z206" s="108"/>
      <c r="AA206" s="681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  <c r="AM206" s="108"/>
      <c r="AN206" s="108"/>
      <c r="AO206" s="108"/>
      <c r="AP206" s="108"/>
      <c r="AQ206" s="108"/>
    </row>
    <row r="207" spans="1:43" ht="13.5" customHeight="1">
      <c r="A207" s="159"/>
      <c r="B207" s="103"/>
      <c r="C207" s="672"/>
      <c r="D207" s="691"/>
      <c r="E207" s="684"/>
      <c r="F207" s="684"/>
      <c r="G207" s="673"/>
      <c r="H207" s="673"/>
      <c r="I207" s="673"/>
      <c r="J207" s="673"/>
      <c r="K207" s="688"/>
      <c r="L207" s="688"/>
      <c r="M207" s="673"/>
      <c r="N207" s="672"/>
      <c r="O207" s="678"/>
      <c r="P207" s="384"/>
      <c r="Q207" s="108"/>
      <c r="R207" s="108"/>
      <c r="S207" s="108"/>
      <c r="T207" s="108"/>
      <c r="U207" s="108"/>
      <c r="V207" s="674"/>
      <c r="W207" s="127"/>
      <c r="X207" s="122"/>
      <c r="Y207" s="675"/>
      <c r="Z207" s="108"/>
      <c r="AA207" s="676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  <c r="AM207" s="108"/>
      <c r="AN207" s="108"/>
      <c r="AO207" s="108"/>
      <c r="AP207" s="108"/>
      <c r="AQ207" s="108"/>
    </row>
    <row r="208" spans="1:43" ht="12" customHeight="1">
      <c r="A208" s="159"/>
      <c r="B208" s="127"/>
      <c r="C208" s="672"/>
      <c r="D208" s="691"/>
      <c r="E208" s="683"/>
      <c r="F208" s="684"/>
      <c r="G208" s="695"/>
      <c r="H208" s="673"/>
      <c r="I208" s="673"/>
      <c r="J208" s="673"/>
      <c r="K208" s="683"/>
      <c r="L208" s="684"/>
      <c r="M208" s="673"/>
      <c r="N208" s="677"/>
      <c r="O208" s="686"/>
      <c r="P208" s="384"/>
      <c r="Q208" s="108"/>
      <c r="R208" s="108"/>
      <c r="S208" s="108"/>
      <c r="T208" s="108"/>
      <c r="U208" s="108"/>
      <c r="V208" s="674"/>
      <c r="W208" s="127"/>
      <c r="X208" s="122"/>
      <c r="Y208" s="675"/>
      <c r="Z208" s="108"/>
      <c r="AA208" s="687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108"/>
      <c r="AO208" s="108"/>
      <c r="AP208" s="108"/>
      <c r="AQ208" s="108"/>
    </row>
    <row r="209" spans="1:43" ht="13.5" customHeight="1">
      <c r="A209" s="159"/>
      <c r="B209" s="127"/>
      <c r="C209" s="672"/>
      <c r="D209" s="691"/>
      <c r="E209" s="695"/>
      <c r="F209" s="695"/>
      <c r="G209" s="673"/>
      <c r="H209" s="673"/>
      <c r="I209" s="673"/>
      <c r="J209" s="673"/>
      <c r="K209" s="696"/>
      <c r="L209" s="695"/>
      <c r="M209" s="673"/>
      <c r="N209" s="677"/>
      <c r="O209" s="678"/>
      <c r="P209" s="384"/>
      <c r="Q209" s="108"/>
      <c r="R209" s="108"/>
      <c r="S209" s="108"/>
      <c r="T209" s="108"/>
      <c r="U209" s="108"/>
      <c r="V209" s="674"/>
      <c r="W209" s="127"/>
      <c r="X209" s="122"/>
      <c r="Y209" s="675"/>
      <c r="Z209" s="108"/>
      <c r="AA209" s="690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  <c r="AM209" s="108"/>
      <c r="AN209" s="108"/>
      <c r="AO209" s="108"/>
      <c r="AP209" s="108"/>
      <c r="AQ209" s="108"/>
    </row>
    <row r="210" spans="1:43">
      <c r="A210" s="159"/>
      <c r="B210" s="127"/>
      <c r="C210" s="672"/>
      <c r="D210" s="691"/>
      <c r="E210" s="155"/>
      <c r="F210" s="155"/>
      <c r="G210" s="155"/>
      <c r="H210" s="155"/>
      <c r="I210" s="155"/>
      <c r="J210" s="155"/>
      <c r="K210" s="155"/>
      <c r="L210" s="155"/>
      <c r="M210" s="155"/>
      <c r="N210" s="677"/>
      <c r="O210" s="678"/>
      <c r="P210" s="384"/>
      <c r="Q210" s="108"/>
      <c r="R210" s="108"/>
      <c r="S210" s="108"/>
      <c r="T210" s="108"/>
      <c r="U210" s="108"/>
      <c r="V210" s="674"/>
      <c r="W210" s="127"/>
      <c r="X210" s="122"/>
      <c r="Y210" s="675"/>
      <c r="Z210" s="108"/>
      <c r="AA210" s="676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  <c r="AM210" s="108"/>
      <c r="AN210" s="108"/>
      <c r="AO210" s="108"/>
      <c r="AP210" s="108"/>
      <c r="AQ210" s="108"/>
    </row>
    <row r="211" spans="1:43" ht="12.75" customHeight="1">
      <c r="A211" s="159"/>
      <c r="B211" s="127"/>
      <c r="C211" s="672"/>
      <c r="D211" s="691"/>
      <c r="E211" s="155"/>
      <c r="F211" s="155"/>
      <c r="G211" s="155"/>
      <c r="H211" s="155"/>
      <c r="I211" s="155"/>
      <c r="J211" s="155"/>
      <c r="K211" s="155"/>
      <c r="L211" s="155"/>
      <c r="M211" s="155"/>
      <c r="N211" s="677"/>
      <c r="O211" s="678"/>
      <c r="P211" s="384"/>
      <c r="Q211" s="108"/>
      <c r="R211" s="108"/>
      <c r="S211" s="108"/>
      <c r="T211" s="108"/>
      <c r="U211" s="108"/>
      <c r="V211" s="674"/>
      <c r="W211" s="127"/>
      <c r="X211" s="122"/>
      <c r="Y211" s="675"/>
      <c r="Z211" s="108"/>
      <c r="AA211" s="676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/>
      <c r="AN211" s="108"/>
      <c r="AO211" s="108"/>
      <c r="AP211" s="108"/>
      <c r="AQ211" s="108"/>
    </row>
    <row r="212" spans="1:43" ht="12" customHeight="1">
      <c r="A212" s="159"/>
      <c r="B212" s="127"/>
      <c r="C212" s="672"/>
      <c r="D212" s="155"/>
      <c r="E212" s="155"/>
      <c r="F212" s="155"/>
      <c r="G212" s="155"/>
      <c r="H212" s="155"/>
      <c r="I212" s="155"/>
      <c r="J212" s="155"/>
      <c r="K212" s="155"/>
      <c r="L212" s="155"/>
      <c r="M212" s="155"/>
      <c r="N212" s="677"/>
      <c r="O212" s="678"/>
      <c r="P212" s="384"/>
      <c r="Q212" s="108"/>
      <c r="R212" s="108"/>
      <c r="S212" s="108"/>
      <c r="T212" s="108"/>
      <c r="U212" s="108"/>
      <c r="V212" s="674"/>
      <c r="W212" s="127"/>
      <c r="X212" s="122"/>
      <c r="Y212" s="675"/>
      <c r="Z212" s="108"/>
      <c r="AA212" s="676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  <c r="AM212" s="108"/>
      <c r="AN212" s="108"/>
      <c r="AO212" s="108"/>
      <c r="AP212" s="108"/>
      <c r="AQ212" s="108"/>
    </row>
    <row r="213" spans="1:43" ht="12.75" customHeight="1">
      <c r="A213" s="159"/>
      <c r="B213" s="127"/>
      <c r="C213" s="672"/>
      <c r="D213" s="155"/>
      <c r="E213" s="155"/>
      <c r="F213" s="155"/>
      <c r="G213" s="155"/>
      <c r="H213" s="155"/>
      <c r="I213" s="155"/>
      <c r="J213" s="692"/>
      <c r="K213" s="155"/>
      <c r="L213" s="155"/>
      <c r="M213" s="155"/>
      <c r="N213" s="680"/>
      <c r="O213" s="678"/>
      <c r="P213" s="384"/>
      <c r="Q213" s="108"/>
      <c r="R213" s="108"/>
      <c r="S213" s="108"/>
      <c r="T213" s="108"/>
      <c r="U213" s="108"/>
      <c r="V213" s="693"/>
      <c r="W213" s="127"/>
      <c r="X213" s="694"/>
      <c r="Y213" s="675"/>
      <c r="Z213" s="108"/>
      <c r="AA213" s="676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  <c r="AM213" s="108"/>
      <c r="AN213" s="108"/>
      <c r="AO213" s="108"/>
      <c r="AP213" s="108"/>
      <c r="AQ213" s="108"/>
    </row>
    <row r="214" spans="1:43">
      <c r="A214" s="108"/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  <c r="AM214" s="108"/>
      <c r="AN214" s="108"/>
      <c r="AO214" s="108"/>
      <c r="AP214" s="108"/>
      <c r="AQ214" s="108"/>
    </row>
    <row r="215" spans="1:43">
      <c r="A215" s="108"/>
      <c r="B215" s="108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  <c r="AQ215" s="108"/>
    </row>
    <row r="216" spans="1:43">
      <c r="A216" s="108"/>
      <c r="B216" s="108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  <c r="AM216" s="108"/>
      <c r="AN216" s="108"/>
      <c r="AO216" s="108"/>
      <c r="AP216" s="108"/>
      <c r="AQ216" s="108"/>
    </row>
    <row r="217" spans="1:43">
      <c r="A217" s="108"/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  <c r="AM217" s="108"/>
      <c r="AN217" s="108"/>
      <c r="AO217" s="108"/>
      <c r="AP217" s="108"/>
      <c r="AQ217" s="108"/>
    </row>
    <row r="218" spans="1:43">
      <c r="A218" s="108"/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08"/>
      <c r="AN218" s="108"/>
      <c r="AO218" s="108"/>
      <c r="AP218" s="108"/>
      <c r="AQ218" s="108"/>
    </row>
    <row r="219" spans="1:43">
      <c r="A219" s="108"/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  <c r="AM219" s="108"/>
      <c r="AN219" s="108"/>
      <c r="AO219" s="108"/>
      <c r="AP219" s="108"/>
      <c r="AQ219" s="108"/>
    </row>
    <row r="220" spans="1:43">
      <c r="A220" s="108"/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8"/>
      <c r="AJ220" s="108"/>
      <c r="AK220" s="108"/>
      <c r="AL220" s="108"/>
      <c r="AM220" s="108"/>
      <c r="AN220" s="108"/>
      <c r="AO220" s="108"/>
      <c r="AP220" s="108"/>
      <c r="AQ220" s="108"/>
    </row>
    <row r="221" spans="1:43">
      <c r="A221" s="108"/>
      <c r="B221" s="108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8"/>
      <c r="AJ221" s="108"/>
      <c r="AK221" s="108"/>
      <c r="AL221" s="108"/>
      <c r="AM221" s="108"/>
      <c r="AN221" s="108"/>
      <c r="AO221" s="108"/>
      <c r="AP221" s="108"/>
      <c r="AQ221" s="108"/>
    </row>
    <row r="222" spans="1:43">
      <c r="A222" s="108"/>
      <c r="B222" s="108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8"/>
      <c r="AJ222" s="108"/>
      <c r="AK222" s="108"/>
      <c r="AL222" s="108"/>
      <c r="AM222" s="108"/>
      <c r="AN222" s="108"/>
      <c r="AO222" s="108"/>
      <c r="AP222" s="108"/>
      <c r="AQ222" s="108"/>
    </row>
    <row r="223" spans="1:43">
      <c r="A223" s="108"/>
      <c r="B223" s="108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  <c r="AE223" s="108"/>
      <c r="AF223" s="108"/>
      <c r="AG223" s="108"/>
      <c r="AH223" s="108"/>
      <c r="AI223" s="108"/>
      <c r="AJ223" s="108"/>
      <c r="AK223" s="108"/>
      <c r="AL223" s="108"/>
      <c r="AM223" s="108"/>
      <c r="AN223" s="108"/>
      <c r="AO223" s="108"/>
      <c r="AP223" s="108"/>
      <c r="AQ223" s="108"/>
    </row>
    <row r="224" spans="1:43">
      <c r="A224" s="108"/>
      <c r="B224" s="108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  <c r="AB224" s="108"/>
      <c r="AC224" s="108"/>
      <c r="AD224" s="108"/>
      <c r="AE224" s="108"/>
      <c r="AF224" s="108"/>
      <c r="AG224" s="108"/>
      <c r="AH224" s="108"/>
      <c r="AI224" s="108"/>
      <c r="AJ224" s="108"/>
      <c r="AK224" s="108"/>
      <c r="AL224" s="108"/>
      <c r="AM224" s="108"/>
      <c r="AN224" s="108"/>
      <c r="AO224" s="108"/>
      <c r="AP224" s="108"/>
      <c r="AQ224" s="108"/>
    </row>
    <row r="225" spans="1:43">
      <c r="A225" s="108"/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  <c r="AG225" s="108"/>
      <c r="AH225" s="108"/>
      <c r="AI225" s="108"/>
      <c r="AJ225" s="108"/>
      <c r="AK225" s="108"/>
      <c r="AL225" s="108"/>
      <c r="AM225" s="108"/>
      <c r="AN225" s="108"/>
      <c r="AO225" s="108"/>
      <c r="AP225" s="108"/>
      <c r="AQ225" s="108"/>
    </row>
    <row r="226" spans="1:43">
      <c r="A226" s="108"/>
      <c r="B226" s="108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  <c r="AE226" s="108"/>
      <c r="AF226" s="108"/>
      <c r="AG226" s="108"/>
      <c r="AH226" s="108"/>
      <c r="AI226" s="108"/>
      <c r="AJ226" s="108"/>
      <c r="AK226" s="108"/>
      <c r="AL226" s="108"/>
      <c r="AM226" s="108"/>
      <c r="AN226" s="108"/>
      <c r="AO226" s="108"/>
      <c r="AP226" s="108"/>
      <c r="AQ226" s="108"/>
    </row>
    <row r="227" spans="1:43">
      <c r="A227" s="108"/>
      <c r="B227" s="108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  <c r="AM227" s="108"/>
      <c r="AN227" s="108"/>
      <c r="AO227" s="108"/>
      <c r="AP227" s="108"/>
      <c r="AQ227" s="108"/>
    </row>
    <row r="228" spans="1:43">
      <c r="A228" s="108"/>
      <c r="B228" s="108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  <c r="AE228" s="108"/>
      <c r="AF228" s="108"/>
      <c r="AG228" s="108"/>
      <c r="AH228" s="108"/>
      <c r="AI228" s="108"/>
      <c r="AJ228" s="108"/>
      <c r="AK228" s="108"/>
      <c r="AL228" s="108"/>
      <c r="AM228" s="108"/>
      <c r="AN228" s="108"/>
      <c r="AO228" s="108"/>
      <c r="AP228" s="108"/>
      <c r="AQ228" s="108"/>
    </row>
    <row r="229" spans="1:43">
      <c r="A229" s="108"/>
      <c r="B229" s="108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08"/>
      <c r="AH229" s="108"/>
      <c r="AI229" s="108"/>
      <c r="AJ229" s="108"/>
      <c r="AK229" s="108"/>
      <c r="AL229" s="108"/>
      <c r="AM229" s="108"/>
      <c r="AN229" s="108"/>
      <c r="AO229" s="108"/>
      <c r="AP229" s="108"/>
      <c r="AQ229" s="108"/>
    </row>
    <row r="230" spans="1:43">
      <c r="A230" s="108"/>
      <c r="B230" s="108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08"/>
      <c r="AK230" s="108"/>
      <c r="AL230" s="108"/>
      <c r="AM230" s="108"/>
      <c r="AN230" s="108"/>
      <c r="AO230" s="108"/>
      <c r="AP230" s="108"/>
      <c r="AQ230" s="108"/>
    </row>
    <row r="231" spans="1:43">
      <c r="A231" s="108"/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08"/>
      <c r="AG231" s="108"/>
      <c r="AH231" s="108"/>
      <c r="AI231" s="108"/>
      <c r="AJ231" s="108"/>
      <c r="AK231" s="108"/>
      <c r="AL231" s="108"/>
      <c r="AM231" s="108"/>
      <c r="AN231" s="108"/>
      <c r="AO231" s="108"/>
      <c r="AP231" s="108"/>
      <c r="AQ231" s="108"/>
    </row>
    <row r="232" spans="1:43">
      <c r="A232" s="108"/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  <c r="AG232" s="108"/>
      <c r="AH232" s="108"/>
      <c r="AI232" s="108"/>
      <c r="AJ232" s="108"/>
      <c r="AK232" s="108"/>
      <c r="AL232" s="108"/>
      <c r="AM232" s="108"/>
      <c r="AN232" s="108"/>
      <c r="AO232" s="108"/>
      <c r="AP232" s="108"/>
      <c r="AQ232" s="108"/>
    </row>
    <row r="233" spans="1:43">
      <c r="A233" s="108"/>
      <c r="B233" s="108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  <c r="AB233" s="108"/>
      <c r="AC233" s="108"/>
      <c r="AD233" s="108"/>
      <c r="AE233" s="108"/>
      <c r="AF233" s="108"/>
      <c r="AG233" s="108"/>
      <c r="AH233" s="108"/>
      <c r="AI233" s="108"/>
      <c r="AJ233" s="108"/>
      <c r="AK233" s="108"/>
      <c r="AL233" s="108"/>
      <c r="AM233" s="108"/>
      <c r="AN233" s="108"/>
      <c r="AO233" s="108"/>
      <c r="AP233" s="108"/>
      <c r="AQ233" s="108"/>
    </row>
    <row r="234" spans="1:43">
      <c r="A234" s="108"/>
      <c r="B234" s="108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108"/>
      <c r="AL234" s="108"/>
      <c r="AM234" s="108"/>
      <c r="AN234" s="108"/>
      <c r="AO234" s="108"/>
      <c r="AP234" s="108"/>
      <c r="AQ234" s="108"/>
    </row>
    <row r="235" spans="1:43">
      <c r="A235" s="108"/>
      <c r="B235" s="108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108"/>
      <c r="AB235" s="108"/>
      <c r="AC235" s="108"/>
      <c r="AD235" s="108"/>
      <c r="AE235" s="108"/>
      <c r="AF235" s="108"/>
      <c r="AG235" s="108"/>
      <c r="AH235" s="108"/>
      <c r="AI235" s="108"/>
      <c r="AJ235" s="108"/>
      <c r="AK235" s="108"/>
      <c r="AL235" s="108"/>
      <c r="AM235" s="108"/>
      <c r="AN235" s="108"/>
      <c r="AO235" s="108"/>
      <c r="AP235" s="108"/>
      <c r="AQ235" s="108"/>
    </row>
    <row r="236" spans="1:43">
      <c r="A236" s="108"/>
      <c r="B236" s="108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108"/>
      <c r="AB236" s="108"/>
      <c r="AC236" s="108"/>
      <c r="AD236" s="108"/>
      <c r="AE236" s="108"/>
      <c r="AF236" s="108"/>
      <c r="AG236" s="108"/>
      <c r="AH236" s="108"/>
      <c r="AI236" s="108"/>
      <c r="AJ236" s="108"/>
      <c r="AK236" s="108"/>
      <c r="AL236" s="108"/>
      <c r="AM236" s="108"/>
      <c r="AN236" s="108"/>
      <c r="AO236" s="108"/>
      <c r="AP236" s="108"/>
      <c r="AQ236" s="108"/>
    </row>
    <row r="237" spans="1:43">
      <c r="A237" s="108"/>
      <c r="B237" s="108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  <c r="AG237" s="108"/>
      <c r="AH237" s="108"/>
      <c r="AI237" s="108"/>
      <c r="AJ237" s="108"/>
      <c r="AK237" s="108"/>
      <c r="AL237" s="108"/>
      <c r="AM237" s="108"/>
      <c r="AN237" s="108"/>
      <c r="AO237" s="108"/>
      <c r="AP237" s="108"/>
      <c r="AQ237" s="108"/>
    </row>
    <row r="238" spans="1:43">
      <c r="A238" s="108"/>
      <c r="B238" s="108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  <c r="AA238" s="108"/>
      <c r="AB238" s="108"/>
      <c r="AC238" s="108"/>
      <c r="AD238" s="108"/>
      <c r="AE238" s="108"/>
      <c r="AF238" s="108"/>
      <c r="AG238" s="108"/>
      <c r="AH238" s="108"/>
      <c r="AI238" s="108"/>
      <c r="AJ238" s="108"/>
      <c r="AK238" s="108"/>
      <c r="AL238" s="108"/>
      <c r="AM238" s="108"/>
      <c r="AN238" s="108"/>
      <c r="AO238" s="108"/>
      <c r="AP238" s="108"/>
      <c r="AQ238" s="108"/>
    </row>
    <row r="239" spans="1:43">
      <c r="A239" s="108"/>
      <c r="B239" s="108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  <c r="AA239" s="108"/>
      <c r="AB239" s="108"/>
      <c r="AC239" s="108"/>
      <c r="AD239" s="108"/>
      <c r="AE239" s="108"/>
      <c r="AF239" s="108"/>
      <c r="AG239" s="108"/>
      <c r="AH239" s="108"/>
      <c r="AI239" s="108"/>
      <c r="AJ239" s="108"/>
      <c r="AK239" s="108"/>
      <c r="AL239" s="108"/>
      <c r="AM239" s="108"/>
      <c r="AN239" s="108"/>
      <c r="AO239" s="108"/>
      <c r="AP239" s="108"/>
      <c r="AQ239" s="108"/>
    </row>
    <row r="240" spans="1:43">
      <c r="A240" s="108"/>
      <c r="B240" s="108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  <c r="V240" s="108"/>
      <c r="W240" s="108"/>
      <c r="X240" s="108"/>
      <c r="Y240" s="108"/>
      <c r="Z240" s="108"/>
      <c r="AA240" s="108"/>
      <c r="AB240" s="108"/>
      <c r="AC240" s="108"/>
      <c r="AD240" s="108"/>
      <c r="AE240" s="108"/>
      <c r="AF240" s="108"/>
      <c r="AG240" s="108"/>
      <c r="AH240" s="108"/>
      <c r="AI240" s="108"/>
      <c r="AJ240" s="108"/>
      <c r="AK240" s="108"/>
      <c r="AL240" s="108"/>
      <c r="AM240" s="108"/>
      <c r="AN240" s="108"/>
      <c r="AO240" s="108"/>
      <c r="AP240" s="108"/>
      <c r="AQ240" s="108"/>
    </row>
    <row r="241" spans="1:43">
      <c r="A241" s="108"/>
      <c r="B241" s="108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  <c r="X241" s="108"/>
      <c r="Y241" s="108"/>
      <c r="Z241" s="108"/>
      <c r="AA241" s="108"/>
      <c r="AB241" s="108"/>
      <c r="AC241" s="108"/>
      <c r="AD241" s="108"/>
      <c r="AE241" s="108"/>
      <c r="AF241" s="108"/>
      <c r="AG241" s="108"/>
      <c r="AH241" s="108"/>
      <c r="AI241" s="108"/>
      <c r="AJ241" s="108"/>
      <c r="AK241" s="108"/>
      <c r="AL241" s="108"/>
      <c r="AM241" s="108"/>
      <c r="AN241" s="108"/>
      <c r="AO241" s="108"/>
      <c r="AP241" s="108"/>
      <c r="AQ241" s="108"/>
    </row>
    <row r="242" spans="1:43">
      <c r="A242" s="108"/>
      <c r="B242" s="108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108"/>
      <c r="V242" s="108"/>
      <c r="W242" s="108"/>
      <c r="X242" s="108"/>
      <c r="Y242" s="108"/>
      <c r="Z242" s="108"/>
      <c r="AA242" s="108"/>
      <c r="AB242" s="108"/>
      <c r="AC242" s="108"/>
      <c r="AD242" s="108"/>
      <c r="AE242" s="108"/>
      <c r="AF242" s="108"/>
      <c r="AG242" s="108"/>
      <c r="AH242" s="108"/>
      <c r="AI242" s="108"/>
      <c r="AJ242" s="108"/>
      <c r="AK242" s="108"/>
      <c r="AL242" s="108"/>
      <c r="AM242" s="108"/>
      <c r="AN242" s="108"/>
      <c r="AO242" s="108"/>
      <c r="AP242" s="108"/>
      <c r="AQ242" s="108"/>
    </row>
    <row r="243" spans="1:43">
      <c r="A243" s="108"/>
      <c r="B243" s="108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108"/>
      <c r="U243" s="108"/>
      <c r="V243" s="108"/>
      <c r="W243" s="108"/>
      <c r="X243" s="108"/>
      <c r="Y243" s="108"/>
      <c r="Z243" s="108"/>
      <c r="AA243" s="108"/>
      <c r="AB243" s="108"/>
      <c r="AC243" s="108"/>
      <c r="AD243" s="108"/>
      <c r="AE243" s="108"/>
      <c r="AF243" s="108"/>
      <c r="AG243" s="108"/>
      <c r="AH243" s="108"/>
      <c r="AI243" s="108"/>
      <c r="AJ243" s="108"/>
      <c r="AK243" s="108"/>
      <c r="AL243" s="108"/>
      <c r="AM243" s="108"/>
      <c r="AN243" s="108"/>
      <c r="AO243" s="108"/>
      <c r="AP243" s="108"/>
      <c r="AQ243" s="108"/>
    </row>
    <row r="244" spans="1:43">
      <c r="A244" s="108"/>
      <c r="B244" s="108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8"/>
      <c r="U244" s="108"/>
      <c r="V244" s="108"/>
      <c r="W244" s="108"/>
      <c r="X244" s="108"/>
      <c r="Y244" s="108"/>
      <c r="Z244" s="108"/>
      <c r="AA244" s="108"/>
      <c r="AB244" s="108"/>
      <c r="AC244" s="108"/>
      <c r="AD244" s="108"/>
      <c r="AE244" s="108"/>
      <c r="AF244" s="108"/>
      <c r="AG244" s="108"/>
      <c r="AH244" s="108"/>
      <c r="AI244" s="108"/>
      <c r="AJ244" s="108"/>
      <c r="AK244" s="108"/>
      <c r="AL244" s="108"/>
      <c r="AM244" s="108"/>
      <c r="AN244" s="108"/>
      <c r="AO244" s="108"/>
      <c r="AP244" s="108"/>
      <c r="AQ244" s="108"/>
    </row>
    <row r="245" spans="1:43">
      <c r="A245" s="108"/>
      <c r="B245" s="108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108"/>
      <c r="U245" s="108"/>
      <c r="V245" s="108"/>
      <c r="W245" s="108"/>
      <c r="X245" s="108"/>
      <c r="Y245" s="108"/>
      <c r="Z245" s="108"/>
      <c r="AA245" s="108"/>
      <c r="AB245" s="108"/>
      <c r="AC245" s="108"/>
      <c r="AD245" s="108"/>
      <c r="AE245" s="108"/>
      <c r="AF245" s="108"/>
      <c r="AG245" s="108"/>
      <c r="AH245" s="108"/>
      <c r="AI245" s="108"/>
      <c r="AJ245" s="108"/>
      <c r="AK245" s="108"/>
      <c r="AL245" s="108"/>
      <c r="AM245" s="108"/>
      <c r="AN245" s="108"/>
      <c r="AO245" s="108"/>
      <c r="AP245" s="108"/>
      <c r="AQ245" s="108"/>
    </row>
    <row r="246" spans="1:43">
      <c r="A246" s="108"/>
      <c r="B246" s="108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108"/>
      <c r="U246" s="108"/>
      <c r="V246" s="108"/>
      <c r="W246" s="108"/>
      <c r="X246" s="108"/>
      <c r="Y246" s="108"/>
      <c r="Z246" s="108"/>
      <c r="AA246" s="108"/>
      <c r="AB246" s="108"/>
      <c r="AC246" s="108"/>
      <c r="AD246" s="108"/>
      <c r="AE246" s="108"/>
      <c r="AF246" s="108"/>
      <c r="AG246" s="108"/>
      <c r="AH246" s="108"/>
      <c r="AI246" s="108"/>
      <c r="AJ246" s="108"/>
      <c r="AK246" s="108"/>
      <c r="AL246" s="108"/>
      <c r="AM246" s="108"/>
      <c r="AN246" s="108"/>
      <c r="AO246" s="108"/>
      <c r="AP246" s="108"/>
      <c r="AQ246" s="108"/>
    </row>
    <row r="247" spans="1:43">
      <c r="A247" s="108"/>
      <c r="B247" s="108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108"/>
      <c r="U247" s="108"/>
      <c r="V247" s="108"/>
      <c r="W247" s="108"/>
      <c r="X247" s="108"/>
      <c r="Y247" s="108"/>
      <c r="Z247" s="108"/>
      <c r="AA247" s="108"/>
      <c r="AB247" s="108"/>
      <c r="AC247" s="108"/>
      <c r="AD247" s="108"/>
      <c r="AE247" s="108"/>
      <c r="AF247" s="108"/>
      <c r="AG247" s="108"/>
      <c r="AH247" s="108"/>
      <c r="AI247" s="108"/>
      <c r="AJ247" s="108"/>
      <c r="AK247" s="108"/>
      <c r="AL247" s="108"/>
      <c r="AM247" s="108"/>
      <c r="AN247" s="108"/>
      <c r="AO247" s="108"/>
      <c r="AP247" s="108"/>
      <c r="AQ247" s="108"/>
    </row>
    <row r="248" spans="1:43">
      <c r="A248" s="108"/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108"/>
      <c r="U248" s="108"/>
      <c r="V248" s="108"/>
      <c r="W248" s="108"/>
      <c r="X248" s="108"/>
      <c r="Y248" s="108"/>
      <c r="Z248" s="108"/>
      <c r="AA248" s="108"/>
      <c r="AB248" s="108"/>
      <c r="AC248" s="108"/>
      <c r="AD248" s="108"/>
      <c r="AE248" s="108"/>
      <c r="AF248" s="108"/>
      <c r="AG248" s="108"/>
      <c r="AH248" s="108"/>
      <c r="AI248" s="108"/>
      <c r="AJ248" s="108"/>
      <c r="AK248" s="108"/>
      <c r="AL248" s="108"/>
      <c r="AM248" s="108"/>
      <c r="AN248" s="108"/>
      <c r="AO248" s="108"/>
      <c r="AP248" s="108"/>
      <c r="AQ248" s="108"/>
    </row>
    <row r="249" spans="1:43">
      <c r="A249" s="108"/>
      <c r="B249" s="108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  <c r="AE249" s="108"/>
      <c r="AF249" s="108"/>
      <c r="AG249" s="108"/>
      <c r="AH249" s="108"/>
      <c r="AI249" s="108"/>
      <c r="AJ249" s="108"/>
      <c r="AK249" s="108"/>
      <c r="AL249" s="108"/>
      <c r="AM249" s="108"/>
      <c r="AN249" s="108"/>
      <c r="AO249" s="108"/>
      <c r="AP249" s="108"/>
      <c r="AQ249" s="108"/>
    </row>
    <row r="250" spans="1:43">
      <c r="A250" s="108"/>
      <c r="B250" s="108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108"/>
      <c r="U250" s="108"/>
      <c r="V250" s="108"/>
      <c r="W250" s="108"/>
      <c r="X250" s="108"/>
      <c r="Y250" s="108"/>
      <c r="Z250" s="108"/>
      <c r="AA250" s="108"/>
      <c r="AB250" s="108"/>
      <c r="AC250" s="108"/>
      <c r="AD250" s="108"/>
      <c r="AE250" s="108"/>
      <c r="AF250" s="108"/>
      <c r="AG250" s="108"/>
      <c r="AH250" s="108"/>
      <c r="AI250" s="108"/>
      <c r="AJ250" s="108"/>
      <c r="AK250" s="108"/>
      <c r="AL250" s="108"/>
      <c r="AM250" s="108"/>
      <c r="AN250" s="108"/>
      <c r="AO250" s="108"/>
      <c r="AP250" s="108"/>
      <c r="AQ250" s="108"/>
    </row>
    <row r="251" spans="1:43">
      <c r="A251" s="108"/>
      <c r="B251" s="108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108"/>
      <c r="U251" s="108"/>
      <c r="V251" s="108"/>
      <c r="W251" s="108"/>
      <c r="X251" s="108"/>
      <c r="Y251" s="108"/>
      <c r="Z251" s="108"/>
      <c r="AA251" s="108"/>
      <c r="AB251" s="108"/>
      <c r="AC251" s="108"/>
      <c r="AD251" s="108"/>
      <c r="AE251" s="108"/>
      <c r="AF251" s="108"/>
      <c r="AG251" s="108"/>
      <c r="AH251" s="108"/>
      <c r="AI251" s="108"/>
      <c r="AJ251" s="108"/>
      <c r="AK251" s="108"/>
      <c r="AL251" s="108"/>
      <c r="AM251" s="108"/>
      <c r="AN251" s="108"/>
      <c r="AO251" s="108"/>
      <c r="AP251" s="108"/>
      <c r="AQ251" s="108"/>
    </row>
    <row r="252" spans="1:43">
      <c r="A252" s="108"/>
      <c r="B252" s="108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108"/>
      <c r="U252" s="108"/>
      <c r="V252" s="108"/>
      <c r="W252" s="108"/>
      <c r="X252" s="108"/>
      <c r="Y252" s="108"/>
      <c r="Z252" s="108"/>
      <c r="AA252" s="108"/>
      <c r="AB252" s="108"/>
      <c r="AC252" s="108"/>
      <c r="AD252" s="108"/>
      <c r="AE252" s="108"/>
      <c r="AF252" s="108"/>
      <c r="AG252" s="108"/>
      <c r="AH252" s="108"/>
      <c r="AI252" s="108"/>
      <c r="AJ252" s="108"/>
      <c r="AK252" s="108"/>
      <c r="AL252" s="108"/>
      <c r="AM252" s="108"/>
      <c r="AN252" s="108"/>
      <c r="AO252" s="108"/>
      <c r="AP252" s="108"/>
      <c r="AQ252" s="108"/>
    </row>
    <row r="253" spans="1:43">
      <c r="A253" s="108"/>
      <c r="B253" s="108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108"/>
      <c r="U253" s="108"/>
      <c r="V253" s="108"/>
      <c r="W253" s="108"/>
      <c r="X253" s="108"/>
      <c r="Y253" s="108"/>
      <c r="Z253" s="108"/>
      <c r="AA253" s="108"/>
      <c r="AB253" s="108"/>
      <c r="AC253" s="108"/>
      <c r="AD253" s="108"/>
      <c r="AE253" s="108"/>
      <c r="AF253" s="108"/>
      <c r="AG253" s="108"/>
      <c r="AH253" s="108"/>
      <c r="AI253" s="108"/>
      <c r="AJ253" s="108"/>
      <c r="AK253" s="108"/>
      <c r="AL253" s="108"/>
      <c r="AM253" s="108"/>
      <c r="AN253" s="108"/>
      <c r="AO253" s="108"/>
      <c r="AP253" s="108"/>
      <c r="AQ253" s="108"/>
    </row>
    <row r="254" spans="1:43">
      <c r="A254" s="108"/>
      <c r="B254" s="108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108"/>
      <c r="U254" s="108"/>
      <c r="V254" s="108"/>
      <c r="W254" s="108"/>
      <c r="X254" s="108"/>
      <c r="Y254" s="108"/>
      <c r="Z254" s="108"/>
      <c r="AA254" s="108"/>
      <c r="AB254" s="108"/>
      <c r="AC254" s="108"/>
      <c r="AD254" s="108"/>
      <c r="AE254" s="108"/>
      <c r="AF254" s="108"/>
      <c r="AG254" s="108"/>
      <c r="AH254" s="108"/>
      <c r="AI254" s="108"/>
      <c r="AJ254" s="108"/>
      <c r="AK254" s="108"/>
      <c r="AL254" s="108"/>
      <c r="AM254" s="108"/>
      <c r="AN254" s="108"/>
      <c r="AO254" s="108"/>
      <c r="AP254" s="108"/>
      <c r="AQ254" s="108"/>
    </row>
    <row r="255" spans="1:43">
      <c r="A255" s="108"/>
      <c r="B255" s="108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108"/>
      <c r="U255" s="108"/>
      <c r="V255" s="108"/>
      <c r="W255" s="108"/>
      <c r="X255" s="108"/>
      <c r="Y255" s="108"/>
      <c r="Z255" s="108"/>
      <c r="AA255" s="108"/>
      <c r="AB255" s="108"/>
      <c r="AC255" s="108"/>
      <c r="AD255" s="108"/>
      <c r="AE255" s="108"/>
      <c r="AF255" s="108"/>
      <c r="AG255" s="108"/>
      <c r="AH255" s="108"/>
      <c r="AI255" s="108"/>
      <c r="AJ255" s="108"/>
      <c r="AK255" s="108"/>
      <c r="AL255" s="108"/>
      <c r="AM255" s="108"/>
      <c r="AN255" s="108"/>
      <c r="AO255" s="108"/>
      <c r="AP255" s="108"/>
      <c r="AQ255" s="108"/>
    </row>
    <row r="256" spans="1:43">
      <c r="A256" s="108"/>
      <c r="B256" s="108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  <c r="X256" s="108"/>
      <c r="Y256" s="108"/>
      <c r="Z256" s="108"/>
      <c r="AA256" s="108"/>
      <c r="AB256" s="108"/>
      <c r="AC256" s="108"/>
      <c r="AD256" s="108"/>
      <c r="AE256" s="108"/>
      <c r="AF256" s="108"/>
      <c r="AG256" s="108"/>
      <c r="AH256" s="108"/>
      <c r="AI256" s="108"/>
      <c r="AJ256" s="108"/>
      <c r="AK256" s="108"/>
      <c r="AL256" s="108"/>
      <c r="AM256" s="108"/>
      <c r="AN256" s="108"/>
      <c r="AO256" s="108"/>
      <c r="AP256" s="108"/>
      <c r="AQ256" s="108"/>
    </row>
    <row r="257" spans="1:43">
      <c r="A257" s="108"/>
      <c r="B257" s="108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108"/>
      <c r="U257" s="108"/>
      <c r="V257" s="108"/>
      <c r="W257" s="108"/>
      <c r="X257" s="108"/>
      <c r="Y257" s="108"/>
      <c r="Z257" s="108"/>
      <c r="AA257" s="108"/>
      <c r="AB257" s="108"/>
      <c r="AC257" s="108"/>
      <c r="AD257" s="108"/>
      <c r="AE257" s="108"/>
      <c r="AF257" s="108"/>
      <c r="AG257" s="108"/>
      <c r="AH257" s="108"/>
      <c r="AI257" s="108"/>
      <c r="AJ257" s="108"/>
      <c r="AK257" s="108"/>
      <c r="AL257" s="108"/>
      <c r="AM257" s="108"/>
      <c r="AN257" s="108"/>
      <c r="AO257" s="108"/>
      <c r="AP257" s="108"/>
      <c r="AQ257" s="108"/>
    </row>
    <row r="258" spans="1:43">
      <c r="A258" s="108"/>
      <c r="B258" s="108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108"/>
      <c r="U258" s="108"/>
      <c r="V258" s="108"/>
      <c r="W258" s="108"/>
      <c r="X258" s="108"/>
      <c r="Y258" s="108"/>
      <c r="Z258" s="108"/>
      <c r="AA258" s="108"/>
      <c r="AB258" s="108"/>
      <c r="AC258" s="108"/>
      <c r="AD258" s="108"/>
      <c r="AE258" s="108"/>
      <c r="AF258" s="108"/>
      <c r="AG258" s="108"/>
      <c r="AH258" s="108"/>
      <c r="AI258" s="108"/>
      <c r="AJ258" s="108"/>
      <c r="AK258" s="108"/>
      <c r="AL258" s="108"/>
      <c r="AM258" s="108"/>
      <c r="AN258" s="108"/>
      <c r="AO258" s="108"/>
      <c r="AP258" s="108"/>
      <c r="AQ258" s="108"/>
    </row>
    <row r="259" spans="1:43">
      <c r="A259" s="108"/>
      <c r="B259" s="108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108"/>
      <c r="U259" s="108"/>
      <c r="V259" s="108"/>
      <c r="W259" s="108"/>
      <c r="X259" s="108"/>
      <c r="Y259" s="108"/>
      <c r="Z259" s="108"/>
      <c r="AA259" s="108"/>
      <c r="AB259" s="108"/>
      <c r="AC259" s="108"/>
      <c r="AD259" s="108"/>
      <c r="AE259" s="108"/>
      <c r="AF259" s="108"/>
      <c r="AG259" s="108"/>
      <c r="AH259" s="108"/>
      <c r="AI259" s="108"/>
      <c r="AJ259" s="108"/>
      <c r="AK259" s="108"/>
      <c r="AL259" s="108"/>
      <c r="AM259" s="108"/>
      <c r="AN259" s="108"/>
      <c r="AO259" s="108"/>
      <c r="AP259" s="108"/>
      <c r="AQ259" s="108"/>
    </row>
    <row r="260" spans="1:43">
      <c r="A260" s="108"/>
      <c r="B260" s="108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108"/>
      <c r="U260" s="108"/>
      <c r="V260" s="108"/>
      <c r="W260" s="108"/>
      <c r="X260" s="108"/>
      <c r="Y260" s="108"/>
      <c r="Z260" s="108"/>
      <c r="AA260" s="108"/>
      <c r="AB260" s="108"/>
      <c r="AC260" s="108"/>
      <c r="AD260" s="108"/>
      <c r="AE260" s="108"/>
      <c r="AF260" s="108"/>
      <c r="AG260" s="108"/>
      <c r="AH260" s="108"/>
      <c r="AI260" s="108"/>
      <c r="AJ260" s="108"/>
      <c r="AK260" s="108"/>
      <c r="AL260" s="108"/>
      <c r="AM260" s="108"/>
      <c r="AN260" s="108"/>
      <c r="AO260" s="108"/>
      <c r="AP260" s="108"/>
      <c r="AQ260" s="108"/>
    </row>
    <row r="261" spans="1:43">
      <c r="A261" s="108"/>
      <c r="B261" s="108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108"/>
      <c r="U261" s="108"/>
      <c r="V261" s="108"/>
      <c r="W261" s="108"/>
      <c r="X261" s="108"/>
      <c r="Y261" s="108"/>
      <c r="Z261" s="108"/>
      <c r="AA261" s="108"/>
      <c r="AB261" s="108"/>
      <c r="AC261" s="108"/>
      <c r="AD261" s="108"/>
      <c r="AE261" s="108"/>
      <c r="AF261" s="108"/>
      <c r="AG261" s="108"/>
      <c r="AH261" s="108"/>
      <c r="AI261" s="108"/>
      <c r="AJ261" s="108"/>
      <c r="AK261" s="108"/>
      <c r="AL261" s="108"/>
      <c r="AM261" s="108"/>
      <c r="AN261" s="108"/>
      <c r="AO261" s="108"/>
      <c r="AP261" s="108"/>
      <c r="AQ261" s="108"/>
    </row>
    <row r="262" spans="1:43">
      <c r="A262" s="108"/>
      <c r="B262" s="108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108"/>
      <c r="U262" s="108"/>
      <c r="V262" s="108"/>
      <c r="W262" s="108"/>
      <c r="X262" s="108"/>
      <c r="Y262" s="108"/>
      <c r="Z262" s="108"/>
      <c r="AA262" s="108"/>
      <c r="AB262" s="108"/>
      <c r="AC262" s="108"/>
      <c r="AD262" s="108"/>
      <c r="AE262" s="108"/>
      <c r="AF262" s="108"/>
      <c r="AG262" s="108"/>
      <c r="AH262" s="108"/>
      <c r="AI262" s="108"/>
      <c r="AJ262" s="108"/>
      <c r="AK262" s="108"/>
      <c r="AL262" s="108"/>
      <c r="AM262" s="108"/>
      <c r="AN262" s="108"/>
      <c r="AO262" s="108"/>
      <c r="AP262" s="108"/>
      <c r="AQ262" s="108"/>
    </row>
    <row r="263" spans="1:43">
      <c r="A263" s="108"/>
      <c r="B263" s="108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108"/>
      <c r="U263" s="108"/>
      <c r="V263" s="108"/>
      <c r="W263" s="108"/>
      <c r="X263" s="108"/>
      <c r="Y263" s="108"/>
      <c r="Z263" s="108"/>
      <c r="AA263" s="108"/>
      <c r="AB263" s="108"/>
      <c r="AC263" s="108"/>
      <c r="AD263" s="108"/>
      <c r="AE263" s="108"/>
      <c r="AF263" s="108"/>
      <c r="AG263" s="108"/>
      <c r="AH263" s="108"/>
      <c r="AI263" s="108"/>
      <c r="AJ263" s="108"/>
      <c r="AK263" s="108"/>
      <c r="AL263" s="108"/>
      <c r="AM263" s="108"/>
      <c r="AN263" s="108"/>
      <c r="AO263" s="108"/>
      <c r="AP263" s="108"/>
      <c r="AQ263" s="108"/>
    </row>
    <row r="264" spans="1:43">
      <c r="A264" s="108"/>
      <c r="B264" s="108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108"/>
      <c r="U264" s="108"/>
      <c r="V264" s="108"/>
      <c r="W264" s="108"/>
      <c r="X264" s="108"/>
      <c r="Y264" s="108"/>
      <c r="Z264" s="108"/>
      <c r="AA264" s="108"/>
      <c r="AB264" s="108"/>
      <c r="AC264" s="108"/>
      <c r="AD264" s="108"/>
      <c r="AE264" s="108"/>
      <c r="AF264" s="108"/>
      <c r="AG264" s="108"/>
      <c r="AH264" s="108"/>
      <c r="AI264" s="108"/>
      <c r="AJ264" s="108"/>
      <c r="AK264" s="108"/>
      <c r="AL264" s="108"/>
      <c r="AM264" s="108"/>
      <c r="AN264" s="108"/>
      <c r="AO264" s="108"/>
      <c r="AP264" s="108"/>
      <c r="AQ264" s="108"/>
    </row>
    <row r="265" spans="1:43">
      <c r="A265" s="108"/>
      <c r="B265" s="108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108"/>
      <c r="U265" s="108"/>
      <c r="V265" s="108"/>
      <c r="W265" s="108"/>
      <c r="X265" s="108"/>
      <c r="Y265" s="108"/>
      <c r="Z265" s="108"/>
      <c r="AA265" s="108"/>
      <c r="AB265" s="108"/>
      <c r="AC265" s="108"/>
      <c r="AD265" s="108"/>
      <c r="AE265" s="108"/>
      <c r="AF265" s="108"/>
      <c r="AG265" s="108"/>
      <c r="AH265" s="108"/>
      <c r="AI265" s="108"/>
      <c r="AJ265" s="108"/>
      <c r="AK265" s="108"/>
      <c r="AL265" s="108"/>
      <c r="AM265" s="108"/>
      <c r="AN265" s="108"/>
      <c r="AO265" s="108"/>
      <c r="AP265" s="108"/>
      <c r="AQ265" s="108"/>
    </row>
    <row r="266" spans="1:43">
      <c r="A266" s="108"/>
      <c r="B266" s="108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108"/>
      <c r="U266" s="108"/>
      <c r="V266" s="108"/>
      <c r="W266" s="108"/>
      <c r="X266" s="108"/>
      <c r="Y266" s="108"/>
      <c r="Z266" s="108"/>
      <c r="AA266" s="108"/>
      <c r="AB266" s="108"/>
      <c r="AC266" s="108"/>
      <c r="AD266" s="108"/>
      <c r="AE266" s="108"/>
      <c r="AF266" s="108"/>
      <c r="AG266" s="108"/>
      <c r="AH266" s="108"/>
      <c r="AI266" s="108"/>
      <c r="AJ266" s="108"/>
      <c r="AK266" s="108"/>
      <c r="AL266" s="108"/>
      <c r="AM266" s="108"/>
      <c r="AN266" s="108"/>
      <c r="AO266" s="108"/>
      <c r="AP266" s="108"/>
      <c r="AQ266" s="108"/>
    </row>
    <row r="267" spans="1:43">
      <c r="A267" s="108"/>
      <c r="B267" s="108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108"/>
      <c r="U267" s="108"/>
      <c r="V267" s="108"/>
      <c r="W267" s="108"/>
      <c r="X267" s="108"/>
      <c r="Y267" s="108"/>
      <c r="Z267" s="108"/>
      <c r="AA267" s="108"/>
      <c r="AB267" s="108"/>
      <c r="AC267" s="108"/>
      <c r="AD267" s="108"/>
      <c r="AE267" s="108"/>
      <c r="AF267" s="108"/>
      <c r="AG267" s="108"/>
      <c r="AH267" s="108"/>
      <c r="AI267" s="108"/>
      <c r="AJ267" s="108"/>
      <c r="AK267" s="108"/>
      <c r="AL267" s="108"/>
      <c r="AM267" s="108"/>
      <c r="AN267" s="108"/>
      <c r="AO267" s="108"/>
      <c r="AP267" s="108"/>
      <c r="AQ267" s="108"/>
    </row>
    <row r="268" spans="1:43">
      <c r="A268" s="108"/>
      <c r="B268" s="108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108"/>
      <c r="U268" s="108"/>
      <c r="V268" s="108"/>
      <c r="W268" s="108"/>
      <c r="X268" s="108"/>
      <c r="Y268" s="108"/>
      <c r="Z268" s="108"/>
      <c r="AA268" s="108"/>
      <c r="AB268" s="108"/>
      <c r="AC268" s="108"/>
      <c r="AD268" s="108"/>
      <c r="AE268" s="108"/>
      <c r="AF268" s="108"/>
      <c r="AG268" s="108"/>
      <c r="AH268" s="108"/>
      <c r="AI268" s="108"/>
      <c r="AJ268" s="108"/>
      <c r="AK268" s="108"/>
      <c r="AL268" s="108"/>
      <c r="AM268" s="108"/>
      <c r="AN268" s="108"/>
      <c r="AO268" s="108"/>
      <c r="AP268" s="108"/>
      <c r="AQ268" s="108"/>
    </row>
    <row r="269" spans="1:43">
      <c r="A269" s="108"/>
      <c r="B269" s="108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108"/>
      <c r="U269" s="108"/>
      <c r="V269" s="108"/>
      <c r="W269" s="108"/>
      <c r="X269" s="108"/>
      <c r="Y269" s="108"/>
      <c r="Z269" s="108"/>
      <c r="AA269" s="108"/>
      <c r="AB269" s="108"/>
      <c r="AC269" s="108"/>
      <c r="AD269" s="108"/>
      <c r="AE269" s="108"/>
      <c r="AF269" s="108"/>
      <c r="AG269" s="108"/>
      <c r="AH269" s="108"/>
      <c r="AI269" s="108"/>
      <c r="AJ269" s="108"/>
      <c r="AK269" s="108"/>
      <c r="AL269" s="108"/>
      <c r="AM269" s="108"/>
      <c r="AN269" s="108"/>
      <c r="AO269" s="108"/>
      <c r="AP269" s="108"/>
      <c r="AQ269" s="108"/>
    </row>
    <row r="270" spans="1:43">
      <c r="A270" s="108"/>
      <c r="B270" s="108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108"/>
      <c r="U270" s="108"/>
      <c r="V270" s="108"/>
      <c r="W270" s="108"/>
      <c r="X270" s="108"/>
      <c r="Y270" s="108"/>
      <c r="Z270" s="108"/>
      <c r="AA270" s="108"/>
      <c r="AB270" s="108"/>
      <c r="AC270" s="108"/>
      <c r="AD270" s="108"/>
      <c r="AE270" s="108"/>
      <c r="AF270" s="108"/>
      <c r="AG270" s="108"/>
      <c r="AH270" s="108"/>
      <c r="AI270" s="108"/>
      <c r="AJ270" s="108"/>
      <c r="AK270" s="108"/>
      <c r="AL270" s="108"/>
      <c r="AM270" s="108"/>
      <c r="AN270" s="108"/>
      <c r="AO270" s="108"/>
      <c r="AP270" s="108"/>
      <c r="AQ270" s="108"/>
    </row>
    <row r="271" spans="1:43">
      <c r="A271" s="108"/>
      <c r="B271" s="108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108"/>
      <c r="U271" s="108"/>
      <c r="V271" s="108"/>
      <c r="W271" s="108"/>
      <c r="X271" s="108"/>
      <c r="Y271" s="108"/>
      <c r="Z271" s="108"/>
      <c r="AA271" s="108"/>
      <c r="AB271" s="108"/>
      <c r="AC271" s="108"/>
      <c r="AD271" s="108"/>
      <c r="AE271" s="108"/>
      <c r="AF271" s="108"/>
      <c r="AG271" s="108"/>
      <c r="AH271" s="108"/>
      <c r="AI271" s="108"/>
      <c r="AJ271" s="108"/>
      <c r="AK271" s="108"/>
      <c r="AL271" s="108"/>
      <c r="AM271" s="108"/>
      <c r="AN271" s="108"/>
      <c r="AO271" s="108"/>
      <c r="AP271" s="108"/>
      <c r="AQ271" s="108"/>
    </row>
    <row r="272" spans="1:43">
      <c r="A272" s="108"/>
      <c r="B272" s="108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108"/>
      <c r="U272" s="108"/>
      <c r="V272" s="108"/>
      <c r="W272" s="108"/>
      <c r="X272" s="108"/>
      <c r="Y272" s="108"/>
      <c r="Z272" s="108"/>
      <c r="AA272" s="108"/>
      <c r="AB272" s="108"/>
      <c r="AC272" s="108"/>
      <c r="AD272" s="108"/>
      <c r="AE272" s="108"/>
      <c r="AF272" s="108"/>
      <c r="AG272" s="108"/>
      <c r="AH272" s="108"/>
      <c r="AI272" s="108"/>
      <c r="AJ272" s="108"/>
      <c r="AK272" s="108"/>
      <c r="AL272" s="108"/>
      <c r="AM272" s="108"/>
      <c r="AN272" s="108"/>
      <c r="AO272" s="108"/>
      <c r="AP272" s="108"/>
      <c r="AQ272" s="108"/>
    </row>
    <row r="273" spans="1:43">
      <c r="A273" s="108"/>
      <c r="B273" s="108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108"/>
      <c r="U273" s="108"/>
      <c r="V273" s="108"/>
      <c r="W273" s="108"/>
      <c r="X273" s="108"/>
      <c r="Y273" s="108"/>
      <c r="Z273" s="108"/>
      <c r="AA273" s="108"/>
      <c r="AB273" s="108"/>
      <c r="AC273" s="108"/>
      <c r="AD273" s="108"/>
      <c r="AE273" s="108"/>
      <c r="AF273" s="108"/>
      <c r="AG273" s="108"/>
      <c r="AH273" s="108"/>
      <c r="AI273" s="108"/>
      <c r="AJ273" s="108"/>
      <c r="AK273" s="108"/>
      <c r="AL273" s="108"/>
      <c r="AM273" s="108"/>
      <c r="AN273" s="108"/>
      <c r="AO273" s="108"/>
      <c r="AP273" s="108"/>
      <c r="AQ273" s="108"/>
    </row>
    <row r="274" spans="1:43">
      <c r="A274" s="108"/>
      <c r="B274" s="108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  <c r="AA274" s="108"/>
      <c r="AB274" s="108"/>
      <c r="AC274" s="108"/>
      <c r="AD274" s="108"/>
      <c r="AE274" s="108"/>
      <c r="AF274" s="108"/>
      <c r="AG274" s="108"/>
      <c r="AH274" s="108"/>
      <c r="AI274" s="108"/>
      <c r="AJ274" s="108"/>
      <c r="AK274" s="108"/>
      <c r="AL274" s="108"/>
      <c r="AM274" s="108"/>
      <c r="AN274" s="108"/>
      <c r="AO274" s="108"/>
      <c r="AP274" s="108"/>
      <c r="AQ274" s="108"/>
    </row>
    <row r="275" spans="1:43">
      <c r="A275" s="108"/>
      <c r="B275" s="108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108"/>
      <c r="U275" s="108"/>
      <c r="V275" s="108"/>
      <c r="W275" s="108"/>
      <c r="X275" s="108"/>
      <c r="Y275" s="108"/>
      <c r="Z275" s="108"/>
      <c r="AA275" s="108"/>
      <c r="AB275" s="108"/>
      <c r="AC275" s="108"/>
      <c r="AD275" s="108"/>
      <c r="AE275" s="108"/>
      <c r="AF275" s="108"/>
      <c r="AG275" s="108"/>
      <c r="AH275" s="108"/>
      <c r="AI275" s="108"/>
      <c r="AJ275" s="108"/>
      <c r="AK275" s="108"/>
      <c r="AL275" s="108"/>
      <c r="AM275" s="108"/>
      <c r="AN275" s="108"/>
      <c r="AO275" s="108"/>
      <c r="AP275" s="108"/>
      <c r="AQ275" s="108"/>
    </row>
    <row r="276" spans="1:43">
      <c r="A276" s="108"/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  <c r="AE276" s="108"/>
      <c r="AF276" s="108"/>
      <c r="AG276" s="108"/>
      <c r="AH276" s="108"/>
      <c r="AI276" s="108"/>
      <c r="AJ276" s="108"/>
      <c r="AK276" s="108"/>
      <c r="AL276" s="108"/>
      <c r="AM276" s="108"/>
      <c r="AN276" s="108"/>
      <c r="AO276" s="108"/>
      <c r="AP276" s="108"/>
      <c r="AQ276" s="108"/>
    </row>
    <row r="277" spans="1:43">
      <c r="A277" s="108"/>
      <c r="B277" s="108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108"/>
      <c r="U277" s="108"/>
      <c r="V277" s="108"/>
      <c r="W277" s="108"/>
      <c r="X277" s="108"/>
      <c r="Y277" s="108"/>
      <c r="Z277" s="108"/>
      <c r="AA277" s="108"/>
      <c r="AB277" s="108"/>
      <c r="AC277" s="108"/>
      <c r="AD277" s="108"/>
      <c r="AE277" s="108"/>
      <c r="AF277" s="108"/>
      <c r="AG277" s="108"/>
      <c r="AH277" s="108"/>
      <c r="AI277" s="108"/>
      <c r="AJ277" s="108"/>
      <c r="AK277" s="108"/>
      <c r="AL277" s="108"/>
      <c r="AM277" s="108"/>
      <c r="AN277" s="108"/>
      <c r="AO277" s="108"/>
      <c r="AP277" s="108"/>
      <c r="AQ277" s="108"/>
    </row>
    <row r="278" spans="1:43">
      <c r="A278" s="108"/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108"/>
      <c r="U278" s="108"/>
      <c r="V278" s="108"/>
      <c r="W278" s="108"/>
      <c r="X278" s="108"/>
      <c r="Y278" s="108"/>
      <c r="Z278" s="108"/>
      <c r="AA278" s="108"/>
      <c r="AB278" s="108"/>
      <c r="AC278" s="108"/>
      <c r="AD278" s="108"/>
      <c r="AE278" s="108"/>
      <c r="AF278" s="108"/>
      <c r="AG278" s="108"/>
      <c r="AH278" s="108"/>
      <c r="AI278" s="108"/>
      <c r="AJ278" s="108"/>
      <c r="AK278" s="108"/>
      <c r="AL278" s="108"/>
      <c r="AM278" s="108"/>
      <c r="AN278" s="108"/>
      <c r="AO278" s="108"/>
      <c r="AP278" s="108"/>
      <c r="AQ278" s="108"/>
    </row>
    <row r="279" spans="1:43">
      <c r="A279" s="108"/>
      <c r="B279" s="108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108"/>
      <c r="U279" s="108"/>
      <c r="V279" s="108"/>
      <c r="W279" s="108"/>
      <c r="X279" s="108"/>
      <c r="Y279" s="108"/>
      <c r="Z279" s="108"/>
      <c r="AA279" s="108"/>
      <c r="AB279" s="108"/>
      <c r="AC279" s="108"/>
      <c r="AD279" s="108"/>
      <c r="AE279" s="108"/>
      <c r="AF279" s="108"/>
      <c r="AG279" s="108"/>
      <c r="AH279" s="108"/>
      <c r="AI279" s="108"/>
      <c r="AJ279" s="108"/>
      <c r="AK279" s="108"/>
      <c r="AL279" s="108"/>
      <c r="AM279" s="108"/>
      <c r="AN279" s="108"/>
      <c r="AO279" s="108"/>
      <c r="AP279" s="108"/>
      <c r="AQ279" s="108"/>
    </row>
    <row r="280" spans="1:43">
      <c r="A280" s="108"/>
      <c r="B280" s="108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108"/>
      <c r="U280" s="108"/>
      <c r="V280" s="108"/>
      <c r="W280" s="108"/>
      <c r="X280" s="108"/>
      <c r="Y280" s="108"/>
      <c r="Z280" s="108"/>
      <c r="AA280" s="108"/>
      <c r="AB280" s="108"/>
      <c r="AC280" s="108"/>
      <c r="AD280" s="108"/>
      <c r="AE280" s="108"/>
      <c r="AF280" s="108"/>
      <c r="AG280" s="108"/>
      <c r="AH280" s="108"/>
      <c r="AI280" s="108"/>
      <c r="AJ280" s="108"/>
      <c r="AK280" s="108"/>
      <c r="AL280" s="108"/>
      <c r="AM280" s="108"/>
      <c r="AN280" s="108"/>
      <c r="AO280" s="108"/>
      <c r="AP280" s="108"/>
      <c r="AQ280" s="108"/>
    </row>
    <row r="281" spans="1:43">
      <c r="A281" s="108"/>
      <c r="B281" s="108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108"/>
      <c r="U281" s="108"/>
      <c r="V281" s="108"/>
      <c r="W281" s="108"/>
      <c r="X281" s="108"/>
      <c r="Y281" s="108"/>
      <c r="Z281" s="108"/>
      <c r="AA281" s="108"/>
      <c r="AB281" s="108"/>
      <c r="AC281" s="108"/>
      <c r="AD281" s="108"/>
      <c r="AE281" s="108"/>
      <c r="AF281" s="108"/>
      <c r="AG281" s="108"/>
      <c r="AH281" s="108"/>
      <c r="AI281" s="108"/>
      <c r="AJ281" s="108"/>
      <c r="AK281" s="108"/>
      <c r="AL281" s="108"/>
      <c r="AM281" s="108"/>
      <c r="AN281" s="108"/>
      <c r="AO281" s="108"/>
      <c r="AP281" s="108"/>
      <c r="AQ281" s="108"/>
    </row>
    <row r="282" spans="1:43">
      <c r="A282" s="108"/>
      <c r="B282" s="108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108"/>
      <c r="U282" s="108"/>
      <c r="V282" s="108"/>
      <c r="W282" s="108"/>
      <c r="X282" s="108"/>
      <c r="Y282" s="108"/>
      <c r="Z282" s="108"/>
      <c r="AA282" s="108"/>
      <c r="AB282" s="108"/>
      <c r="AC282" s="108"/>
      <c r="AD282" s="108"/>
      <c r="AE282" s="108"/>
      <c r="AF282" s="108"/>
      <c r="AG282" s="108"/>
      <c r="AH282" s="108"/>
      <c r="AI282" s="108"/>
      <c r="AJ282" s="108"/>
      <c r="AK282" s="108"/>
      <c r="AL282" s="108"/>
      <c r="AM282" s="108"/>
      <c r="AN282" s="108"/>
      <c r="AO282" s="108"/>
      <c r="AP282" s="108"/>
      <c r="AQ282" s="108"/>
    </row>
    <row r="283" spans="1:43">
      <c r="A283" s="108"/>
      <c r="B283" s="108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108"/>
      <c r="U283" s="108"/>
      <c r="V283" s="108"/>
      <c r="W283" s="108"/>
      <c r="X283" s="108"/>
      <c r="Y283" s="108"/>
      <c r="Z283" s="108"/>
      <c r="AA283" s="108"/>
      <c r="AB283" s="108"/>
      <c r="AC283" s="108"/>
      <c r="AD283" s="108"/>
      <c r="AE283" s="108"/>
      <c r="AF283" s="108"/>
      <c r="AG283" s="108"/>
      <c r="AH283" s="108"/>
      <c r="AI283" s="108"/>
      <c r="AJ283" s="108"/>
      <c r="AK283" s="108"/>
      <c r="AL283" s="108"/>
      <c r="AM283" s="108"/>
      <c r="AN283" s="108"/>
      <c r="AO283" s="108"/>
      <c r="AP283" s="108"/>
      <c r="AQ283" s="108"/>
    </row>
    <row r="284" spans="1:43">
      <c r="A284" s="108"/>
      <c r="B284" s="108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108"/>
      <c r="U284" s="108"/>
      <c r="V284" s="108"/>
      <c r="W284" s="108"/>
      <c r="X284" s="108"/>
      <c r="Y284" s="108"/>
      <c r="Z284" s="108"/>
      <c r="AA284" s="108"/>
      <c r="AB284" s="108"/>
      <c r="AC284" s="108"/>
      <c r="AD284" s="108"/>
      <c r="AE284" s="108"/>
      <c r="AF284" s="108"/>
      <c r="AG284" s="108"/>
      <c r="AH284" s="108"/>
      <c r="AI284" s="108"/>
      <c r="AJ284" s="108"/>
      <c r="AK284" s="108"/>
      <c r="AL284" s="108"/>
      <c r="AM284" s="108"/>
      <c r="AN284" s="108"/>
      <c r="AO284" s="108"/>
      <c r="AP284" s="108"/>
      <c r="AQ284" s="108"/>
    </row>
    <row r="285" spans="1:43">
      <c r="A285" s="108"/>
      <c r="B285" s="108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108"/>
      <c r="U285" s="108"/>
      <c r="V285" s="108"/>
      <c r="W285" s="108"/>
      <c r="X285" s="108"/>
      <c r="Y285" s="108"/>
      <c r="Z285" s="108"/>
      <c r="AA285" s="108"/>
      <c r="AB285" s="108"/>
      <c r="AC285" s="108"/>
      <c r="AD285" s="108"/>
      <c r="AE285" s="108"/>
      <c r="AF285" s="108"/>
      <c r="AG285" s="108"/>
      <c r="AH285" s="108"/>
      <c r="AI285" s="108"/>
      <c r="AJ285" s="108"/>
      <c r="AK285" s="108"/>
      <c r="AL285" s="108"/>
      <c r="AM285" s="108"/>
      <c r="AN285" s="108"/>
      <c r="AO285" s="108"/>
      <c r="AP285" s="108"/>
      <c r="AQ285" s="108"/>
    </row>
    <row r="286" spans="1:43">
      <c r="A286" s="108"/>
      <c r="B286" s="108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108"/>
      <c r="U286" s="108"/>
      <c r="V286" s="108"/>
      <c r="W286" s="108"/>
      <c r="X286" s="108"/>
      <c r="Y286" s="108"/>
      <c r="Z286" s="108"/>
      <c r="AA286" s="108"/>
      <c r="AB286" s="108"/>
      <c r="AC286" s="108"/>
      <c r="AD286" s="108"/>
      <c r="AE286" s="108"/>
      <c r="AF286" s="108"/>
      <c r="AG286" s="108"/>
      <c r="AH286" s="108"/>
      <c r="AI286" s="108"/>
      <c r="AJ286" s="108"/>
      <c r="AK286" s="108"/>
      <c r="AL286" s="108"/>
      <c r="AM286" s="108"/>
      <c r="AN286" s="108"/>
      <c r="AO286" s="108"/>
      <c r="AP286" s="108"/>
      <c r="AQ286" s="108"/>
    </row>
    <row r="287" spans="1:43">
      <c r="A287" s="108"/>
      <c r="B287" s="108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108"/>
      <c r="U287" s="108"/>
      <c r="V287" s="108"/>
      <c r="W287" s="108"/>
      <c r="X287" s="108"/>
      <c r="Y287" s="108"/>
      <c r="Z287" s="108"/>
      <c r="AA287" s="108"/>
      <c r="AB287" s="108"/>
      <c r="AC287" s="108"/>
      <c r="AD287" s="108"/>
      <c r="AE287" s="108"/>
      <c r="AF287" s="108"/>
      <c r="AG287" s="108"/>
      <c r="AH287" s="108"/>
      <c r="AI287" s="108"/>
      <c r="AJ287" s="108"/>
      <c r="AK287" s="108"/>
      <c r="AL287" s="108"/>
      <c r="AM287" s="108"/>
      <c r="AN287" s="108"/>
      <c r="AO287" s="108"/>
      <c r="AP287" s="108"/>
      <c r="AQ287" s="108"/>
    </row>
    <row r="288" spans="1:43">
      <c r="A288" s="108"/>
      <c r="B288" s="108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108"/>
      <c r="U288" s="108"/>
      <c r="V288" s="108"/>
      <c r="W288" s="108"/>
      <c r="X288" s="108"/>
      <c r="Y288" s="108"/>
      <c r="Z288" s="108"/>
      <c r="AA288" s="108"/>
      <c r="AB288" s="108"/>
      <c r="AC288" s="108"/>
      <c r="AD288" s="108"/>
      <c r="AE288" s="108"/>
      <c r="AF288" s="108"/>
      <c r="AG288" s="108"/>
      <c r="AH288" s="108"/>
      <c r="AI288" s="108"/>
      <c r="AJ288" s="108"/>
      <c r="AK288" s="108"/>
      <c r="AL288" s="108"/>
      <c r="AM288" s="108"/>
      <c r="AN288" s="108"/>
      <c r="AO288" s="108"/>
      <c r="AP288" s="108"/>
      <c r="AQ288" s="108"/>
    </row>
    <row r="289" spans="1:43">
      <c r="A289" s="108"/>
      <c r="B289" s="108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108"/>
      <c r="U289" s="108"/>
      <c r="V289" s="108"/>
      <c r="W289" s="108"/>
      <c r="X289" s="108"/>
      <c r="Y289" s="108"/>
      <c r="Z289" s="108"/>
      <c r="AA289" s="108"/>
      <c r="AB289" s="108"/>
      <c r="AC289" s="108"/>
      <c r="AD289" s="108"/>
      <c r="AE289" s="108"/>
      <c r="AF289" s="108"/>
      <c r="AG289" s="108"/>
      <c r="AH289" s="108"/>
      <c r="AI289" s="108"/>
      <c r="AJ289" s="108"/>
      <c r="AK289" s="108"/>
      <c r="AL289" s="108"/>
      <c r="AM289" s="108"/>
      <c r="AN289" s="108"/>
      <c r="AO289" s="108"/>
      <c r="AP289" s="108"/>
      <c r="AQ289" s="108"/>
    </row>
    <row r="290" spans="1:43">
      <c r="A290" s="108"/>
      <c r="B290" s="108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108"/>
      <c r="U290" s="108"/>
      <c r="V290" s="108"/>
      <c r="W290" s="108"/>
      <c r="X290" s="108"/>
      <c r="Y290" s="108"/>
      <c r="Z290" s="108"/>
      <c r="AA290" s="108"/>
      <c r="AB290" s="108"/>
      <c r="AC290" s="108"/>
      <c r="AD290" s="108"/>
      <c r="AE290" s="108"/>
      <c r="AF290" s="108"/>
      <c r="AG290" s="108"/>
      <c r="AH290" s="108"/>
      <c r="AI290" s="108"/>
      <c r="AJ290" s="108"/>
      <c r="AK290" s="108"/>
      <c r="AL290" s="108"/>
      <c r="AM290" s="108"/>
      <c r="AN290" s="108"/>
      <c r="AO290" s="108"/>
      <c r="AP290" s="108"/>
      <c r="AQ290" s="108"/>
    </row>
    <row r="291" spans="1:43">
      <c r="A291" s="108"/>
      <c r="B291" s="108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108"/>
      <c r="U291" s="108"/>
      <c r="V291" s="108"/>
      <c r="W291" s="108"/>
      <c r="X291" s="108"/>
      <c r="Y291" s="108"/>
      <c r="Z291" s="108"/>
      <c r="AA291" s="108"/>
      <c r="AB291" s="108"/>
      <c r="AC291" s="108"/>
      <c r="AD291" s="108"/>
      <c r="AE291" s="108"/>
      <c r="AF291" s="108"/>
      <c r="AG291" s="108"/>
      <c r="AH291" s="108"/>
      <c r="AI291" s="108"/>
      <c r="AJ291" s="108"/>
      <c r="AK291" s="108"/>
      <c r="AL291" s="108"/>
      <c r="AM291" s="108"/>
      <c r="AN291" s="108"/>
      <c r="AO291" s="108"/>
      <c r="AP291" s="108"/>
      <c r="AQ291" s="108"/>
    </row>
    <row r="292" spans="1:43">
      <c r="A292" s="108"/>
      <c r="B292" s="108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108"/>
      <c r="U292" s="108"/>
      <c r="V292" s="108"/>
      <c r="W292" s="108"/>
      <c r="X292" s="108"/>
      <c r="Y292" s="108"/>
      <c r="Z292" s="108"/>
      <c r="AA292" s="108"/>
      <c r="AB292" s="108"/>
      <c r="AC292" s="108"/>
      <c r="AD292" s="108"/>
      <c r="AE292" s="108"/>
      <c r="AF292" s="108"/>
      <c r="AG292" s="108"/>
      <c r="AH292" s="108"/>
      <c r="AI292" s="108"/>
      <c r="AJ292" s="108"/>
      <c r="AK292" s="108"/>
      <c r="AL292" s="108"/>
      <c r="AM292" s="108"/>
      <c r="AN292" s="108"/>
      <c r="AO292" s="108"/>
      <c r="AP292" s="108"/>
      <c r="AQ292" s="108"/>
    </row>
    <row r="293" spans="1:43">
      <c r="A293" s="108"/>
      <c r="B293" s="108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108"/>
      <c r="U293" s="108"/>
      <c r="V293" s="108"/>
      <c r="W293" s="108"/>
      <c r="X293" s="108"/>
      <c r="Y293" s="108"/>
      <c r="Z293" s="108"/>
      <c r="AA293" s="108"/>
      <c r="AB293" s="108"/>
      <c r="AC293" s="108"/>
      <c r="AD293" s="108"/>
      <c r="AE293" s="108"/>
      <c r="AF293" s="108"/>
      <c r="AG293" s="108"/>
      <c r="AH293" s="108"/>
      <c r="AI293" s="108"/>
      <c r="AJ293" s="108"/>
      <c r="AK293" s="108"/>
      <c r="AL293" s="108"/>
      <c r="AM293" s="108"/>
      <c r="AN293" s="108"/>
      <c r="AO293" s="108"/>
      <c r="AP293" s="108"/>
      <c r="AQ293" s="108"/>
    </row>
    <row r="294" spans="1:43">
      <c r="A294" s="108"/>
      <c r="B294" s="108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108"/>
      <c r="U294" s="108"/>
      <c r="V294" s="108"/>
      <c r="W294" s="108"/>
      <c r="X294" s="108"/>
      <c r="Y294" s="108"/>
      <c r="Z294" s="108"/>
      <c r="AA294" s="108"/>
      <c r="AB294" s="108"/>
      <c r="AC294" s="108"/>
      <c r="AD294" s="108"/>
      <c r="AE294" s="108"/>
      <c r="AF294" s="108"/>
      <c r="AG294" s="108"/>
      <c r="AH294" s="108"/>
      <c r="AI294" s="108"/>
      <c r="AJ294" s="108"/>
      <c r="AK294" s="108"/>
      <c r="AL294" s="108"/>
      <c r="AM294" s="108"/>
      <c r="AN294" s="108"/>
      <c r="AO294" s="108"/>
      <c r="AP294" s="108"/>
      <c r="AQ294" s="108"/>
    </row>
    <row r="295" spans="1:43">
      <c r="A295" s="108"/>
      <c r="B295" s="108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108"/>
      <c r="U295" s="108"/>
      <c r="V295" s="108"/>
      <c r="W295" s="108"/>
      <c r="X295" s="108"/>
      <c r="Y295" s="108"/>
      <c r="Z295" s="108"/>
      <c r="AA295" s="108"/>
      <c r="AB295" s="108"/>
      <c r="AC295" s="108"/>
      <c r="AD295" s="108"/>
      <c r="AE295" s="108"/>
      <c r="AF295" s="108"/>
      <c r="AG295" s="108"/>
      <c r="AH295" s="108"/>
      <c r="AI295" s="108"/>
      <c r="AJ295" s="108"/>
      <c r="AK295" s="108"/>
      <c r="AL295" s="108"/>
      <c r="AM295" s="108"/>
      <c r="AN295" s="108"/>
      <c r="AO295" s="108"/>
      <c r="AP295" s="108"/>
      <c r="AQ295" s="108"/>
    </row>
    <row r="296" spans="1:43">
      <c r="A296" s="108"/>
      <c r="B296" s="108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108"/>
      <c r="U296" s="108"/>
      <c r="V296" s="108"/>
      <c r="W296" s="108"/>
      <c r="X296" s="108"/>
      <c r="Y296" s="108"/>
      <c r="Z296" s="108"/>
      <c r="AA296" s="108"/>
      <c r="AB296" s="108"/>
      <c r="AC296" s="108"/>
      <c r="AD296" s="108"/>
      <c r="AE296" s="108"/>
      <c r="AF296" s="108"/>
      <c r="AG296" s="108"/>
      <c r="AH296" s="108"/>
      <c r="AI296" s="108"/>
      <c r="AJ296" s="108"/>
      <c r="AK296" s="108"/>
      <c r="AL296" s="108"/>
      <c r="AM296" s="108"/>
      <c r="AN296" s="108"/>
      <c r="AO296" s="108"/>
      <c r="AP296" s="108"/>
      <c r="AQ296" s="108"/>
    </row>
    <row r="297" spans="1:43">
      <c r="A297" s="108"/>
      <c r="B297" s="108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  <c r="T297" s="108"/>
      <c r="U297" s="108"/>
      <c r="V297" s="108"/>
      <c r="W297" s="108"/>
      <c r="X297" s="108"/>
      <c r="Y297" s="108"/>
      <c r="Z297" s="108"/>
      <c r="AA297" s="108"/>
      <c r="AB297" s="108"/>
      <c r="AC297" s="108"/>
      <c r="AD297" s="108"/>
      <c r="AE297" s="108"/>
      <c r="AF297" s="108"/>
      <c r="AG297" s="108"/>
      <c r="AH297" s="108"/>
      <c r="AI297" s="108"/>
      <c r="AJ297" s="108"/>
      <c r="AK297" s="108"/>
      <c r="AL297" s="108"/>
      <c r="AM297" s="108"/>
      <c r="AN297" s="108"/>
      <c r="AO297" s="108"/>
      <c r="AP297" s="108"/>
      <c r="AQ297" s="108"/>
    </row>
    <row r="298" spans="1:43">
      <c r="A298" s="108"/>
      <c r="B298" s="108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108"/>
      <c r="U298" s="108"/>
      <c r="V298" s="108"/>
      <c r="W298" s="108"/>
      <c r="X298" s="108"/>
      <c r="Y298" s="108"/>
      <c r="Z298" s="108"/>
      <c r="AA298" s="108"/>
      <c r="AB298" s="108"/>
      <c r="AC298" s="108"/>
      <c r="AD298" s="108"/>
      <c r="AE298" s="108"/>
      <c r="AF298" s="108"/>
      <c r="AG298" s="108"/>
      <c r="AH298" s="108"/>
      <c r="AI298" s="108"/>
      <c r="AJ298" s="108"/>
      <c r="AK298" s="108"/>
      <c r="AL298" s="108"/>
      <c r="AM298" s="108"/>
      <c r="AN298" s="108"/>
      <c r="AO298" s="108"/>
      <c r="AP298" s="108"/>
      <c r="AQ298" s="108"/>
    </row>
    <row r="299" spans="1:43">
      <c r="A299" s="108"/>
      <c r="B299" s="108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108"/>
      <c r="U299" s="108"/>
      <c r="V299" s="108"/>
      <c r="W299" s="108"/>
      <c r="X299" s="108"/>
      <c r="Y299" s="108"/>
      <c r="Z299" s="108"/>
      <c r="AA299" s="108"/>
      <c r="AB299" s="108"/>
      <c r="AC299" s="108"/>
      <c r="AD299" s="108"/>
      <c r="AE299" s="108"/>
      <c r="AF299" s="108"/>
      <c r="AG299" s="108"/>
      <c r="AH299" s="108"/>
      <c r="AI299" s="108"/>
      <c r="AJ299" s="108"/>
      <c r="AK299" s="108"/>
      <c r="AL299" s="108"/>
      <c r="AM299" s="108"/>
      <c r="AN299" s="108"/>
      <c r="AO299" s="108"/>
      <c r="AP299" s="108"/>
      <c r="AQ299" s="108"/>
    </row>
    <row r="300" spans="1:43">
      <c r="A300" s="108"/>
      <c r="B300" s="108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108"/>
      <c r="U300" s="108"/>
      <c r="V300" s="108"/>
      <c r="W300" s="108"/>
      <c r="X300" s="108"/>
      <c r="Y300" s="108"/>
      <c r="Z300" s="108"/>
      <c r="AA300" s="108"/>
      <c r="AB300" s="108"/>
      <c r="AC300" s="108"/>
      <c r="AD300" s="108"/>
      <c r="AE300" s="108"/>
      <c r="AF300" s="108"/>
      <c r="AG300" s="108"/>
      <c r="AH300" s="108"/>
      <c r="AI300" s="108"/>
      <c r="AJ300" s="108"/>
      <c r="AK300" s="108"/>
      <c r="AL300" s="108"/>
      <c r="AM300" s="108"/>
      <c r="AN300" s="108"/>
      <c r="AO300" s="108"/>
      <c r="AP300" s="108"/>
      <c r="AQ300" s="108"/>
    </row>
    <row r="301" spans="1:43">
      <c r="A301" s="108"/>
      <c r="B301" s="108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108"/>
      <c r="U301" s="108"/>
      <c r="V301" s="108"/>
      <c r="W301" s="108"/>
      <c r="X301" s="108"/>
      <c r="Y301" s="108"/>
      <c r="Z301" s="108"/>
      <c r="AA301" s="108"/>
      <c r="AB301" s="108"/>
      <c r="AC301" s="108"/>
      <c r="AD301" s="108"/>
      <c r="AE301" s="108"/>
      <c r="AF301" s="108"/>
      <c r="AG301" s="108"/>
      <c r="AH301" s="108"/>
      <c r="AI301" s="108"/>
      <c r="AJ301" s="108"/>
      <c r="AK301" s="108"/>
      <c r="AL301" s="108"/>
      <c r="AM301" s="108"/>
      <c r="AN301" s="108"/>
      <c r="AO301" s="108"/>
      <c r="AP301" s="108"/>
      <c r="AQ301" s="108"/>
    </row>
    <row r="302" spans="1:43">
      <c r="A302" s="108"/>
      <c r="B302" s="108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108"/>
      <c r="U302" s="108"/>
      <c r="V302" s="108"/>
      <c r="W302" s="108"/>
      <c r="X302" s="108"/>
      <c r="Y302" s="108"/>
      <c r="Z302" s="108"/>
      <c r="AA302" s="108"/>
      <c r="AB302" s="108"/>
      <c r="AC302" s="108"/>
      <c r="AD302" s="108"/>
      <c r="AE302" s="108"/>
      <c r="AF302" s="108"/>
      <c r="AG302" s="108"/>
      <c r="AH302" s="108"/>
      <c r="AI302" s="108"/>
      <c r="AJ302" s="108"/>
      <c r="AK302" s="108"/>
      <c r="AL302" s="108"/>
      <c r="AM302" s="108"/>
      <c r="AN302" s="108"/>
      <c r="AO302" s="108"/>
      <c r="AP302" s="108"/>
      <c r="AQ302" s="108"/>
    </row>
    <row r="303" spans="1:43">
      <c r="A303" s="108"/>
      <c r="B303" s="108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  <c r="AC303" s="108"/>
      <c r="AD303" s="108"/>
      <c r="AE303" s="108"/>
      <c r="AF303" s="108"/>
      <c r="AG303" s="108"/>
      <c r="AH303" s="108"/>
      <c r="AI303" s="108"/>
      <c r="AJ303" s="108"/>
      <c r="AK303" s="108"/>
      <c r="AL303" s="108"/>
      <c r="AM303" s="108"/>
      <c r="AN303" s="108"/>
      <c r="AO303" s="108"/>
      <c r="AP303" s="108"/>
      <c r="AQ303" s="108"/>
    </row>
    <row r="304" spans="1:43">
      <c r="A304" s="108"/>
      <c r="B304" s="108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  <c r="T304" s="108"/>
      <c r="U304" s="108"/>
      <c r="V304" s="108"/>
      <c r="W304" s="108"/>
      <c r="X304" s="108"/>
      <c r="Y304" s="108"/>
      <c r="Z304" s="108"/>
      <c r="AA304" s="108"/>
      <c r="AB304" s="108"/>
      <c r="AC304" s="108"/>
      <c r="AD304" s="108"/>
      <c r="AE304" s="108"/>
      <c r="AF304" s="108"/>
      <c r="AG304" s="108"/>
      <c r="AH304" s="108"/>
      <c r="AI304" s="108"/>
      <c r="AJ304" s="108"/>
      <c r="AK304" s="108"/>
      <c r="AL304" s="108"/>
      <c r="AM304" s="108"/>
      <c r="AN304" s="108"/>
      <c r="AO304" s="108"/>
      <c r="AP304" s="108"/>
      <c r="AQ304" s="108"/>
    </row>
    <row r="305" spans="1:43">
      <c r="A305" s="108"/>
      <c r="B305" s="108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108"/>
      <c r="U305" s="108"/>
      <c r="V305" s="108"/>
      <c r="W305" s="108"/>
      <c r="X305" s="108"/>
      <c r="Y305" s="108"/>
      <c r="Z305" s="108"/>
      <c r="AA305" s="108"/>
      <c r="AB305" s="108"/>
      <c r="AC305" s="108"/>
      <c r="AD305" s="108"/>
      <c r="AE305" s="108"/>
      <c r="AF305" s="108"/>
      <c r="AG305" s="108"/>
      <c r="AH305" s="108"/>
      <c r="AI305" s="108"/>
      <c r="AJ305" s="108"/>
      <c r="AK305" s="108"/>
      <c r="AL305" s="108"/>
      <c r="AM305" s="108"/>
      <c r="AN305" s="108"/>
      <c r="AO305" s="108"/>
      <c r="AP305" s="108"/>
      <c r="AQ305" s="108"/>
    </row>
    <row r="306" spans="1:43">
      <c r="A306" s="108"/>
      <c r="B306" s="108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108"/>
      <c r="U306" s="108"/>
      <c r="V306" s="108"/>
      <c r="W306" s="108"/>
      <c r="X306" s="108"/>
      <c r="Y306" s="108"/>
      <c r="Z306" s="108"/>
      <c r="AA306" s="108"/>
      <c r="AB306" s="108"/>
      <c r="AC306" s="108"/>
      <c r="AD306" s="108"/>
      <c r="AE306" s="108"/>
      <c r="AF306" s="108"/>
      <c r="AG306" s="108"/>
      <c r="AH306" s="108"/>
      <c r="AI306" s="108"/>
      <c r="AJ306" s="108"/>
      <c r="AK306" s="108"/>
      <c r="AL306" s="108"/>
      <c r="AM306" s="108"/>
      <c r="AN306" s="108"/>
      <c r="AO306" s="108"/>
      <c r="AP306" s="108"/>
      <c r="AQ306" s="108"/>
    </row>
    <row r="307" spans="1:43">
      <c r="A307" s="108"/>
      <c r="B307" s="108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108"/>
      <c r="U307" s="108"/>
      <c r="V307" s="108"/>
      <c r="W307" s="108"/>
      <c r="X307" s="108"/>
      <c r="Y307" s="108"/>
      <c r="Z307" s="108"/>
      <c r="AA307" s="108"/>
      <c r="AB307" s="108"/>
      <c r="AC307" s="108"/>
      <c r="AD307" s="108"/>
      <c r="AE307" s="108"/>
      <c r="AF307" s="108"/>
      <c r="AG307" s="108"/>
      <c r="AH307" s="108"/>
      <c r="AI307" s="108"/>
      <c r="AJ307" s="108"/>
      <c r="AK307" s="108"/>
      <c r="AL307" s="108"/>
      <c r="AM307" s="108"/>
      <c r="AN307" s="108"/>
      <c r="AO307" s="108"/>
      <c r="AP307" s="108"/>
      <c r="AQ307" s="108"/>
    </row>
    <row r="308" spans="1:43">
      <c r="A308" s="108"/>
      <c r="B308" s="108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108"/>
      <c r="U308" s="108"/>
      <c r="V308" s="108"/>
      <c r="W308" s="108"/>
      <c r="X308" s="108"/>
      <c r="Y308" s="108"/>
      <c r="Z308" s="108"/>
      <c r="AA308" s="108"/>
      <c r="AB308" s="108"/>
      <c r="AC308" s="108"/>
      <c r="AD308" s="108"/>
      <c r="AE308" s="108"/>
      <c r="AF308" s="108"/>
      <c r="AG308" s="108"/>
      <c r="AH308" s="108"/>
      <c r="AI308" s="108"/>
      <c r="AJ308" s="108"/>
      <c r="AK308" s="108"/>
      <c r="AL308" s="108"/>
      <c r="AM308" s="108"/>
      <c r="AN308" s="108"/>
      <c r="AO308" s="108"/>
      <c r="AP308" s="108"/>
      <c r="AQ308" s="108"/>
    </row>
    <row r="309" spans="1:43">
      <c r="A309" s="108"/>
      <c r="B309" s="108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108"/>
      <c r="U309" s="108"/>
      <c r="V309" s="108"/>
      <c r="W309" s="108"/>
      <c r="X309" s="108"/>
      <c r="Y309" s="108"/>
      <c r="Z309" s="108"/>
      <c r="AA309" s="108"/>
      <c r="AB309" s="108"/>
      <c r="AC309" s="108"/>
      <c r="AD309" s="108"/>
      <c r="AE309" s="108"/>
      <c r="AF309" s="108"/>
      <c r="AG309" s="108"/>
      <c r="AH309" s="108"/>
      <c r="AI309" s="108"/>
      <c r="AJ309" s="108"/>
      <c r="AK309" s="108"/>
      <c r="AL309" s="108"/>
      <c r="AM309" s="108"/>
      <c r="AN309" s="108"/>
      <c r="AO309" s="108"/>
      <c r="AP309" s="108"/>
      <c r="AQ309" s="108"/>
    </row>
    <row r="310" spans="1:43">
      <c r="A310" s="108"/>
      <c r="B310" s="108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108"/>
      <c r="U310" s="108"/>
      <c r="V310" s="108"/>
      <c r="W310" s="108"/>
      <c r="X310" s="108"/>
      <c r="Y310" s="108"/>
      <c r="Z310" s="108"/>
      <c r="AA310" s="108"/>
      <c r="AB310" s="108"/>
      <c r="AC310" s="108"/>
      <c r="AD310" s="108"/>
      <c r="AE310" s="108"/>
      <c r="AF310" s="108"/>
      <c r="AG310" s="108"/>
      <c r="AH310" s="108"/>
      <c r="AI310" s="108"/>
      <c r="AJ310" s="108"/>
      <c r="AK310" s="108"/>
      <c r="AL310" s="108"/>
      <c r="AM310" s="108"/>
      <c r="AN310" s="108"/>
      <c r="AO310" s="108"/>
      <c r="AP310" s="108"/>
      <c r="AQ310" s="108"/>
    </row>
    <row r="311" spans="1:43">
      <c r="A311" s="108"/>
      <c r="B311" s="108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108"/>
      <c r="U311" s="108"/>
      <c r="V311" s="108"/>
      <c r="W311" s="108"/>
      <c r="X311" s="108"/>
      <c r="Y311" s="108"/>
      <c r="Z311" s="108"/>
      <c r="AA311" s="108"/>
      <c r="AB311" s="108"/>
      <c r="AC311" s="108"/>
      <c r="AD311" s="108"/>
      <c r="AE311" s="108"/>
      <c r="AF311" s="108"/>
      <c r="AG311" s="108"/>
      <c r="AH311" s="108"/>
      <c r="AI311" s="108"/>
      <c r="AJ311" s="108"/>
      <c r="AK311" s="108"/>
      <c r="AL311" s="108"/>
      <c r="AM311" s="108"/>
      <c r="AN311" s="108"/>
      <c r="AO311" s="108"/>
      <c r="AP311" s="108"/>
      <c r="AQ311" s="108"/>
    </row>
    <row r="312" spans="1:43">
      <c r="A312" s="108"/>
      <c r="B312" s="108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108"/>
      <c r="U312" s="108"/>
      <c r="V312" s="108"/>
      <c r="W312" s="108"/>
      <c r="X312" s="108"/>
      <c r="Y312" s="108"/>
      <c r="Z312" s="108"/>
      <c r="AA312" s="108"/>
      <c r="AB312" s="108"/>
      <c r="AC312" s="108"/>
      <c r="AD312" s="108"/>
      <c r="AE312" s="108"/>
      <c r="AF312" s="108"/>
      <c r="AG312" s="108"/>
      <c r="AH312" s="108"/>
      <c r="AI312" s="108"/>
      <c r="AJ312" s="108"/>
      <c r="AK312" s="108"/>
      <c r="AL312" s="108"/>
      <c r="AM312" s="108"/>
      <c r="AN312" s="108"/>
      <c r="AO312" s="108"/>
      <c r="AP312" s="108"/>
      <c r="AQ312" s="108"/>
    </row>
    <row r="313" spans="1:43">
      <c r="A313" s="108"/>
      <c r="B313" s="108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108"/>
      <c r="U313" s="108"/>
      <c r="V313" s="108"/>
      <c r="W313" s="108"/>
      <c r="X313" s="108"/>
      <c r="Y313" s="108"/>
      <c r="Z313" s="108"/>
      <c r="AA313" s="108"/>
      <c r="AB313" s="108"/>
      <c r="AC313" s="108"/>
      <c r="AD313" s="108"/>
      <c r="AE313" s="108"/>
      <c r="AF313" s="108"/>
      <c r="AG313" s="108"/>
      <c r="AH313" s="108"/>
      <c r="AI313" s="108"/>
      <c r="AJ313" s="108"/>
      <c r="AK313" s="108"/>
      <c r="AL313" s="108"/>
      <c r="AM313" s="108"/>
      <c r="AN313" s="108"/>
      <c r="AO313" s="108"/>
      <c r="AP313" s="108"/>
      <c r="AQ313" s="108"/>
    </row>
    <row r="314" spans="1:43">
      <c r="A314" s="108"/>
      <c r="B314" s="108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108"/>
      <c r="U314" s="108"/>
      <c r="V314" s="108"/>
      <c r="W314" s="108"/>
      <c r="X314" s="108"/>
      <c r="Y314" s="108"/>
      <c r="Z314" s="108"/>
      <c r="AA314" s="108"/>
      <c r="AB314" s="108"/>
      <c r="AC314" s="108"/>
      <c r="AD314" s="108"/>
      <c r="AE314" s="108"/>
      <c r="AF314" s="108"/>
      <c r="AG314" s="108"/>
      <c r="AH314" s="108"/>
      <c r="AI314" s="108"/>
      <c r="AJ314" s="108"/>
      <c r="AK314" s="108"/>
      <c r="AL314" s="108"/>
      <c r="AM314" s="108"/>
      <c r="AN314" s="108"/>
      <c r="AO314" s="108"/>
      <c r="AP314" s="108"/>
      <c r="AQ314" s="108"/>
    </row>
    <row r="315" spans="1:43">
      <c r="A315" s="108"/>
      <c r="B315" s="108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108"/>
      <c r="U315" s="108"/>
      <c r="V315" s="108"/>
      <c r="W315" s="108"/>
      <c r="X315" s="108"/>
      <c r="Y315" s="108"/>
      <c r="Z315" s="108"/>
      <c r="AA315" s="108"/>
      <c r="AB315" s="108"/>
      <c r="AC315" s="108"/>
      <c r="AD315" s="108"/>
      <c r="AE315" s="108"/>
      <c r="AF315" s="108"/>
      <c r="AG315" s="108"/>
      <c r="AH315" s="108"/>
      <c r="AI315" s="108"/>
      <c r="AJ315" s="108"/>
      <c r="AK315" s="108"/>
      <c r="AL315" s="108"/>
      <c r="AM315" s="108"/>
      <c r="AN315" s="108"/>
      <c r="AO315" s="108"/>
      <c r="AP315" s="108"/>
      <c r="AQ315" s="108"/>
    </row>
    <row r="316" spans="1:43">
      <c r="A316" s="108"/>
      <c r="B316" s="108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108"/>
      <c r="U316" s="108"/>
      <c r="V316" s="108"/>
      <c r="W316" s="108"/>
      <c r="X316" s="108"/>
      <c r="Y316" s="108"/>
      <c r="Z316" s="108"/>
      <c r="AA316" s="108"/>
      <c r="AB316" s="108"/>
      <c r="AC316" s="108"/>
      <c r="AD316" s="108"/>
      <c r="AE316" s="108"/>
      <c r="AF316" s="108"/>
      <c r="AG316" s="108"/>
      <c r="AH316" s="108"/>
      <c r="AI316" s="108"/>
      <c r="AJ316" s="108"/>
      <c r="AK316" s="108"/>
      <c r="AL316" s="108"/>
      <c r="AM316" s="108"/>
      <c r="AN316" s="108"/>
      <c r="AO316" s="108"/>
      <c r="AP316" s="108"/>
      <c r="AQ316" s="108"/>
    </row>
    <row r="317" spans="1:43">
      <c r="A317" s="108"/>
      <c r="B317" s="108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108"/>
      <c r="U317" s="108"/>
      <c r="V317" s="108"/>
      <c r="W317" s="108"/>
      <c r="X317" s="108"/>
      <c r="Y317" s="108"/>
      <c r="Z317" s="108"/>
      <c r="AA317" s="108"/>
      <c r="AB317" s="108"/>
      <c r="AC317" s="108"/>
      <c r="AD317" s="108"/>
      <c r="AE317" s="108"/>
      <c r="AF317" s="108"/>
      <c r="AG317" s="108"/>
      <c r="AH317" s="108"/>
      <c r="AI317" s="108"/>
      <c r="AJ317" s="108"/>
      <c r="AK317" s="108"/>
      <c r="AL317" s="108"/>
      <c r="AM317" s="108"/>
      <c r="AN317" s="108"/>
      <c r="AO317" s="108"/>
      <c r="AP317" s="108"/>
      <c r="AQ317" s="108"/>
    </row>
    <row r="318" spans="1:43">
      <c r="A318" s="108"/>
      <c r="B318" s="108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108"/>
      <c r="U318" s="108"/>
      <c r="V318" s="108"/>
      <c r="W318" s="108"/>
      <c r="X318" s="108"/>
      <c r="Y318" s="108"/>
      <c r="Z318" s="108"/>
      <c r="AA318" s="108"/>
      <c r="AB318" s="108"/>
      <c r="AC318" s="108"/>
      <c r="AD318" s="108"/>
      <c r="AE318" s="108"/>
      <c r="AF318" s="108"/>
      <c r="AG318" s="108"/>
      <c r="AH318" s="108"/>
      <c r="AI318" s="108"/>
      <c r="AJ318" s="108"/>
      <c r="AK318" s="108"/>
      <c r="AL318" s="108"/>
      <c r="AM318" s="108"/>
      <c r="AN318" s="108"/>
      <c r="AO318" s="108"/>
      <c r="AP318" s="108"/>
      <c r="AQ318" s="108"/>
    </row>
    <row r="319" spans="1:43">
      <c r="A319" s="108"/>
      <c r="B319" s="108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  <c r="T319" s="108"/>
      <c r="U319" s="108"/>
      <c r="V319" s="108"/>
      <c r="W319" s="108"/>
      <c r="X319" s="108"/>
      <c r="Y319" s="108"/>
      <c r="Z319" s="108"/>
      <c r="AA319" s="108"/>
      <c r="AB319" s="108"/>
      <c r="AC319" s="108"/>
      <c r="AD319" s="108"/>
      <c r="AE319" s="108"/>
      <c r="AF319" s="108"/>
      <c r="AG319" s="108"/>
      <c r="AH319" s="108"/>
      <c r="AI319" s="108"/>
      <c r="AJ319" s="108"/>
      <c r="AK319" s="108"/>
      <c r="AL319" s="108"/>
      <c r="AM319" s="108"/>
      <c r="AN319" s="108"/>
      <c r="AO319" s="108"/>
      <c r="AP319" s="108"/>
      <c r="AQ319" s="108"/>
    </row>
    <row r="320" spans="1:43">
      <c r="A320" s="108"/>
      <c r="B320" s="108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108"/>
      <c r="U320" s="108"/>
      <c r="V320" s="108"/>
      <c r="W320" s="108"/>
      <c r="X320" s="108"/>
      <c r="Y320" s="108"/>
      <c r="Z320" s="108"/>
      <c r="AA320" s="108"/>
      <c r="AB320" s="108"/>
      <c r="AC320" s="108"/>
      <c r="AD320" s="108"/>
      <c r="AE320" s="108"/>
      <c r="AF320" s="108"/>
      <c r="AG320" s="108"/>
      <c r="AH320" s="108"/>
      <c r="AI320" s="108"/>
      <c r="AJ320" s="108"/>
      <c r="AK320" s="108"/>
      <c r="AL320" s="108"/>
      <c r="AM320" s="108"/>
      <c r="AN320" s="108"/>
      <c r="AO320" s="108"/>
      <c r="AP320" s="108"/>
      <c r="AQ320" s="108"/>
    </row>
    <row r="321" spans="1:43">
      <c r="A321" s="108"/>
      <c r="B321" s="108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108"/>
      <c r="U321" s="108"/>
      <c r="V321" s="108"/>
      <c r="W321" s="108"/>
      <c r="X321" s="108"/>
      <c r="Y321" s="108"/>
      <c r="Z321" s="108"/>
      <c r="AA321" s="108"/>
      <c r="AB321" s="108"/>
      <c r="AC321" s="108"/>
      <c r="AD321" s="108"/>
      <c r="AE321" s="108"/>
      <c r="AF321" s="108"/>
      <c r="AG321" s="108"/>
      <c r="AH321" s="108"/>
      <c r="AI321" s="108"/>
      <c r="AJ321" s="108"/>
      <c r="AK321" s="108"/>
      <c r="AL321" s="108"/>
      <c r="AM321" s="108"/>
      <c r="AN321" s="108"/>
      <c r="AO321" s="108"/>
      <c r="AP321" s="108"/>
      <c r="AQ321" s="108"/>
    </row>
    <row r="322" spans="1:43">
      <c r="A322" s="108"/>
      <c r="B322" s="108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  <c r="S322" s="108"/>
      <c r="T322" s="108"/>
      <c r="U322" s="108"/>
      <c r="V322" s="108"/>
      <c r="W322" s="108"/>
      <c r="X322" s="108"/>
      <c r="Y322" s="108"/>
      <c r="Z322" s="108"/>
      <c r="AA322" s="108"/>
      <c r="AB322" s="108"/>
      <c r="AC322" s="108"/>
      <c r="AD322" s="108"/>
      <c r="AE322" s="108"/>
      <c r="AF322" s="108"/>
      <c r="AG322" s="108"/>
      <c r="AH322" s="108"/>
      <c r="AI322" s="108"/>
      <c r="AJ322" s="108"/>
      <c r="AK322" s="108"/>
      <c r="AL322" s="108"/>
      <c r="AM322" s="108"/>
      <c r="AN322" s="108"/>
      <c r="AO322" s="108"/>
      <c r="AP322" s="108"/>
      <c r="AQ322" s="108"/>
    </row>
    <row r="323" spans="1:43">
      <c r="A323" s="108"/>
      <c r="B323" s="108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108"/>
      <c r="U323" s="108"/>
      <c r="V323" s="108"/>
      <c r="W323" s="108"/>
      <c r="X323" s="108"/>
      <c r="Y323" s="108"/>
      <c r="Z323" s="108"/>
      <c r="AA323" s="108"/>
      <c r="AB323" s="108"/>
      <c r="AC323" s="108"/>
      <c r="AD323" s="108"/>
      <c r="AE323" s="108"/>
      <c r="AF323" s="108"/>
      <c r="AG323" s="108"/>
      <c r="AH323" s="108"/>
      <c r="AI323" s="108"/>
      <c r="AJ323" s="108"/>
      <c r="AK323" s="108"/>
      <c r="AL323" s="108"/>
      <c r="AM323" s="108"/>
      <c r="AN323" s="108"/>
      <c r="AO323" s="108"/>
      <c r="AP323" s="108"/>
      <c r="AQ323" s="108"/>
    </row>
    <row r="324" spans="1:43">
      <c r="A324" s="108"/>
      <c r="B324" s="108"/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108"/>
      <c r="U324" s="108"/>
      <c r="V324" s="108"/>
      <c r="W324" s="108"/>
      <c r="X324" s="108"/>
      <c r="Y324" s="108"/>
      <c r="Z324" s="108"/>
      <c r="AA324" s="108"/>
      <c r="AB324" s="108"/>
      <c r="AC324" s="108"/>
      <c r="AD324" s="108"/>
      <c r="AE324" s="108"/>
      <c r="AF324" s="108"/>
      <c r="AG324" s="108"/>
      <c r="AH324" s="108"/>
      <c r="AI324" s="108"/>
      <c r="AJ324" s="108"/>
      <c r="AK324" s="108"/>
      <c r="AL324" s="108"/>
      <c r="AM324" s="108"/>
      <c r="AN324" s="108"/>
      <c r="AO324" s="108"/>
      <c r="AP324" s="108"/>
      <c r="AQ324" s="108"/>
    </row>
    <row r="325" spans="1:43">
      <c r="A325" s="108"/>
      <c r="B325" s="108"/>
      <c r="C325" s="108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108"/>
      <c r="U325" s="108"/>
      <c r="V325" s="108"/>
      <c r="W325" s="108"/>
      <c r="X325" s="108"/>
      <c r="Y325" s="108"/>
      <c r="Z325" s="108"/>
      <c r="AA325" s="108"/>
      <c r="AB325" s="108"/>
      <c r="AC325" s="108"/>
      <c r="AD325" s="108"/>
      <c r="AE325" s="108"/>
      <c r="AF325" s="108"/>
      <c r="AG325" s="108"/>
      <c r="AH325" s="108"/>
      <c r="AI325" s="108"/>
      <c r="AJ325" s="108"/>
      <c r="AK325" s="108"/>
      <c r="AL325" s="108"/>
      <c r="AM325" s="108"/>
      <c r="AN325" s="108"/>
      <c r="AO325" s="108"/>
      <c r="AP325" s="108"/>
      <c r="AQ325" s="108"/>
    </row>
    <row r="326" spans="1:43">
      <c r="A326" s="108"/>
      <c r="B326" s="108"/>
      <c r="C326" s="108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108"/>
      <c r="U326" s="108"/>
      <c r="V326" s="108"/>
      <c r="W326" s="108"/>
      <c r="X326" s="108"/>
      <c r="Y326" s="108"/>
      <c r="Z326" s="108"/>
      <c r="AA326" s="108"/>
      <c r="AB326" s="108"/>
      <c r="AC326" s="108"/>
      <c r="AD326" s="108"/>
      <c r="AE326" s="108"/>
      <c r="AF326" s="108"/>
      <c r="AG326" s="108"/>
      <c r="AH326" s="108"/>
      <c r="AI326" s="108"/>
      <c r="AJ326" s="108"/>
      <c r="AK326" s="108"/>
      <c r="AL326" s="108"/>
      <c r="AM326" s="108"/>
      <c r="AN326" s="108"/>
      <c r="AO326" s="108"/>
      <c r="AP326" s="108"/>
      <c r="AQ326" s="108"/>
    </row>
    <row r="327" spans="1:43">
      <c r="A327" s="108"/>
      <c r="B327" s="108"/>
      <c r="C327" s="108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  <c r="S327" s="108"/>
      <c r="T327" s="108"/>
      <c r="U327" s="108"/>
      <c r="V327" s="108"/>
      <c r="W327" s="108"/>
      <c r="X327" s="108"/>
      <c r="Y327" s="108"/>
      <c r="Z327" s="108"/>
      <c r="AA327" s="108"/>
      <c r="AB327" s="108"/>
      <c r="AC327" s="108"/>
      <c r="AD327" s="108"/>
      <c r="AE327" s="108"/>
      <c r="AF327" s="108"/>
      <c r="AG327" s="108"/>
      <c r="AH327" s="108"/>
      <c r="AI327" s="108"/>
      <c r="AJ327" s="108"/>
      <c r="AK327" s="108"/>
      <c r="AL327" s="108"/>
      <c r="AM327" s="108"/>
      <c r="AN327" s="108"/>
      <c r="AO327" s="108"/>
      <c r="AP327" s="108"/>
      <c r="AQ327" s="108"/>
    </row>
    <row r="328" spans="1:43">
      <c r="A328" s="108"/>
      <c r="B328" s="108"/>
      <c r="C328" s="108"/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  <c r="T328" s="108"/>
      <c r="U328" s="108"/>
      <c r="V328" s="108"/>
      <c r="W328" s="108"/>
      <c r="X328" s="108"/>
      <c r="Y328" s="108"/>
      <c r="Z328" s="108"/>
      <c r="AA328" s="108"/>
      <c r="AB328" s="108"/>
      <c r="AC328" s="108"/>
      <c r="AD328" s="108"/>
      <c r="AE328" s="108"/>
      <c r="AF328" s="108"/>
      <c r="AG328" s="108"/>
      <c r="AH328" s="108"/>
      <c r="AI328" s="108"/>
      <c r="AJ328" s="108"/>
      <c r="AK328" s="108"/>
      <c r="AL328" s="108"/>
      <c r="AM328" s="108"/>
      <c r="AN328" s="108"/>
      <c r="AO328" s="108"/>
      <c r="AP328" s="108"/>
      <c r="AQ328" s="108"/>
    </row>
    <row r="329" spans="1:43">
      <c r="A329" s="108"/>
      <c r="B329" s="108"/>
      <c r="C329" s="108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108"/>
      <c r="U329" s="108"/>
      <c r="V329" s="108"/>
      <c r="W329" s="108"/>
      <c r="X329" s="108"/>
      <c r="Y329" s="108"/>
      <c r="Z329" s="108"/>
      <c r="AA329" s="108"/>
      <c r="AB329" s="108"/>
      <c r="AC329" s="108"/>
      <c r="AD329" s="108"/>
      <c r="AE329" s="108"/>
      <c r="AF329" s="108"/>
      <c r="AG329" s="108"/>
      <c r="AH329" s="108"/>
      <c r="AI329" s="108"/>
      <c r="AJ329" s="108"/>
      <c r="AK329" s="108"/>
      <c r="AL329" s="108"/>
      <c r="AM329" s="108"/>
      <c r="AN329" s="108"/>
      <c r="AO329" s="108"/>
      <c r="AP329" s="108"/>
      <c r="AQ329" s="108"/>
    </row>
    <row r="330" spans="1:43">
      <c r="A330" s="108"/>
      <c r="B330" s="108"/>
      <c r="C330" s="108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  <c r="AD330" s="108"/>
      <c r="AE330" s="108"/>
      <c r="AF330" s="108"/>
      <c r="AG330" s="108"/>
      <c r="AH330" s="108"/>
      <c r="AI330" s="108"/>
      <c r="AJ330" s="108"/>
      <c r="AK330" s="108"/>
      <c r="AL330" s="108"/>
      <c r="AM330" s="108"/>
      <c r="AN330" s="108"/>
      <c r="AO330" s="108"/>
      <c r="AP330" s="108"/>
      <c r="AQ330" s="108"/>
    </row>
    <row r="331" spans="1:43">
      <c r="A331" s="108"/>
      <c r="B331" s="108"/>
      <c r="C331" s="108"/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108"/>
      <c r="U331" s="108"/>
      <c r="V331" s="108"/>
      <c r="W331" s="108"/>
      <c r="X331" s="108"/>
      <c r="Y331" s="108"/>
      <c r="Z331" s="108"/>
      <c r="AA331" s="108"/>
      <c r="AB331" s="108"/>
      <c r="AC331" s="108"/>
      <c r="AD331" s="108"/>
      <c r="AE331" s="108"/>
      <c r="AF331" s="108"/>
      <c r="AG331" s="108"/>
      <c r="AH331" s="108"/>
      <c r="AI331" s="108"/>
      <c r="AJ331" s="108"/>
      <c r="AK331" s="108"/>
      <c r="AL331" s="108"/>
      <c r="AM331" s="108"/>
      <c r="AN331" s="108"/>
      <c r="AO331" s="108"/>
      <c r="AP331" s="108"/>
      <c r="AQ331" s="108"/>
    </row>
    <row r="332" spans="1:43">
      <c r="A332" s="108"/>
      <c r="B332" s="108"/>
      <c r="C332" s="108"/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108"/>
      <c r="U332" s="108"/>
      <c r="V332" s="108"/>
      <c r="W332" s="108"/>
      <c r="X332" s="108"/>
      <c r="Y332" s="108"/>
      <c r="Z332" s="108"/>
      <c r="AA332" s="108"/>
      <c r="AB332" s="108"/>
      <c r="AC332" s="108"/>
      <c r="AD332" s="108"/>
      <c r="AE332" s="108"/>
      <c r="AF332" s="108"/>
      <c r="AG332" s="108"/>
      <c r="AH332" s="108"/>
      <c r="AI332" s="108"/>
      <c r="AJ332" s="108"/>
      <c r="AK332" s="108"/>
      <c r="AL332" s="108"/>
      <c r="AM332" s="108"/>
      <c r="AN332" s="108"/>
      <c r="AO332" s="108"/>
      <c r="AP332" s="108"/>
      <c r="AQ332" s="108"/>
    </row>
    <row r="333" spans="1:43">
      <c r="A333" s="108"/>
      <c r="B333" s="108"/>
      <c r="C333" s="108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108"/>
      <c r="U333" s="108"/>
      <c r="V333" s="108"/>
      <c r="W333" s="108"/>
      <c r="X333" s="108"/>
      <c r="Y333" s="108"/>
      <c r="Z333" s="108"/>
      <c r="AA333" s="108"/>
      <c r="AB333" s="108"/>
      <c r="AC333" s="108"/>
      <c r="AD333" s="108"/>
      <c r="AE333" s="108"/>
      <c r="AF333" s="108"/>
      <c r="AG333" s="108"/>
      <c r="AH333" s="108"/>
      <c r="AI333" s="108"/>
      <c r="AJ333" s="108"/>
      <c r="AK333" s="108"/>
      <c r="AL333" s="108"/>
      <c r="AM333" s="108"/>
      <c r="AN333" s="108"/>
      <c r="AO333" s="108"/>
      <c r="AP333" s="108"/>
      <c r="AQ333" s="108"/>
    </row>
    <row r="334" spans="1:43">
      <c r="A334" s="108"/>
      <c r="B334" s="108"/>
      <c r="C334" s="108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108"/>
      <c r="U334" s="108"/>
      <c r="V334" s="108"/>
      <c r="W334" s="108"/>
      <c r="X334" s="108"/>
      <c r="Y334" s="108"/>
      <c r="Z334" s="108"/>
      <c r="AA334" s="108"/>
      <c r="AB334" s="108"/>
      <c r="AC334" s="108"/>
      <c r="AD334" s="108"/>
      <c r="AE334" s="108"/>
      <c r="AF334" s="108"/>
      <c r="AG334" s="108"/>
      <c r="AH334" s="108"/>
      <c r="AI334" s="108"/>
      <c r="AJ334" s="108"/>
      <c r="AK334" s="108"/>
      <c r="AL334" s="108"/>
      <c r="AM334" s="108"/>
      <c r="AN334" s="108"/>
      <c r="AO334" s="108"/>
      <c r="AP334" s="108"/>
      <c r="AQ334" s="108"/>
    </row>
    <row r="335" spans="1:43">
      <c r="A335" s="108"/>
      <c r="B335" s="108"/>
      <c r="C335" s="108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108"/>
      <c r="U335" s="108"/>
      <c r="V335" s="108"/>
      <c r="W335" s="108"/>
      <c r="X335" s="108"/>
      <c r="Y335" s="108"/>
      <c r="Z335" s="108"/>
      <c r="AA335" s="108"/>
      <c r="AB335" s="108"/>
      <c r="AC335" s="108"/>
      <c r="AD335" s="108"/>
      <c r="AE335" s="108"/>
      <c r="AF335" s="108"/>
      <c r="AG335" s="108"/>
      <c r="AH335" s="108"/>
      <c r="AI335" s="108"/>
      <c r="AJ335" s="108"/>
      <c r="AK335" s="108"/>
      <c r="AL335" s="108"/>
      <c r="AM335" s="108"/>
      <c r="AN335" s="108"/>
      <c r="AO335" s="108"/>
      <c r="AP335" s="108"/>
      <c r="AQ335" s="108"/>
    </row>
    <row r="336" spans="1:43">
      <c r="A336" s="108"/>
      <c r="B336" s="108"/>
      <c r="C336" s="108"/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108"/>
      <c r="U336" s="108"/>
      <c r="V336" s="108"/>
      <c r="W336" s="108"/>
      <c r="X336" s="108"/>
      <c r="Y336" s="108"/>
      <c r="Z336" s="108"/>
      <c r="AA336" s="108"/>
      <c r="AB336" s="108"/>
      <c r="AC336" s="108"/>
      <c r="AD336" s="108"/>
      <c r="AE336" s="108"/>
      <c r="AF336" s="108"/>
      <c r="AG336" s="108"/>
      <c r="AH336" s="108"/>
      <c r="AI336" s="108"/>
      <c r="AJ336" s="108"/>
      <c r="AK336" s="108"/>
      <c r="AL336" s="108"/>
      <c r="AM336" s="108"/>
      <c r="AN336" s="108"/>
      <c r="AO336" s="108"/>
      <c r="AP336" s="108"/>
      <c r="AQ336" s="108"/>
    </row>
    <row r="337" spans="1:43">
      <c r="A337" s="108"/>
      <c r="B337" s="108"/>
      <c r="C337" s="108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108"/>
      <c r="U337" s="108"/>
      <c r="V337" s="108"/>
      <c r="W337" s="108"/>
      <c r="X337" s="108"/>
      <c r="Y337" s="108"/>
      <c r="Z337" s="108"/>
      <c r="AA337" s="108"/>
      <c r="AB337" s="108"/>
      <c r="AC337" s="108"/>
      <c r="AD337" s="108"/>
      <c r="AE337" s="108"/>
      <c r="AF337" s="108"/>
      <c r="AG337" s="108"/>
      <c r="AH337" s="108"/>
      <c r="AI337" s="108"/>
      <c r="AJ337" s="108"/>
      <c r="AK337" s="108"/>
      <c r="AL337" s="108"/>
      <c r="AM337" s="108"/>
      <c r="AN337" s="108"/>
      <c r="AO337" s="108"/>
      <c r="AP337" s="108"/>
      <c r="AQ337" s="108"/>
    </row>
    <row r="338" spans="1:43">
      <c r="A338" s="108"/>
      <c r="B338" s="108"/>
      <c r="C338" s="108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  <c r="T338" s="108"/>
      <c r="U338" s="108"/>
      <c r="V338" s="108"/>
      <c r="W338" s="108"/>
      <c r="X338" s="108"/>
      <c r="Y338" s="108"/>
      <c r="Z338" s="108"/>
      <c r="AA338" s="108"/>
      <c r="AB338" s="108"/>
      <c r="AC338" s="108"/>
      <c r="AD338" s="108"/>
      <c r="AE338" s="108"/>
      <c r="AF338" s="108"/>
      <c r="AG338" s="108"/>
      <c r="AH338" s="108"/>
      <c r="AI338" s="108"/>
      <c r="AJ338" s="108"/>
      <c r="AK338" s="108"/>
      <c r="AL338" s="108"/>
      <c r="AM338" s="108"/>
      <c r="AN338" s="108"/>
      <c r="AO338" s="108"/>
      <c r="AP338" s="108"/>
      <c r="AQ338" s="108"/>
    </row>
    <row r="339" spans="1:43">
      <c r="A339" s="108"/>
      <c r="B339" s="108"/>
      <c r="C339" s="108"/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  <c r="T339" s="108"/>
      <c r="U339" s="108"/>
      <c r="V339" s="108"/>
      <c r="W339" s="108"/>
      <c r="X339" s="108"/>
      <c r="Y339" s="108"/>
      <c r="Z339" s="108"/>
      <c r="AA339" s="108"/>
      <c r="AB339" s="108"/>
      <c r="AC339" s="108"/>
      <c r="AD339" s="108"/>
      <c r="AE339" s="108"/>
      <c r="AF339" s="108"/>
      <c r="AG339" s="108"/>
      <c r="AH339" s="108"/>
      <c r="AI339" s="108"/>
      <c r="AJ339" s="108"/>
      <c r="AK339" s="108"/>
      <c r="AL339" s="108"/>
      <c r="AM339" s="108"/>
      <c r="AN339" s="108"/>
      <c r="AO339" s="108"/>
      <c r="AP339" s="108"/>
      <c r="AQ339" s="108"/>
    </row>
    <row r="340" spans="1:43">
      <c r="A340" s="108"/>
      <c r="B340" s="108"/>
      <c r="C340" s="108"/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  <c r="T340" s="108"/>
      <c r="U340" s="108"/>
      <c r="V340" s="108"/>
      <c r="W340" s="108"/>
      <c r="X340" s="108"/>
      <c r="Y340" s="108"/>
      <c r="Z340" s="108"/>
      <c r="AA340" s="108"/>
      <c r="AB340" s="108"/>
      <c r="AC340" s="108"/>
      <c r="AD340" s="108"/>
      <c r="AE340" s="108"/>
      <c r="AF340" s="108"/>
      <c r="AG340" s="108"/>
      <c r="AH340" s="108"/>
      <c r="AI340" s="108"/>
      <c r="AJ340" s="108"/>
      <c r="AK340" s="108"/>
      <c r="AL340" s="108"/>
      <c r="AM340" s="108"/>
      <c r="AN340" s="108"/>
      <c r="AO340" s="108"/>
      <c r="AP340" s="108"/>
      <c r="AQ340" s="108"/>
    </row>
    <row r="341" spans="1:43">
      <c r="A341" s="108"/>
      <c r="B341" s="108"/>
      <c r="C341" s="108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T341" s="108"/>
      <c r="U341" s="108"/>
      <c r="V341" s="108"/>
      <c r="W341" s="108"/>
      <c r="X341" s="108"/>
      <c r="Y341" s="108"/>
      <c r="Z341" s="108"/>
      <c r="AA341" s="108"/>
      <c r="AB341" s="108"/>
      <c r="AC341" s="108"/>
      <c r="AD341" s="108"/>
      <c r="AE341" s="108"/>
      <c r="AF341" s="108"/>
      <c r="AG341" s="108"/>
      <c r="AH341" s="108"/>
      <c r="AI341" s="108"/>
      <c r="AJ341" s="108"/>
      <c r="AK341" s="108"/>
      <c r="AL341" s="108"/>
      <c r="AM341" s="108"/>
      <c r="AN341" s="108"/>
      <c r="AO341" s="108"/>
      <c r="AP341" s="108"/>
      <c r="AQ341" s="108"/>
    </row>
    <row r="342" spans="1:43">
      <c r="A342" s="108"/>
      <c r="B342" s="108"/>
      <c r="C342" s="108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  <c r="T342" s="108"/>
      <c r="U342" s="108"/>
      <c r="V342" s="108"/>
      <c r="W342" s="108"/>
      <c r="X342" s="108"/>
      <c r="Y342" s="108"/>
      <c r="Z342" s="108"/>
      <c r="AA342" s="108"/>
      <c r="AB342" s="108"/>
      <c r="AC342" s="108"/>
      <c r="AD342" s="108"/>
      <c r="AE342" s="108"/>
      <c r="AF342" s="108"/>
      <c r="AG342" s="108"/>
      <c r="AH342" s="108"/>
      <c r="AI342" s="108"/>
      <c r="AJ342" s="108"/>
      <c r="AK342" s="108"/>
      <c r="AL342" s="108"/>
      <c r="AM342" s="108"/>
      <c r="AN342" s="108"/>
      <c r="AO342" s="108"/>
      <c r="AP342" s="108"/>
      <c r="AQ342" s="108"/>
    </row>
    <row r="343" spans="1:43">
      <c r="A343" s="108"/>
      <c r="B343" s="108"/>
      <c r="C343" s="108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  <c r="T343" s="108"/>
      <c r="U343" s="108"/>
      <c r="V343" s="108"/>
      <c r="W343" s="108"/>
      <c r="X343" s="108"/>
      <c r="Y343" s="108"/>
      <c r="Z343" s="108"/>
      <c r="AA343" s="108"/>
      <c r="AB343" s="108"/>
      <c r="AC343" s="108"/>
      <c r="AD343" s="108"/>
      <c r="AE343" s="108"/>
      <c r="AF343" s="108"/>
      <c r="AG343" s="108"/>
      <c r="AH343" s="108"/>
      <c r="AI343" s="108"/>
      <c r="AJ343" s="108"/>
      <c r="AK343" s="108"/>
      <c r="AL343" s="108"/>
      <c r="AM343" s="108"/>
      <c r="AN343" s="108"/>
      <c r="AO343" s="108"/>
      <c r="AP343" s="108"/>
      <c r="AQ343" s="108"/>
    </row>
    <row r="344" spans="1:43">
      <c r="A344" s="108"/>
      <c r="B344" s="108"/>
      <c r="C344" s="108"/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  <c r="T344" s="108"/>
      <c r="U344" s="108"/>
      <c r="V344" s="108"/>
      <c r="W344" s="108"/>
      <c r="X344" s="108"/>
      <c r="Y344" s="108"/>
      <c r="Z344" s="108"/>
      <c r="AA344" s="108"/>
      <c r="AB344" s="108"/>
      <c r="AC344" s="108"/>
      <c r="AD344" s="108"/>
      <c r="AE344" s="108"/>
      <c r="AF344" s="108"/>
      <c r="AG344" s="108"/>
      <c r="AH344" s="108"/>
      <c r="AI344" s="108"/>
      <c r="AJ344" s="108"/>
      <c r="AK344" s="108"/>
      <c r="AL344" s="108"/>
      <c r="AM344" s="108"/>
      <c r="AN344" s="108"/>
      <c r="AO344" s="108"/>
      <c r="AP344" s="108"/>
      <c r="AQ344" s="108"/>
    </row>
    <row r="345" spans="1:43">
      <c r="A345" s="108"/>
      <c r="B345" s="108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  <c r="T345" s="108"/>
      <c r="U345" s="108"/>
      <c r="V345" s="108"/>
      <c r="W345" s="108"/>
      <c r="X345" s="108"/>
      <c r="Y345" s="108"/>
      <c r="Z345" s="108"/>
      <c r="AA345" s="108"/>
      <c r="AB345" s="108"/>
      <c r="AC345" s="108"/>
      <c r="AD345" s="108"/>
      <c r="AE345" s="108"/>
      <c r="AF345" s="108"/>
      <c r="AG345" s="108"/>
      <c r="AH345" s="108"/>
      <c r="AI345" s="108"/>
      <c r="AJ345" s="108"/>
      <c r="AK345" s="108"/>
      <c r="AL345" s="108"/>
      <c r="AM345" s="108"/>
      <c r="AN345" s="108"/>
      <c r="AO345" s="108"/>
      <c r="AP345" s="108"/>
      <c r="AQ345" s="108"/>
    </row>
    <row r="346" spans="1:43">
      <c r="A346" s="108"/>
      <c r="B346" s="108"/>
      <c r="C346" s="108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  <c r="T346" s="108"/>
      <c r="U346" s="108"/>
      <c r="V346" s="108"/>
      <c r="W346" s="108"/>
      <c r="X346" s="108"/>
      <c r="Y346" s="108"/>
      <c r="Z346" s="108"/>
      <c r="AA346" s="108"/>
      <c r="AB346" s="108"/>
      <c r="AC346" s="108"/>
      <c r="AD346" s="108"/>
      <c r="AE346" s="108"/>
      <c r="AF346" s="108"/>
      <c r="AG346" s="108"/>
      <c r="AH346" s="108"/>
      <c r="AI346" s="108"/>
      <c r="AJ346" s="108"/>
      <c r="AK346" s="108"/>
      <c r="AL346" s="108"/>
      <c r="AM346" s="108"/>
      <c r="AN346" s="108"/>
      <c r="AO346" s="108"/>
      <c r="AP346" s="108"/>
      <c r="AQ346" s="108"/>
    </row>
    <row r="347" spans="1:43">
      <c r="A347" s="108"/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  <c r="T347" s="108"/>
      <c r="U347" s="108"/>
      <c r="V347" s="108"/>
      <c r="W347" s="108"/>
      <c r="X347" s="108"/>
      <c r="Y347" s="108"/>
      <c r="Z347" s="108"/>
      <c r="AA347" s="108"/>
      <c r="AB347" s="108"/>
      <c r="AC347" s="108"/>
      <c r="AD347" s="108"/>
      <c r="AE347" s="108"/>
      <c r="AF347" s="108"/>
      <c r="AG347" s="108"/>
      <c r="AH347" s="108"/>
      <c r="AI347" s="108"/>
      <c r="AJ347" s="108"/>
      <c r="AK347" s="108"/>
      <c r="AL347" s="108"/>
      <c r="AM347" s="108"/>
      <c r="AN347" s="108"/>
      <c r="AO347" s="108"/>
      <c r="AP347" s="108"/>
      <c r="AQ347" s="108"/>
    </row>
    <row r="348" spans="1:43">
      <c r="A348" s="108"/>
      <c r="B348" s="108"/>
      <c r="C348" s="108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  <c r="T348" s="108"/>
      <c r="U348" s="108"/>
      <c r="V348" s="108"/>
      <c r="W348" s="108"/>
      <c r="X348" s="108"/>
      <c r="Y348" s="108"/>
      <c r="Z348" s="108"/>
      <c r="AA348" s="108"/>
      <c r="AB348" s="108"/>
      <c r="AC348" s="108"/>
      <c r="AD348" s="108"/>
      <c r="AE348" s="108"/>
      <c r="AF348" s="108"/>
      <c r="AG348" s="108"/>
      <c r="AH348" s="108"/>
      <c r="AI348" s="108"/>
      <c r="AJ348" s="108"/>
      <c r="AK348" s="108"/>
      <c r="AL348" s="108"/>
      <c r="AM348" s="108"/>
      <c r="AN348" s="108"/>
      <c r="AO348" s="108"/>
      <c r="AP348" s="108"/>
      <c r="AQ348" s="108"/>
    </row>
    <row r="349" spans="1:43">
      <c r="A349" s="108"/>
      <c r="B349" s="108"/>
      <c r="C349" s="108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  <c r="T349" s="108"/>
      <c r="U349" s="108"/>
      <c r="V349" s="108"/>
      <c r="W349" s="108"/>
      <c r="X349" s="108"/>
      <c r="Y349" s="108"/>
      <c r="Z349" s="108"/>
      <c r="AA349" s="108"/>
      <c r="AB349" s="108"/>
      <c r="AC349" s="108"/>
      <c r="AD349" s="108"/>
      <c r="AE349" s="108"/>
      <c r="AF349" s="108"/>
      <c r="AG349" s="108"/>
      <c r="AH349" s="108"/>
      <c r="AI349" s="108"/>
      <c r="AJ349" s="108"/>
      <c r="AK349" s="108"/>
      <c r="AL349" s="108"/>
      <c r="AM349" s="108"/>
      <c r="AN349" s="108"/>
      <c r="AO349" s="108"/>
      <c r="AP349" s="108"/>
      <c r="AQ349" s="108"/>
    </row>
    <row r="350" spans="1:43">
      <c r="A350" s="108"/>
      <c r="B350" s="108"/>
      <c r="C350" s="108"/>
      <c r="D350" s="108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  <c r="T350" s="108"/>
      <c r="U350" s="108"/>
      <c r="V350" s="108"/>
      <c r="W350" s="108"/>
      <c r="X350" s="108"/>
      <c r="Y350" s="108"/>
      <c r="Z350" s="108"/>
      <c r="AA350" s="108"/>
      <c r="AB350" s="108"/>
      <c r="AC350" s="108"/>
      <c r="AD350" s="108"/>
      <c r="AE350" s="108"/>
      <c r="AF350" s="108"/>
      <c r="AG350" s="108"/>
      <c r="AH350" s="108"/>
      <c r="AI350" s="108"/>
      <c r="AJ350" s="108"/>
      <c r="AK350" s="108"/>
      <c r="AL350" s="108"/>
      <c r="AM350" s="108"/>
      <c r="AN350" s="108"/>
      <c r="AO350" s="108"/>
      <c r="AP350" s="108"/>
      <c r="AQ350" s="108"/>
    </row>
    <row r="351" spans="1:43">
      <c r="A351" s="108"/>
      <c r="B351" s="108"/>
      <c r="C351" s="108"/>
      <c r="D351" s="108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  <c r="S351" s="108"/>
      <c r="T351" s="108"/>
      <c r="U351" s="108"/>
      <c r="V351" s="108"/>
      <c r="W351" s="108"/>
      <c r="X351" s="108"/>
      <c r="Y351" s="108"/>
      <c r="Z351" s="108"/>
      <c r="AA351" s="108"/>
      <c r="AB351" s="108"/>
      <c r="AC351" s="108"/>
      <c r="AD351" s="108"/>
      <c r="AE351" s="108"/>
      <c r="AF351" s="108"/>
      <c r="AG351" s="108"/>
      <c r="AH351" s="108"/>
      <c r="AI351" s="108"/>
      <c r="AJ351" s="108"/>
      <c r="AK351" s="108"/>
      <c r="AL351" s="108"/>
      <c r="AM351" s="108"/>
      <c r="AN351" s="108"/>
      <c r="AO351" s="108"/>
      <c r="AP351" s="108"/>
      <c r="AQ351" s="108"/>
    </row>
    <row r="352" spans="1:43">
      <c r="A352" s="108"/>
      <c r="B352" s="108"/>
      <c r="C352" s="108"/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  <c r="T352" s="108"/>
      <c r="U352" s="108"/>
      <c r="V352" s="108"/>
      <c r="W352" s="108"/>
      <c r="X352" s="108"/>
      <c r="Y352" s="108"/>
      <c r="Z352" s="108"/>
      <c r="AA352" s="108"/>
      <c r="AB352" s="108"/>
      <c r="AC352" s="108"/>
      <c r="AD352" s="108"/>
      <c r="AE352" s="108"/>
      <c r="AF352" s="108"/>
      <c r="AG352" s="108"/>
      <c r="AH352" s="108"/>
      <c r="AI352" s="108"/>
      <c r="AJ352" s="108"/>
      <c r="AK352" s="108"/>
      <c r="AL352" s="108"/>
      <c r="AM352" s="108"/>
      <c r="AN352" s="108"/>
      <c r="AO352" s="108"/>
      <c r="AP352" s="108"/>
      <c r="AQ352" s="108"/>
    </row>
    <row r="353" spans="1:43">
      <c r="A353" s="108"/>
      <c r="B353" s="108"/>
      <c r="C353" s="108"/>
      <c r="D353" s="108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  <c r="T353" s="108"/>
      <c r="U353" s="108"/>
      <c r="V353" s="108"/>
      <c r="W353" s="108"/>
      <c r="X353" s="108"/>
      <c r="Y353" s="108"/>
      <c r="Z353" s="108"/>
      <c r="AA353" s="108"/>
      <c r="AB353" s="108"/>
      <c r="AC353" s="108"/>
      <c r="AD353" s="108"/>
      <c r="AE353" s="108"/>
      <c r="AF353" s="108"/>
      <c r="AG353" s="108"/>
      <c r="AH353" s="108"/>
      <c r="AI353" s="108"/>
      <c r="AJ353" s="108"/>
      <c r="AK353" s="108"/>
      <c r="AL353" s="108"/>
      <c r="AM353" s="108"/>
      <c r="AN353" s="108"/>
      <c r="AO353" s="108"/>
      <c r="AP353" s="108"/>
      <c r="AQ353" s="108"/>
    </row>
    <row r="354" spans="1:43">
      <c r="A354" s="108"/>
      <c r="B354" s="108"/>
      <c r="C354" s="108"/>
      <c r="D354" s="108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  <c r="T354" s="108"/>
      <c r="U354" s="108"/>
      <c r="V354" s="108"/>
      <c r="W354" s="108"/>
      <c r="X354" s="108"/>
      <c r="Y354" s="108"/>
      <c r="Z354" s="108"/>
      <c r="AA354" s="108"/>
      <c r="AB354" s="108"/>
      <c r="AC354" s="108"/>
      <c r="AD354" s="108"/>
      <c r="AE354" s="108"/>
      <c r="AF354" s="108"/>
      <c r="AG354" s="108"/>
      <c r="AH354" s="108"/>
      <c r="AI354" s="108"/>
      <c r="AJ354" s="108"/>
      <c r="AK354" s="108"/>
      <c r="AL354" s="108"/>
      <c r="AM354" s="108"/>
      <c r="AN354" s="108"/>
      <c r="AO354" s="108"/>
      <c r="AP354" s="108"/>
      <c r="AQ354" s="108"/>
    </row>
    <row r="355" spans="1:43">
      <c r="A355" s="108"/>
      <c r="B355" s="108"/>
      <c r="C355" s="108"/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  <c r="T355" s="108"/>
      <c r="U355" s="108"/>
      <c r="V355" s="108"/>
      <c r="W355" s="108"/>
      <c r="X355" s="108"/>
      <c r="Y355" s="108"/>
      <c r="Z355" s="108"/>
      <c r="AA355" s="108"/>
      <c r="AB355" s="108"/>
      <c r="AC355" s="108"/>
      <c r="AD355" s="108"/>
      <c r="AE355" s="108"/>
      <c r="AF355" s="108"/>
      <c r="AG355" s="108"/>
      <c r="AH355" s="108"/>
      <c r="AI355" s="108"/>
      <c r="AJ355" s="108"/>
      <c r="AK355" s="108"/>
      <c r="AL355" s="108"/>
      <c r="AM355" s="108"/>
      <c r="AN355" s="108"/>
      <c r="AO355" s="108"/>
      <c r="AP355" s="108"/>
      <c r="AQ355" s="108"/>
    </row>
    <row r="356" spans="1:43">
      <c r="A356" s="108"/>
      <c r="B356" s="108"/>
      <c r="C356" s="108"/>
      <c r="D356" s="108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  <c r="T356" s="108"/>
      <c r="U356" s="108"/>
      <c r="V356" s="108"/>
      <c r="W356" s="108"/>
      <c r="X356" s="108"/>
      <c r="Y356" s="108"/>
      <c r="Z356" s="108"/>
      <c r="AA356" s="108"/>
      <c r="AB356" s="108"/>
      <c r="AC356" s="108"/>
      <c r="AD356" s="108"/>
      <c r="AE356" s="108"/>
      <c r="AF356" s="108"/>
      <c r="AG356" s="108"/>
      <c r="AH356" s="108"/>
      <c r="AI356" s="108"/>
      <c r="AJ356" s="108"/>
      <c r="AK356" s="108"/>
      <c r="AL356" s="108"/>
      <c r="AM356" s="108"/>
      <c r="AN356" s="108"/>
      <c r="AO356" s="108"/>
      <c r="AP356" s="108"/>
      <c r="AQ356" s="108"/>
    </row>
    <row r="357" spans="1:43">
      <c r="A357" s="108"/>
      <c r="B357" s="108"/>
      <c r="C357" s="108"/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  <c r="AA357" s="108"/>
      <c r="AB357" s="108"/>
      <c r="AC357" s="108"/>
      <c r="AD357" s="108"/>
      <c r="AE357" s="108"/>
      <c r="AF357" s="108"/>
      <c r="AG357" s="108"/>
      <c r="AH357" s="108"/>
      <c r="AI357" s="108"/>
      <c r="AJ357" s="108"/>
      <c r="AK357" s="108"/>
      <c r="AL357" s="108"/>
      <c r="AM357" s="108"/>
      <c r="AN357" s="108"/>
      <c r="AO357" s="108"/>
      <c r="AP357" s="108"/>
      <c r="AQ357" s="108"/>
    </row>
    <row r="358" spans="1:43">
      <c r="A358" s="108"/>
      <c r="B358" s="108"/>
      <c r="C358" s="108"/>
      <c r="D358" s="108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  <c r="T358" s="108"/>
      <c r="U358" s="108"/>
      <c r="V358" s="108"/>
      <c r="W358" s="108"/>
      <c r="X358" s="108"/>
      <c r="Y358" s="108"/>
      <c r="Z358" s="108"/>
      <c r="AA358" s="108"/>
      <c r="AB358" s="108"/>
      <c r="AC358" s="108"/>
      <c r="AD358" s="108"/>
      <c r="AE358" s="108"/>
      <c r="AF358" s="108"/>
      <c r="AG358" s="108"/>
      <c r="AH358" s="108"/>
      <c r="AI358" s="108"/>
      <c r="AJ358" s="108"/>
      <c r="AK358" s="108"/>
      <c r="AL358" s="108"/>
      <c r="AM358" s="108"/>
      <c r="AN358" s="108"/>
      <c r="AO358" s="108"/>
      <c r="AP358" s="108"/>
      <c r="AQ358" s="108"/>
    </row>
    <row r="359" spans="1:43">
      <c r="A359" s="108"/>
      <c r="B359" s="108"/>
      <c r="C359" s="108"/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  <c r="T359" s="108"/>
      <c r="U359" s="108"/>
      <c r="V359" s="108"/>
      <c r="W359" s="108"/>
      <c r="X359" s="108"/>
      <c r="Y359" s="108"/>
      <c r="Z359" s="108"/>
      <c r="AA359" s="108"/>
      <c r="AB359" s="108"/>
      <c r="AC359" s="108"/>
      <c r="AD359" s="108"/>
      <c r="AE359" s="108"/>
      <c r="AF359" s="108"/>
      <c r="AG359" s="108"/>
      <c r="AH359" s="108"/>
      <c r="AI359" s="108"/>
      <c r="AJ359" s="108"/>
      <c r="AK359" s="108"/>
      <c r="AL359" s="108"/>
      <c r="AM359" s="108"/>
      <c r="AN359" s="108"/>
      <c r="AO359" s="108"/>
      <c r="AP359" s="108"/>
      <c r="AQ359" s="108"/>
    </row>
    <row r="360" spans="1:43">
      <c r="A360" s="108"/>
      <c r="B360" s="108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A360" s="108"/>
      <c r="AB360" s="108"/>
      <c r="AC360" s="108"/>
      <c r="AD360" s="108"/>
      <c r="AE360" s="108"/>
      <c r="AF360" s="108"/>
      <c r="AG360" s="108"/>
      <c r="AH360" s="108"/>
      <c r="AI360" s="108"/>
      <c r="AJ360" s="108"/>
      <c r="AK360" s="108"/>
      <c r="AL360" s="108"/>
      <c r="AM360" s="108"/>
      <c r="AN360" s="108"/>
      <c r="AO360" s="108"/>
      <c r="AP360" s="108"/>
      <c r="AQ360" s="108"/>
    </row>
    <row r="361" spans="1:43">
      <c r="A361" s="108"/>
      <c r="B361" s="108"/>
      <c r="C361" s="108"/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  <c r="S361" s="108"/>
      <c r="T361" s="108"/>
      <c r="U361" s="108"/>
      <c r="V361" s="108"/>
      <c r="W361" s="108"/>
      <c r="X361" s="108"/>
      <c r="Y361" s="108"/>
      <c r="Z361" s="108"/>
      <c r="AA361" s="108"/>
      <c r="AB361" s="108"/>
      <c r="AC361" s="108"/>
      <c r="AD361" s="108"/>
      <c r="AE361" s="108"/>
      <c r="AF361" s="108"/>
      <c r="AG361" s="108"/>
      <c r="AH361" s="108"/>
      <c r="AI361" s="108"/>
      <c r="AJ361" s="108"/>
      <c r="AK361" s="108"/>
      <c r="AL361" s="108"/>
      <c r="AM361" s="108"/>
      <c r="AN361" s="108"/>
      <c r="AO361" s="108"/>
      <c r="AP361" s="108"/>
      <c r="AQ361" s="108"/>
    </row>
    <row r="362" spans="1:43">
      <c r="A362" s="108"/>
      <c r="B362" s="108"/>
      <c r="C362" s="108"/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  <c r="T362" s="108"/>
      <c r="U362" s="108"/>
      <c r="V362" s="108"/>
      <c r="W362" s="108"/>
      <c r="X362" s="108"/>
      <c r="Y362" s="108"/>
      <c r="Z362" s="108"/>
      <c r="AA362" s="108"/>
      <c r="AB362" s="108"/>
      <c r="AC362" s="108"/>
      <c r="AD362" s="108"/>
      <c r="AE362" s="108"/>
      <c r="AF362" s="108"/>
      <c r="AG362" s="108"/>
      <c r="AH362" s="108"/>
      <c r="AI362" s="108"/>
      <c r="AJ362" s="108"/>
      <c r="AK362" s="108"/>
      <c r="AL362" s="108"/>
      <c r="AM362" s="108"/>
      <c r="AN362" s="108"/>
      <c r="AO362" s="108"/>
      <c r="AP362" s="108"/>
      <c r="AQ362" s="108"/>
    </row>
    <row r="363" spans="1:43">
      <c r="A363" s="108"/>
      <c r="B363" s="108"/>
      <c r="C363" s="108"/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  <c r="S363" s="108"/>
      <c r="T363" s="108"/>
      <c r="U363" s="108"/>
      <c r="V363" s="108"/>
      <c r="W363" s="108"/>
      <c r="X363" s="108"/>
      <c r="Y363" s="108"/>
      <c r="Z363" s="108"/>
      <c r="AA363" s="108"/>
      <c r="AB363" s="108"/>
      <c r="AC363" s="108"/>
      <c r="AD363" s="108"/>
      <c r="AE363" s="108"/>
      <c r="AF363" s="108"/>
      <c r="AG363" s="108"/>
      <c r="AH363" s="108"/>
      <c r="AI363" s="108"/>
      <c r="AJ363" s="108"/>
      <c r="AK363" s="108"/>
      <c r="AL363" s="108"/>
      <c r="AM363" s="108"/>
      <c r="AN363" s="108"/>
      <c r="AO363" s="108"/>
      <c r="AP363" s="108"/>
      <c r="AQ363" s="108"/>
    </row>
    <row r="364" spans="1:43">
      <c r="A364" s="108"/>
      <c r="B364" s="108"/>
      <c r="C364" s="108"/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  <c r="S364" s="108"/>
      <c r="T364" s="108"/>
      <c r="U364" s="108"/>
      <c r="V364" s="108"/>
      <c r="W364" s="108"/>
      <c r="X364" s="108"/>
      <c r="Y364" s="108"/>
      <c r="Z364" s="108"/>
      <c r="AA364" s="108"/>
      <c r="AB364" s="108"/>
      <c r="AC364" s="108"/>
      <c r="AD364" s="108"/>
      <c r="AE364" s="108"/>
      <c r="AF364" s="108"/>
      <c r="AG364" s="108"/>
      <c r="AH364" s="108"/>
      <c r="AI364" s="108"/>
      <c r="AJ364" s="108"/>
      <c r="AK364" s="108"/>
      <c r="AL364" s="108"/>
      <c r="AM364" s="108"/>
      <c r="AN364" s="108"/>
      <c r="AO364" s="108"/>
      <c r="AP364" s="108"/>
      <c r="AQ364" s="108"/>
    </row>
    <row r="365" spans="1:43">
      <c r="A365" s="108"/>
      <c r="B365" s="108"/>
      <c r="C365" s="108"/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  <c r="S365" s="108"/>
      <c r="T365" s="108"/>
      <c r="U365" s="108"/>
      <c r="V365" s="108"/>
      <c r="W365" s="108"/>
      <c r="X365" s="108"/>
      <c r="Y365" s="108"/>
      <c r="Z365" s="108"/>
      <c r="AA365" s="108"/>
      <c r="AB365" s="108"/>
      <c r="AC365" s="108"/>
      <c r="AD365" s="108"/>
      <c r="AE365" s="108"/>
      <c r="AF365" s="108"/>
      <c r="AG365" s="108"/>
      <c r="AH365" s="108"/>
      <c r="AI365" s="108"/>
      <c r="AJ365" s="108"/>
      <c r="AK365" s="108"/>
      <c r="AL365" s="108"/>
      <c r="AM365" s="108"/>
      <c r="AN365" s="108"/>
      <c r="AO365" s="108"/>
      <c r="AP365" s="108"/>
      <c r="AQ365" s="108"/>
    </row>
    <row r="366" spans="1:43">
      <c r="A366" s="108"/>
      <c r="B366" s="108"/>
      <c r="C366" s="108"/>
      <c r="D366" s="108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  <c r="S366" s="108"/>
      <c r="T366" s="108"/>
      <c r="U366" s="108"/>
      <c r="V366" s="108"/>
      <c r="W366" s="108"/>
      <c r="X366" s="108"/>
      <c r="Y366" s="108"/>
      <c r="Z366" s="108"/>
      <c r="AA366" s="108"/>
      <c r="AB366" s="108"/>
      <c r="AC366" s="108"/>
      <c r="AD366" s="108"/>
      <c r="AE366" s="108"/>
      <c r="AF366" s="108"/>
      <c r="AG366" s="108"/>
      <c r="AH366" s="108"/>
      <c r="AI366" s="108"/>
      <c r="AJ366" s="108"/>
      <c r="AK366" s="108"/>
      <c r="AL366" s="108"/>
      <c r="AM366" s="108"/>
      <c r="AN366" s="108"/>
      <c r="AO366" s="108"/>
      <c r="AP366" s="108"/>
      <c r="AQ366" s="108"/>
    </row>
    <row r="367" spans="1:43">
      <c r="A367" s="108"/>
      <c r="B367" s="108"/>
      <c r="C367" s="108"/>
      <c r="D367" s="108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  <c r="R367" s="108"/>
      <c r="S367" s="108"/>
      <c r="T367" s="108"/>
      <c r="U367" s="108"/>
      <c r="V367" s="108"/>
      <c r="W367" s="108"/>
      <c r="X367" s="108"/>
      <c r="Y367" s="108"/>
      <c r="Z367" s="108"/>
      <c r="AA367" s="108"/>
      <c r="AB367" s="108"/>
      <c r="AC367" s="108"/>
      <c r="AD367" s="108"/>
      <c r="AE367" s="108"/>
      <c r="AF367" s="108"/>
      <c r="AG367" s="108"/>
      <c r="AH367" s="108"/>
      <c r="AI367" s="108"/>
      <c r="AJ367" s="108"/>
      <c r="AK367" s="108"/>
      <c r="AL367" s="108"/>
      <c r="AM367" s="108"/>
      <c r="AN367" s="108"/>
      <c r="AO367" s="108"/>
      <c r="AP367" s="108"/>
      <c r="AQ367" s="108"/>
    </row>
    <row r="368" spans="1:43">
      <c r="A368" s="108"/>
      <c r="B368" s="108"/>
      <c r="C368" s="108"/>
      <c r="D368" s="108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  <c r="S368" s="108"/>
      <c r="T368" s="108"/>
      <c r="U368" s="108"/>
      <c r="V368" s="108"/>
      <c r="W368" s="108"/>
      <c r="X368" s="108"/>
      <c r="Y368" s="108"/>
      <c r="Z368" s="108"/>
      <c r="AA368" s="108"/>
      <c r="AB368" s="108"/>
      <c r="AC368" s="108"/>
      <c r="AD368" s="108"/>
      <c r="AE368" s="108"/>
      <c r="AF368" s="108"/>
      <c r="AG368" s="108"/>
      <c r="AH368" s="108"/>
      <c r="AI368" s="108"/>
      <c r="AJ368" s="108"/>
      <c r="AK368" s="108"/>
      <c r="AL368" s="108"/>
      <c r="AM368" s="108"/>
      <c r="AN368" s="108"/>
      <c r="AO368" s="108"/>
      <c r="AP368" s="108"/>
      <c r="AQ368" s="108"/>
    </row>
    <row r="369" spans="1:43">
      <c r="A369" s="108"/>
      <c r="B369" s="108"/>
      <c r="C369" s="108"/>
      <c r="D369" s="108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  <c r="S369" s="108"/>
      <c r="T369" s="108"/>
      <c r="U369" s="108"/>
      <c r="V369" s="108"/>
      <c r="W369" s="108"/>
      <c r="X369" s="108"/>
      <c r="Y369" s="108"/>
      <c r="Z369" s="108"/>
      <c r="AA369" s="108"/>
      <c r="AB369" s="108"/>
      <c r="AC369" s="108"/>
      <c r="AD369" s="108"/>
      <c r="AE369" s="108"/>
      <c r="AF369" s="108"/>
      <c r="AG369" s="108"/>
      <c r="AH369" s="108"/>
      <c r="AI369" s="108"/>
      <c r="AJ369" s="108"/>
      <c r="AK369" s="108"/>
      <c r="AL369" s="108"/>
      <c r="AM369" s="108"/>
      <c r="AN369" s="108"/>
      <c r="AO369" s="108"/>
      <c r="AP369" s="108"/>
      <c r="AQ369" s="108"/>
    </row>
    <row r="370" spans="1:43">
      <c r="A370" s="108"/>
      <c r="B370" s="108"/>
      <c r="C370" s="108"/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  <c r="T370" s="108"/>
      <c r="U370" s="108"/>
      <c r="V370" s="108"/>
      <c r="W370" s="108"/>
      <c r="X370" s="108"/>
      <c r="Y370" s="108"/>
      <c r="Z370" s="108"/>
      <c r="AA370" s="108"/>
      <c r="AB370" s="108"/>
      <c r="AC370" s="108"/>
      <c r="AD370" s="108"/>
      <c r="AE370" s="108"/>
      <c r="AF370" s="108"/>
      <c r="AG370" s="108"/>
      <c r="AH370" s="108"/>
      <c r="AI370" s="108"/>
      <c r="AJ370" s="108"/>
      <c r="AK370" s="108"/>
      <c r="AL370" s="108"/>
      <c r="AM370" s="108"/>
      <c r="AN370" s="108"/>
      <c r="AO370" s="108"/>
      <c r="AP370" s="108"/>
      <c r="AQ370" s="108"/>
    </row>
    <row r="371" spans="1:43">
      <c r="A371" s="108"/>
      <c r="B371" s="108"/>
      <c r="C371" s="108"/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  <c r="S371" s="108"/>
      <c r="T371" s="108"/>
      <c r="U371" s="108"/>
      <c r="V371" s="108"/>
      <c r="W371" s="108"/>
      <c r="X371" s="108"/>
      <c r="Y371" s="108"/>
      <c r="Z371" s="108"/>
      <c r="AA371" s="108"/>
      <c r="AB371" s="108"/>
      <c r="AC371" s="108"/>
      <c r="AD371" s="108"/>
      <c r="AE371" s="108"/>
      <c r="AF371" s="108"/>
      <c r="AG371" s="108"/>
      <c r="AH371" s="108"/>
      <c r="AI371" s="108"/>
      <c r="AJ371" s="108"/>
      <c r="AK371" s="108"/>
      <c r="AL371" s="108"/>
      <c r="AM371" s="108"/>
      <c r="AN371" s="108"/>
      <c r="AO371" s="108"/>
      <c r="AP371" s="108"/>
      <c r="AQ371" s="108"/>
    </row>
    <row r="372" spans="1:43">
      <c r="A372" s="108"/>
      <c r="B372" s="108"/>
      <c r="C372" s="108"/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  <c r="S372" s="108"/>
      <c r="T372" s="108"/>
      <c r="U372" s="108"/>
      <c r="V372" s="108"/>
      <c r="W372" s="108"/>
      <c r="X372" s="108"/>
      <c r="Y372" s="108"/>
      <c r="Z372" s="108"/>
      <c r="AA372" s="108"/>
      <c r="AB372" s="108"/>
      <c r="AC372" s="108"/>
      <c r="AD372" s="108"/>
      <c r="AE372" s="108"/>
      <c r="AF372" s="108"/>
      <c r="AG372" s="108"/>
      <c r="AH372" s="108"/>
      <c r="AI372" s="108"/>
      <c r="AJ372" s="108"/>
      <c r="AK372" s="108"/>
      <c r="AL372" s="108"/>
      <c r="AM372" s="108"/>
      <c r="AN372" s="108"/>
      <c r="AO372" s="108"/>
      <c r="AP372" s="108"/>
      <c r="AQ372" s="108"/>
    </row>
    <row r="373" spans="1:43">
      <c r="A373" s="108"/>
      <c r="B373" s="108"/>
      <c r="C373" s="108"/>
      <c r="D373" s="108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  <c r="R373" s="108"/>
      <c r="S373" s="108"/>
      <c r="T373" s="108"/>
      <c r="U373" s="108"/>
      <c r="V373" s="108"/>
      <c r="W373" s="108"/>
      <c r="X373" s="108"/>
      <c r="Y373" s="108"/>
      <c r="Z373" s="108"/>
      <c r="AA373" s="108"/>
      <c r="AB373" s="108"/>
      <c r="AC373" s="108"/>
      <c r="AD373" s="108"/>
      <c r="AE373" s="108"/>
      <c r="AF373" s="108"/>
      <c r="AG373" s="108"/>
      <c r="AH373" s="108"/>
      <c r="AI373" s="108"/>
      <c r="AJ373" s="108"/>
      <c r="AK373" s="108"/>
      <c r="AL373" s="108"/>
      <c r="AM373" s="108"/>
      <c r="AN373" s="108"/>
      <c r="AO373" s="108"/>
      <c r="AP373" s="108"/>
      <c r="AQ373" s="108"/>
    </row>
    <row r="374" spans="1:43">
      <c r="A374" s="108"/>
      <c r="B374" s="108"/>
      <c r="C374" s="108"/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  <c r="R374" s="108"/>
      <c r="S374" s="108"/>
      <c r="T374" s="108"/>
      <c r="U374" s="108"/>
      <c r="V374" s="108"/>
      <c r="W374" s="108"/>
      <c r="X374" s="108"/>
      <c r="Y374" s="108"/>
      <c r="Z374" s="108"/>
      <c r="AA374" s="108"/>
      <c r="AB374" s="108"/>
      <c r="AC374" s="108"/>
      <c r="AD374" s="108"/>
      <c r="AE374" s="108"/>
      <c r="AF374" s="108"/>
      <c r="AG374" s="108"/>
      <c r="AH374" s="108"/>
      <c r="AI374" s="108"/>
      <c r="AJ374" s="108"/>
      <c r="AK374" s="108"/>
      <c r="AL374" s="108"/>
      <c r="AM374" s="108"/>
      <c r="AN374" s="108"/>
      <c r="AO374" s="108"/>
      <c r="AP374" s="108"/>
      <c r="AQ374" s="108"/>
    </row>
    <row r="375" spans="1:43">
      <c r="A375" s="108"/>
      <c r="B375" s="108"/>
      <c r="C375" s="108"/>
      <c r="D375" s="108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  <c r="R375" s="108"/>
      <c r="S375" s="108"/>
      <c r="T375" s="108"/>
      <c r="U375" s="108"/>
      <c r="V375" s="108"/>
      <c r="W375" s="108"/>
      <c r="X375" s="108"/>
      <c r="Y375" s="108"/>
      <c r="Z375" s="108"/>
      <c r="AA375" s="108"/>
      <c r="AB375" s="108"/>
      <c r="AC375" s="108"/>
      <c r="AD375" s="108"/>
      <c r="AE375" s="108"/>
      <c r="AF375" s="108"/>
      <c r="AG375" s="108"/>
      <c r="AH375" s="108"/>
      <c r="AI375" s="108"/>
      <c r="AJ375" s="108"/>
      <c r="AK375" s="108"/>
      <c r="AL375" s="108"/>
      <c r="AM375" s="108"/>
      <c r="AN375" s="108"/>
      <c r="AO375" s="108"/>
      <c r="AP375" s="108"/>
      <c r="AQ375" s="108"/>
    </row>
    <row r="376" spans="1:43">
      <c r="A376" s="108"/>
      <c r="B376" s="108"/>
      <c r="C376" s="108"/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  <c r="S376" s="108"/>
      <c r="T376" s="108"/>
      <c r="U376" s="108"/>
      <c r="V376" s="108"/>
      <c r="W376" s="108"/>
      <c r="X376" s="108"/>
      <c r="Y376" s="108"/>
      <c r="Z376" s="108"/>
      <c r="AA376" s="108"/>
      <c r="AB376" s="108"/>
      <c r="AC376" s="108"/>
      <c r="AD376" s="108"/>
      <c r="AE376" s="108"/>
      <c r="AF376" s="108"/>
      <c r="AG376" s="108"/>
      <c r="AH376" s="108"/>
      <c r="AI376" s="108"/>
      <c r="AJ376" s="108"/>
      <c r="AK376" s="108"/>
      <c r="AL376" s="108"/>
      <c r="AM376" s="108"/>
      <c r="AN376" s="108"/>
      <c r="AO376" s="108"/>
      <c r="AP376" s="108"/>
      <c r="AQ376" s="108"/>
    </row>
    <row r="377" spans="1:43">
      <c r="A377" s="108"/>
      <c r="B377" s="108"/>
      <c r="C377" s="108"/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  <c r="S377" s="108"/>
      <c r="T377" s="108"/>
      <c r="U377" s="108"/>
      <c r="V377" s="108"/>
      <c r="W377" s="108"/>
      <c r="X377" s="108"/>
      <c r="Y377" s="108"/>
      <c r="Z377" s="108"/>
      <c r="AA377" s="108"/>
      <c r="AB377" s="108"/>
      <c r="AC377" s="108"/>
      <c r="AD377" s="108"/>
      <c r="AE377" s="108"/>
      <c r="AF377" s="108"/>
      <c r="AG377" s="108"/>
      <c r="AH377" s="108"/>
      <c r="AI377" s="108"/>
      <c r="AJ377" s="108"/>
      <c r="AK377" s="108"/>
      <c r="AL377" s="108"/>
      <c r="AM377" s="108"/>
      <c r="AN377" s="108"/>
      <c r="AO377" s="108"/>
      <c r="AP377" s="108"/>
      <c r="AQ377" s="108"/>
    </row>
    <row r="378" spans="1:43">
      <c r="A378" s="108"/>
      <c r="B378" s="108"/>
      <c r="C378" s="108"/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  <c r="T378" s="108"/>
      <c r="U378" s="108"/>
      <c r="V378" s="108"/>
      <c r="W378" s="108"/>
      <c r="X378" s="108"/>
      <c r="Y378" s="108"/>
      <c r="Z378" s="108"/>
      <c r="AA378" s="108"/>
      <c r="AB378" s="108"/>
      <c r="AC378" s="108"/>
      <c r="AD378" s="108"/>
      <c r="AE378" s="108"/>
      <c r="AF378" s="108"/>
      <c r="AG378" s="108"/>
      <c r="AH378" s="108"/>
      <c r="AI378" s="108"/>
      <c r="AJ378" s="108"/>
      <c r="AK378" s="108"/>
      <c r="AL378" s="108"/>
      <c r="AM378" s="108"/>
      <c r="AN378" s="108"/>
      <c r="AO378" s="108"/>
      <c r="AP378" s="108"/>
      <c r="AQ378" s="108"/>
    </row>
    <row r="379" spans="1:43">
      <c r="A379" s="108"/>
      <c r="B379" s="108"/>
      <c r="C379" s="108"/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  <c r="T379" s="108"/>
      <c r="U379" s="108"/>
      <c r="V379" s="108"/>
      <c r="W379" s="108"/>
      <c r="X379" s="108"/>
      <c r="Y379" s="108"/>
      <c r="Z379" s="108"/>
      <c r="AA379" s="108"/>
      <c r="AB379" s="108"/>
      <c r="AC379" s="108"/>
      <c r="AD379" s="108"/>
      <c r="AE379" s="108"/>
      <c r="AF379" s="108"/>
      <c r="AG379" s="108"/>
      <c r="AH379" s="108"/>
      <c r="AI379" s="108"/>
      <c r="AJ379" s="108"/>
      <c r="AK379" s="108"/>
      <c r="AL379" s="108"/>
      <c r="AM379" s="108"/>
      <c r="AN379" s="108"/>
      <c r="AO379" s="108"/>
      <c r="AP379" s="108"/>
      <c r="AQ379" s="108"/>
    </row>
    <row r="380" spans="1:43">
      <c r="A380" s="108"/>
      <c r="B380" s="108"/>
      <c r="C380" s="108"/>
      <c r="D380" s="108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  <c r="S380" s="108"/>
      <c r="T380" s="108"/>
      <c r="U380" s="108"/>
      <c r="V380" s="108"/>
      <c r="W380" s="108"/>
      <c r="X380" s="108"/>
      <c r="Y380" s="108"/>
      <c r="Z380" s="108"/>
      <c r="AA380" s="108"/>
      <c r="AB380" s="108"/>
      <c r="AC380" s="108"/>
      <c r="AD380" s="108"/>
      <c r="AE380" s="108"/>
      <c r="AF380" s="108"/>
      <c r="AG380" s="108"/>
      <c r="AH380" s="108"/>
      <c r="AI380" s="108"/>
      <c r="AJ380" s="108"/>
      <c r="AK380" s="108"/>
      <c r="AL380" s="108"/>
      <c r="AM380" s="108"/>
      <c r="AN380" s="108"/>
      <c r="AO380" s="108"/>
      <c r="AP380" s="108"/>
      <c r="AQ380" s="108"/>
    </row>
    <row r="381" spans="1:43">
      <c r="A381" s="108"/>
      <c r="B381" s="108"/>
      <c r="C381" s="108"/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  <c r="S381" s="108"/>
      <c r="T381" s="108"/>
      <c r="U381" s="108"/>
      <c r="V381" s="108"/>
      <c r="W381" s="108"/>
      <c r="X381" s="108"/>
      <c r="Y381" s="108"/>
      <c r="Z381" s="108"/>
      <c r="AA381" s="108"/>
      <c r="AB381" s="108"/>
      <c r="AC381" s="108"/>
      <c r="AD381" s="108"/>
      <c r="AE381" s="108"/>
      <c r="AF381" s="108"/>
      <c r="AG381" s="108"/>
      <c r="AH381" s="108"/>
      <c r="AI381" s="108"/>
      <c r="AJ381" s="108"/>
      <c r="AK381" s="108"/>
      <c r="AL381" s="108"/>
      <c r="AM381" s="108"/>
      <c r="AN381" s="108"/>
      <c r="AO381" s="108"/>
      <c r="AP381" s="108"/>
      <c r="AQ381" s="108"/>
    </row>
    <row r="382" spans="1:43">
      <c r="A382" s="108"/>
      <c r="B382" s="108"/>
      <c r="C382" s="108"/>
      <c r="D382" s="108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  <c r="R382" s="108"/>
      <c r="S382" s="108"/>
      <c r="T382" s="108"/>
      <c r="U382" s="108"/>
      <c r="V382" s="108"/>
      <c r="W382" s="108"/>
      <c r="X382" s="108"/>
      <c r="Y382" s="108"/>
      <c r="Z382" s="108"/>
      <c r="AA382" s="108"/>
      <c r="AB382" s="108"/>
      <c r="AC382" s="108"/>
      <c r="AD382" s="108"/>
      <c r="AE382" s="108"/>
      <c r="AF382" s="108"/>
      <c r="AG382" s="108"/>
      <c r="AH382" s="108"/>
      <c r="AI382" s="108"/>
      <c r="AJ382" s="108"/>
      <c r="AK382" s="108"/>
      <c r="AL382" s="108"/>
      <c r="AM382" s="108"/>
      <c r="AN382" s="108"/>
      <c r="AO382" s="108"/>
      <c r="AP382" s="108"/>
      <c r="AQ382" s="108"/>
    </row>
    <row r="383" spans="1:43">
      <c r="A383" s="108"/>
      <c r="B383" s="108"/>
      <c r="C383" s="108"/>
      <c r="D383" s="108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  <c r="R383" s="108"/>
      <c r="S383" s="108"/>
      <c r="T383" s="108"/>
      <c r="U383" s="108"/>
      <c r="V383" s="108"/>
      <c r="W383" s="108"/>
      <c r="X383" s="108"/>
      <c r="Y383" s="108"/>
      <c r="Z383" s="108"/>
      <c r="AA383" s="108"/>
      <c r="AB383" s="108"/>
      <c r="AC383" s="108"/>
      <c r="AD383" s="108"/>
      <c r="AE383" s="108"/>
      <c r="AF383" s="108"/>
      <c r="AG383" s="108"/>
      <c r="AH383" s="108"/>
      <c r="AI383" s="108"/>
      <c r="AJ383" s="108"/>
      <c r="AK383" s="108"/>
      <c r="AL383" s="108"/>
      <c r="AM383" s="108"/>
      <c r="AN383" s="108"/>
      <c r="AO383" s="108"/>
      <c r="AP383" s="108"/>
      <c r="AQ383" s="108"/>
    </row>
    <row r="384" spans="1:43">
      <c r="A384" s="108"/>
      <c r="B384" s="108"/>
      <c r="C384" s="108"/>
      <c r="D384" s="108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  <c r="V384" s="108"/>
      <c r="W384" s="108"/>
      <c r="X384" s="108"/>
      <c r="Y384" s="108"/>
      <c r="Z384" s="108"/>
      <c r="AA384" s="108"/>
      <c r="AB384" s="108"/>
      <c r="AC384" s="108"/>
      <c r="AD384" s="108"/>
      <c r="AE384" s="108"/>
      <c r="AF384" s="108"/>
      <c r="AG384" s="108"/>
      <c r="AH384" s="108"/>
      <c r="AI384" s="108"/>
      <c r="AJ384" s="108"/>
      <c r="AK384" s="108"/>
      <c r="AL384" s="108"/>
      <c r="AM384" s="108"/>
      <c r="AN384" s="108"/>
      <c r="AO384" s="108"/>
      <c r="AP384" s="108"/>
      <c r="AQ384" s="108"/>
    </row>
    <row r="385" spans="1:43">
      <c r="A385" s="108"/>
      <c r="B385" s="108"/>
      <c r="C385" s="108"/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  <c r="S385" s="108"/>
      <c r="T385" s="108"/>
      <c r="U385" s="108"/>
      <c r="V385" s="108"/>
      <c r="W385" s="108"/>
      <c r="X385" s="108"/>
      <c r="Y385" s="108"/>
      <c r="Z385" s="108"/>
      <c r="AA385" s="108"/>
      <c r="AB385" s="108"/>
      <c r="AC385" s="108"/>
      <c r="AD385" s="108"/>
      <c r="AE385" s="108"/>
      <c r="AF385" s="108"/>
      <c r="AG385" s="108"/>
      <c r="AH385" s="108"/>
      <c r="AI385" s="108"/>
      <c r="AJ385" s="108"/>
      <c r="AK385" s="108"/>
      <c r="AL385" s="108"/>
      <c r="AM385" s="108"/>
      <c r="AN385" s="108"/>
      <c r="AO385" s="108"/>
      <c r="AP385" s="108"/>
      <c r="AQ385" s="108"/>
    </row>
    <row r="386" spans="1:43">
      <c r="A386" s="108"/>
      <c r="B386" s="108"/>
      <c r="C386" s="108"/>
      <c r="D386" s="108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  <c r="R386" s="108"/>
      <c r="S386" s="108"/>
      <c r="T386" s="108"/>
      <c r="U386" s="108"/>
      <c r="V386" s="108"/>
      <c r="W386" s="108"/>
      <c r="X386" s="108"/>
      <c r="Y386" s="108"/>
      <c r="Z386" s="108"/>
      <c r="AA386" s="108"/>
      <c r="AB386" s="108"/>
      <c r="AC386" s="108"/>
      <c r="AD386" s="108"/>
      <c r="AE386" s="108"/>
      <c r="AF386" s="108"/>
      <c r="AG386" s="108"/>
      <c r="AH386" s="108"/>
      <c r="AI386" s="108"/>
      <c r="AJ386" s="108"/>
      <c r="AK386" s="108"/>
      <c r="AL386" s="108"/>
      <c r="AM386" s="108"/>
      <c r="AN386" s="108"/>
      <c r="AO386" s="108"/>
      <c r="AP386" s="108"/>
      <c r="AQ386" s="108"/>
    </row>
    <row r="387" spans="1:43">
      <c r="A387" s="108"/>
      <c r="B387" s="108"/>
      <c r="C387" s="108"/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  <c r="R387" s="108"/>
      <c r="S387" s="108"/>
      <c r="T387" s="108"/>
      <c r="U387" s="108"/>
      <c r="V387" s="108"/>
      <c r="W387" s="108"/>
      <c r="X387" s="108"/>
      <c r="Y387" s="108"/>
      <c r="Z387" s="108"/>
      <c r="AA387" s="108"/>
      <c r="AB387" s="108"/>
      <c r="AC387" s="108"/>
      <c r="AD387" s="108"/>
      <c r="AE387" s="108"/>
      <c r="AF387" s="108"/>
      <c r="AG387" s="108"/>
      <c r="AH387" s="108"/>
      <c r="AI387" s="108"/>
      <c r="AJ387" s="108"/>
      <c r="AK387" s="108"/>
      <c r="AL387" s="108"/>
      <c r="AM387" s="108"/>
      <c r="AN387" s="108"/>
      <c r="AO387" s="108"/>
      <c r="AP387" s="108"/>
      <c r="AQ387" s="108"/>
    </row>
    <row r="388" spans="1:43">
      <c r="A388" s="108"/>
      <c r="B388" s="108"/>
      <c r="C388" s="108"/>
      <c r="D388" s="108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  <c r="R388" s="108"/>
      <c r="S388" s="108"/>
      <c r="T388" s="108"/>
      <c r="U388" s="108"/>
      <c r="V388" s="108"/>
      <c r="W388" s="108"/>
      <c r="X388" s="108"/>
      <c r="Y388" s="108"/>
      <c r="Z388" s="108"/>
      <c r="AA388" s="108"/>
      <c r="AB388" s="108"/>
      <c r="AC388" s="108"/>
      <c r="AD388" s="108"/>
      <c r="AE388" s="108"/>
      <c r="AF388" s="108"/>
      <c r="AG388" s="108"/>
      <c r="AH388" s="108"/>
      <c r="AI388" s="108"/>
      <c r="AJ388" s="108"/>
      <c r="AK388" s="108"/>
      <c r="AL388" s="108"/>
      <c r="AM388" s="108"/>
      <c r="AN388" s="108"/>
      <c r="AO388" s="108"/>
      <c r="AP388" s="108"/>
      <c r="AQ388" s="108"/>
    </row>
    <row r="389" spans="1:43">
      <c r="A389" s="108"/>
      <c r="B389" s="108"/>
      <c r="C389" s="108"/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  <c r="S389" s="108"/>
      <c r="T389" s="108"/>
      <c r="U389" s="108"/>
      <c r="V389" s="108"/>
      <c r="W389" s="108"/>
      <c r="X389" s="108"/>
      <c r="Y389" s="108"/>
      <c r="Z389" s="108"/>
      <c r="AA389" s="108"/>
      <c r="AB389" s="108"/>
      <c r="AC389" s="108"/>
      <c r="AD389" s="108"/>
      <c r="AE389" s="108"/>
      <c r="AF389" s="108"/>
      <c r="AG389" s="108"/>
      <c r="AH389" s="108"/>
      <c r="AI389" s="108"/>
      <c r="AJ389" s="108"/>
      <c r="AK389" s="108"/>
      <c r="AL389" s="108"/>
      <c r="AM389" s="108"/>
      <c r="AN389" s="108"/>
      <c r="AO389" s="108"/>
      <c r="AP389" s="108"/>
      <c r="AQ389" s="108"/>
    </row>
    <row r="390" spans="1:43">
      <c r="A390" s="108"/>
      <c r="B390" s="108"/>
      <c r="C390" s="108"/>
      <c r="D390" s="108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  <c r="R390" s="108"/>
      <c r="S390" s="108"/>
      <c r="T390" s="108"/>
      <c r="U390" s="108"/>
      <c r="V390" s="108"/>
      <c r="W390" s="108"/>
      <c r="X390" s="108"/>
      <c r="Y390" s="108"/>
      <c r="Z390" s="108"/>
      <c r="AA390" s="108"/>
      <c r="AB390" s="108"/>
      <c r="AC390" s="108"/>
      <c r="AD390" s="108"/>
      <c r="AE390" s="108"/>
      <c r="AF390" s="108"/>
      <c r="AG390" s="108"/>
      <c r="AH390" s="108"/>
      <c r="AI390" s="108"/>
      <c r="AJ390" s="108"/>
      <c r="AK390" s="108"/>
      <c r="AL390" s="108"/>
      <c r="AM390" s="108"/>
      <c r="AN390" s="108"/>
      <c r="AO390" s="108"/>
      <c r="AP390" s="108"/>
      <c r="AQ390" s="108"/>
    </row>
    <row r="391" spans="1:43">
      <c r="A391" s="108"/>
      <c r="B391" s="108"/>
      <c r="C391" s="108"/>
      <c r="D391" s="108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  <c r="R391" s="108"/>
      <c r="S391" s="108"/>
      <c r="T391" s="108"/>
      <c r="U391" s="108"/>
      <c r="V391" s="108"/>
      <c r="W391" s="108"/>
      <c r="X391" s="108"/>
      <c r="Y391" s="108"/>
      <c r="Z391" s="108"/>
      <c r="AA391" s="108"/>
      <c r="AB391" s="108"/>
      <c r="AC391" s="108"/>
      <c r="AD391" s="108"/>
      <c r="AE391" s="108"/>
      <c r="AF391" s="108"/>
      <c r="AG391" s="108"/>
      <c r="AH391" s="108"/>
      <c r="AI391" s="108"/>
      <c r="AJ391" s="108"/>
      <c r="AK391" s="108"/>
      <c r="AL391" s="108"/>
      <c r="AM391" s="108"/>
      <c r="AN391" s="108"/>
      <c r="AO391" s="108"/>
      <c r="AP391" s="108"/>
      <c r="AQ391" s="108"/>
    </row>
    <row r="392" spans="1:43">
      <c r="A392" s="108"/>
      <c r="B392" s="108"/>
      <c r="C392" s="108"/>
      <c r="D392" s="108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  <c r="S392" s="108"/>
      <c r="T392" s="108"/>
      <c r="U392" s="108"/>
      <c r="V392" s="108"/>
      <c r="W392" s="108"/>
      <c r="X392" s="108"/>
      <c r="Y392" s="108"/>
      <c r="Z392" s="108"/>
      <c r="AA392" s="108"/>
      <c r="AB392" s="108"/>
      <c r="AC392" s="108"/>
      <c r="AD392" s="108"/>
      <c r="AE392" s="108"/>
      <c r="AF392" s="108"/>
      <c r="AG392" s="108"/>
      <c r="AH392" s="108"/>
      <c r="AI392" s="108"/>
      <c r="AJ392" s="108"/>
      <c r="AK392" s="108"/>
      <c r="AL392" s="108"/>
      <c r="AM392" s="108"/>
      <c r="AN392" s="108"/>
      <c r="AO392" s="108"/>
      <c r="AP392" s="108"/>
      <c r="AQ392" s="108"/>
    </row>
    <row r="393" spans="1:43">
      <c r="A393" s="108"/>
      <c r="B393" s="108"/>
      <c r="C393" s="108"/>
      <c r="D393" s="108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  <c r="R393" s="108"/>
      <c r="S393" s="108"/>
      <c r="T393" s="108"/>
      <c r="U393" s="108"/>
      <c r="V393" s="108"/>
      <c r="W393" s="108"/>
      <c r="X393" s="108"/>
      <c r="Y393" s="108"/>
      <c r="Z393" s="108"/>
      <c r="AA393" s="108"/>
      <c r="AB393" s="108"/>
      <c r="AC393" s="108"/>
      <c r="AD393" s="108"/>
      <c r="AE393" s="108"/>
      <c r="AF393" s="108"/>
      <c r="AG393" s="108"/>
      <c r="AH393" s="108"/>
      <c r="AI393" s="108"/>
      <c r="AJ393" s="108"/>
      <c r="AK393" s="108"/>
      <c r="AL393" s="108"/>
      <c r="AM393" s="108"/>
      <c r="AN393" s="108"/>
      <c r="AO393" s="108"/>
      <c r="AP393" s="108"/>
      <c r="AQ393" s="108"/>
    </row>
    <row r="394" spans="1:43">
      <c r="A394" s="108"/>
      <c r="B394" s="108"/>
      <c r="C394" s="108"/>
      <c r="D394" s="108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  <c r="R394" s="108"/>
      <c r="S394" s="108"/>
      <c r="T394" s="108"/>
      <c r="U394" s="108"/>
      <c r="V394" s="108"/>
      <c r="W394" s="108"/>
      <c r="X394" s="108"/>
      <c r="Y394" s="108"/>
      <c r="Z394" s="108"/>
      <c r="AA394" s="108"/>
      <c r="AB394" s="108"/>
      <c r="AC394" s="108"/>
      <c r="AD394" s="108"/>
      <c r="AE394" s="108"/>
      <c r="AF394" s="108"/>
      <c r="AG394" s="108"/>
      <c r="AH394" s="108"/>
      <c r="AI394" s="108"/>
      <c r="AJ394" s="108"/>
      <c r="AK394" s="108"/>
      <c r="AL394" s="108"/>
      <c r="AM394" s="108"/>
      <c r="AN394" s="108"/>
      <c r="AO394" s="108"/>
      <c r="AP394" s="108"/>
      <c r="AQ394" s="108"/>
    </row>
    <row r="395" spans="1:43">
      <c r="A395" s="108"/>
      <c r="B395" s="108"/>
      <c r="C395" s="108"/>
      <c r="D395" s="108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  <c r="S395" s="108"/>
      <c r="T395" s="108"/>
      <c r="U395" s="108"/>
      <c r="V395" s="108"/>
      <c r="W395" s="108"/>
      <c r="X395" s="108"/>
      <c r="Y395" s="108"/>
      <c r="Z395" s="108"/>
      <c r="AA395" s="108"/>
      <c r="AB395" s="108"/>
      <c r="AC395" s="108"/>
      <c r="AD395" s="108"/>
      <c r="AE395" s="108"/>
      <c r="AF395" s="108"/>
      <c r="AG395" s="108"/>
      <c r="AH395" s="108"/>
      <c r="AI395" s="108"/>
      <c r="AJ395" s="108"/>
      <c r="AK395" s="108"/>
      <c r="AL395" s="108"/>
      <c r="AM395" s="108"/>
      <c r="AN395" s="108"/>
      <c r="AO395" s="108"/>
      <c r="AP395" s="108"/>
      <c r="AQ395" s="108"/>
    </row>
    <row r="396" spans="1:43">
      <c r="A396" s="108"/>
      <c r="B396" s="108"/>
      <c r="C396" s="108"/>
      <c r="D396" s="108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  <c r="S396" s="108"/>
      <c r="T396" s="108"/>
      <c r="U396" s="108"/>
      <c r="V396" s="108"/>
      <c r="W396" s="108"/>
      <c r="X396" s="108"/>
      <c r="Y396" s="108"/>
      <c r="Z396" s="108"/>
      <c r="AA396" s="108"/>
      <c r="AB396" s="108"/>
      <c r="AC396" s="108"/>
      <c r="AD396" s="108"/>
      <c r="AE396" s="108"/>
      <c r="AF396" s="108"/>
      <c r="AG396" s="108"/>
      <c r="AH396" s="108"/>
      <c r="AI396" s="108"/>
      <c r="AJ396" s="108"/>
      <c r="AK396" s="108"/>
      <c r="AL396" s="108"/>
      <c r="AM396" s="108"/>
      <c r="AN396" s="108"/>
      <c r="AO396" s="108"/>
      <c r="AP396" s="108"/>
      <c r="AQ396" s="108"/>
    </row>
    <row r="397" spans="1:43">
      <c r="A397" s="108"/>
      <c r="B397" s="108"/>
      <c r="C397" s="108"/>
      <c r="D397" s="108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  <c r="R397" s="108"/>
      <c r="S397" s="108"/>
      <c r="T397" s="108"/>
      <c r="U397" s="108"/>
      <c r="V397" s="108"/>
      <c r="W397" s="108"/>
      <c r="X397" s="108"/>
      <c r="Y397" s="108"/>
      <c r="Z397" s="108"/>
      <c r="AA397" s="108"/>
      <c r="AB397" s="108"/>
      <c r="AC397" s="108"/>
      <c r="AD397" s="108"/>
      <c r="AE397" s="108"/>
      <c r="AF397" s="108"/>
      <c r="AG397" s="108"/>
      <c r="AH397" s="108"/>
      <c r="AI397" s="108"/>
      <c r="AJ397" s="108"/>
      <c r="AK397" s="108"/>
      <c r="AL397" s="108"/>
      <c r="AM397" s="108"/>
      <c r="AN397" s="108"/>
      <c r="AO397" s="108"/>
      <c r="AP397" s="108"/>
      <c r="AQ397" s="108"/>
    </row>
    <row r="398" spans="1:43">
      <c r="A398" s="108"/>
      <c r="B398" s="108"/>
      <c r="C398" s="108"/>
      <c r="D398" s="108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  <c r="R398" s="108"/>
      <c r="S398" s="108"/>
      <c r="T398" s="108"/>
      <c r="U398" s="108"/>
      <c r="V398" s="108"/>
      <c r="W398" s="108"/>
      <c r="X398" s="108"/>
      <c r="Y398" s="108"/>
      <c r="Z398" s="108"/>
      <c r="AA398" s="108"/>
      <c r="AB398" s="108"/>
      <c r="AC398" s="108"/>
      <c r="AD398" s="108"/>
      <c r="AE398" s="108"/>
      <c r="AF398" s="108"/>
      <c r="AG398" s="108"/>
      <c r="AH398" s="108"/>
      <c r="AI398" s="108"/>
      <c r="AJ398" s="108"/>
      <c r="AK398" s="108"/>
      <c r="AL398" s="108"/>
      <c r="AM398" s="108"/>
      <c r="AN398" s="108"/>
      <c r="AO398" s="108"/>
      <c r="AP398" s="108"/>
      <c r="AQ398" s="108"/>
    </row>
    <row r="399" spans="1:43">
      <c r="A399" s="108"/>
      <c r="B399" s="108"/>
      <c r="C399" s="108"/>
      <c r="D399" s="108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  <c r="R399" s="108"/>
      <c r="S399" s="108"/>
      <c r="T399" s="108"/>
      <c r="U399" s="108"/>
      <c r="V399" s="108"/>
      <c r="W399" s="108"/>
      <c r="X399" s="108"/>
      <c r="Y399" s="108"/>
      <c r="Z399" s="108"/>
      <c r="AA399" s="108"/>
      <c r="AB399" s="108"/>
      <c r="AC399" s="108"/>
      <c r="AD399" s="108"/>
      <c r="AE399" s="108"/>
      <c r="AF399" s="108"/>
      <c r="AG399" s="108"/>
      <c r="AH399" s="108"/>
      <c r="AI399" s="108"/>
      <c r="AJ399" s="108"/>
      <c r="AK399" s="108"/>
      <c r="AL399" s="108"/>
      <c r="AM399" s="108"/>
      <c r="AN399" s="108"/>
      <c r="AO399" s="108"/>
      <c r="AP399" s="108"/>
      <c r="AQ399" s="108"/>
    </row>
    <row r="400" spans="1:43">
      <c r="A400" s="108"/>
      <c r="B400" s="108"/>
      <c r="C400" s="108"/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  <c r="R400" s="108"/>
      <c r="S400" s="108"/>
      <c r="T400" s="108"/>
      <c r="U400" s="108"/>
      <c r="V400" s="108"/>
      <c r="W400" s="108"/>
      <c r="X400" s="108"/>
      <c r="Y400" s="108"/>
      <c r="Z400" s="108"/>
      <c r="AA400" s="108"/>
      <c r="AB400" s="108"/>
      <c r="AC400" s="108"/>
      <c r="AD400" s="108"/>
      <c r="AE400" s="108"/>
      <c r="AF400" s="108"/>
      <c r="AG400" s="108"/>
      <c r="AH400" s="108"/>
      <c r="AI400" s="108"/>
      <c r="AJ400" s="108"/>
      <c r="AK400" s="108"/>
      <c r="AL400" s="108"/>
      <c r="AM400" s="108"/>
      <c r="AN400" s="108"/>
      <c r="AO400" s="108"/>
      <c r="AP400" s="108"/>
      <c r="AQ400" s="108"/>
    </row>
    <row r="401" spans="1:43">
      <c r="A401" s="108"/>
      <c r="B401" s="108"/>
      <c r="C401" s="108"/>
      <c r="D401" s="108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  <c r="S401" s="108"/>
      <c r="T401" s="108"/>
      <c r="U401" s="108"/>
      <c r="V401" s="108"/>
      <c r="W401" s="108"/>
      <c r="X401" s="108"/>
      <c r="Y401" s="108"/>
      <c r="Z401" s="108"/>
      <c r="AA401" s="108"/>
      <c r="AB401" s="108"/>
      <c r="AC401" s="108"/>
      <c r="AD401" s="108"/>
      <c r="AE401" s="108"/>
      <c r="AF401" s="108"/>
      <c r="AG401" s="108"/>
      <c r="AH401" s="108"/>
      <c r="AI401" s="108"/>
      <c r="AJ401" s="108"/>
      <c r="AK401" s="108"/>
      <c r="AL401" s="108"/>
      <c r="AM401" s="108"/>
      <c r="AN401" s="108"/>
      <c r="AO401" s="108"/>
      <c r="AP401" s="108"/>
      <c r="AQ401" s="108"/>
    </row>
    <row r="402" spans="1:43">
      <c r="A402" s="108"/>
      <c r="B402" s="108"/>
      <c r="C402" s="108"/>
      <c r="D402" s="108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  <c r="S402" s="108"/>
      <c r="T402" s="108"/>
      <c r="U402" s="108"/>
      <c r="V402" s="108"/>
      <c r="W402" s="108"/>
      <c r="X402" s="108"/>
      <c r="Y402" s="108"/>
      <c r="Z402" s="108"/>
      <c r="AA402" s="108"/>
      <c r="AB402" s="108"/>
      <c r="AC402" s="108"/>
      <c r="AD402" s="108"/>
      <c r="AE402" s="108"/>
      <c r="AF402" s="108"/>
      <c r="AG402" s="108"/>
      <c r="AH402" s="108"/>
      <c r="AI402" s="108"/>
      <c r="AJ402" s="108"/>
      <c r="AK402" s="108"/>
      <c r="AL402" s="108"/>
      <c r="AM402" s="108"/>
      <c r="AN402" s="108"/>
      <c r="AO402" s="108"/>
      <c r="AP402" s="108"/>
      <c r="AQ402" s="108"/>
    </row>
    <row r="403" spans="1:43">
      <c r="A403" s="108"/>
      <c r="B403" s="108"/>
      <c r="C403" s="108"/>
      <c r="D403" s="108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  <c r="S403" s="108"/>
      <c r="T403" s="108"/>
      <c r="U403" s="108"/>
      <c r="V403" s="108"/>
      <c r="W403" s="108"/>
      <c r="X403" s="108"/>
      <c r="Y403" s="108"/>
      <c r="Z403" s="108"/>
      <c r="AA403" s="108"/>
      <c r="AB403" s="108"/>
      <c r="AC403" s="108"/>
      <c r="AD403" s="108"/>
      <c r="AE403" s="108"/>
      <c r="AF403" s="108"/>
      <c r="AG403" s="108"/>
      <c r="AH403" s="108"/>
      <c r="AI403" s="108"/>
      <c r="AJ403" s="108"/>
      <c r="AK403" s="108"/>
      <c r="AL403" s="108"/>
      <c r="AM403" s="108"/>
      <c r="AN403" s="108"/>
      <c r="AO403" s="108"/>
      <c r="AP403" s="108"/>
      <c r="AQ403" s="108"/>
    </row>
    <row r="404" spans="1:43">
      <c r="A404" s="108"/>
      <c r="B404" s="108"/>
      <c r="C404" s="108"/>
      <c r="D404" s="108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  <c r="R404" s="108"/>
      <c r="S404" s="108"/>
      <c r="T404" s="108"/>
      <c r="U404" s="108"/>
      <c r="V404" s="108"/>
      <c r="W404" s="108"/>
      <c r="X404" s="108"/>
      <c r="Y404" s="108"/>
      <c r="Z404" s="108"/>
      <c r="AA404" s="108"/>
      <c r="AB404" s="108"/>
      <c r="AC404" s="108"/>
      <c r="AD404" s="108"/>
      <c r="AE404" s="108"/>
      <c r="AF404" s="108"/>
      <c r="AG404" s="108"/>
      <c r="AH404" s="108"/>
      <c r="AI404" s="108"/>
      <c r="AJ404" s="108"/>
      <c r="AK404" s="108"/>
      <c r="AL404" s="108"/>
      <c r="AM404" s="108"/>
      <c r="AN404" s="108"/>
      <c r="AO404" s="108"/>
      <c r="AP404" s="108"/>
      <c r="AQ404" s="108"/>
    </row>
    <row r="405" spans="1:43">
      <c r="A405" s="108"/>
      <c r="B405" s="108"/>
      <c r="C405" s="108"/>
      <c r="D405" s="108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  <c r="S405" s="108"/>
      <c r="T405" s="108"/>
      <c r="U405" s="108"/>
      <c r="V405" s="108"/>
      <c r="W405" s="108"/>
      <c r="X405" s="108"/>
      <c r="Y405" s="108"/>
      <c r="Z405" s="108"/>
      <c r="AA405" s="108"/>
      <c r="AB405" s="108"/>
      <c r="AC405" s="108"/>
      <c r="AD405" s="108"/>
      <c r="AE405" s="108"/>
      <c r="AF405" s="108"/>
      <c r="AG405" s="108"/>
      <c r="AH405" s="108"/>
      <c r="AI405" s="108"/>
      <c r="AJ405" s="108"/>
      <c r="AK405" s="108"/>
      <c r="AL405" s="108"/>
      <c r="AM405" s="108"/>
      <c r="AN405" s="108"/>
      <c r="AO405" s="108"/>
      <c r="AP405" s="108"/>
      <c r="AQ405" s="108"/>
    </row>
    <row r="406" spans="1:43">
      <c r="A406" s="108"/>
      <c r="B406" s="108"/>
      <c r="C406" s="108"/>
      <c r="D406" s="108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  <c r="S406" s="108"/>
      <c r="T406" s="108"/>
      <c r="U406" s="108"/>
      <c r="V406" s="108"/>
      <c r="W406" s="108"/>
      <c r="X406" s="108"/>
      <c r="Y406" s="108"/>
      <c r="Z406" s="108"/>
      <c r="AA406" s="108"/>
      <c r="AB406" s="108"/>
      <c r="AC406" s="108"/>
      <c r="AD406" s="108"/>
      <c r="AE406" s="108"/>
      <c r="AF406" s="108"/>
      <c r="AG406" s="108"/>
      <c r="AH406" s="108"/>
      <c r="AI406" s="108"/>
      <c r="AJ406" s="108"/>
      <c r="AK406" s="108"/>
      <c r="AL406" s="108"/>
      <c r="AM406" s="108"/>
      <c r="AN406" s="108"/>
      <c r="AO406" s="108"/>
      <c r="AP406" s="108"/>
      <c r="AQ406" s="108"/>
    </row>
    <row r="407" spans="1:43">
      <c r="A407" s="108"/>
      <c r="B407" s="108"/>
      <c r="C407" s="108"/>
      <c r="D407" s="108"/>
      <c r="E407" s="108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  <c r="R407" s="108"/>
      <c r="S407" s="108"/>
      <c r="T407" s="108"/>
      <c r="U407" s="108"/>
      <c r="V407" s="108"/>
      <c r="W407" s="108"/>
      <c r="X407" s="108"/>
      <c r="Y407" s="108"/>
      <c r="Z407" s="108"/>
      <c r="AA407" s="108"/>
      <c r="AB407" s="108"/>
      <c r="AC407" s="108"/>
      <c r="AD407" s="108"/>
      <c r="AE407" s="108"/>
      <c r="AF407" s="108"/>
      <c r="AG407" s="108"/>
      <c r="AH407" s="108"/>
      <c r="AI407" s="108"/>
      <c r="AJ407" s="108"/>
      <c r="AK407" s="108"/>
      <c r="AL407" s="108"/>
      <c r="AM407" s="108"/>
      <c r="AN407" s="108"/>
      <c r="AO407" s="108"/>
      <c r="AP407" s="108"/>
      <c r="AQ407" s="108"/>
    </row>
    <row r="408" spans="1:43">
      <c r="A408" s="108"/>
      <c r="B408" s="108"/>
      <c r="C408" s="108"/>
      <c r="D408" s="108"/>
      <c r="E408" s="108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  <c r="S408" s="108"/>
      <c r="T408" s="108"/>
      <c r="U408" s="108"/>
      <c r="V408" s="108"/>
      <c r="W408" s="108"/>
      <c r="X408" s="108"/>
      <c r="Y408" s="108"/>
      <c r="Z408" s="108"/>
      <c r="AA408" s="108"/>
      <c r="AB408" s="108"/>
      <c r="AC408" s="108"/>
      <c r="AD408" s="108"/>
      <c r="AE408" s="108"/>
      <c r="AF408" s="108"/>
      <c r="AG408" s="108"/>
      <c r="AH408" s="108"/>
      <c r="AI408" s="108"/>
      <c r="AJ408" s="108"/>
      <c r="AK408" s="108"/>
      <c r="AL408" s="108"/>
      <c r="AM408" s="108"/>
      <c r="AN408" s="108"/>
      <c r="AO408" s="108"/>
      <c r="AP408" s="108"/>
      <c r="AQ408" s="108"/>
    </row>
    <row r="409" spans="1:43">
      <c r="A409" s="108"/>
      <c r="B409" s="108"/>
      <c r="C409" s="108"/>
      <c r="D409" s="108"/>
      <c r="E409" s="108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  <c r="R409" s="108"/>
      <c r="S409" s="108"/>
      <c r="T409" s="108"/>
      <c r="U409" s="108"/>
      <c r="V409" s="108"/>
      <c r="W409" s="108"/>
      <c r="X409" s="108"/>
      <c r="Y409" s="108"/>
      <c r="Z409" s="108"/>
      <c r="AA409" s="108"/>
      <c r="AB409" s="108"/>
      <c r="AC409" s="108"/>
      <c r="AD409" s="108"/>
      <c r="AE409" s="108"/>
      <c r="AF409" s="108"/>
      <c r="AG409" s="108"/>
      <c r="AH409" s="108"/>
      <c r="AI409" s="108"/>
      <c r="AJ409" s="108"/>
      <c r="AK409" s="108"/>
      <c r="AL409" s="108"/>
      <c r="AM409" s="108"/>
      <c r="AN409" s="108"/>
      <c r="AO409" s="108"/>
      <c r="AP409" s="108"/>
      <c r="AQ409" s="108"/>
    </row>
    <row r="410" spans="1:43">
      <c r="A410" s="108"/>
      <c r="B410" s="108"/>
      <c r="C410" s="108"/>
      <c r="D410" s="108"/>
      <c r="E410" s="108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  <c r="S410" s="108"/>
      <c r="T410" s="108"/>
      <c r="U410" s="108"/>
      <c r="V410" s="108"/>
      <c r="W410" s="108"/>
      <c r="X410" s="108"/>
      <c r="Y410" s="108"/>
      <c r="Z410" s="108"/>
      <c r="AA410" s="108"/>
      <c r="AB410" s="108"/>
      <c r="AC410" s="108"/>
      <c r="AD410" s="108"/>
      <c r="AE410" s="108"/>
      <c r="AF410" s="108"/>
      <c r="AG410" s="108"/>
      <c r="AH410" s="108"/>
      <c r="AI410" s="108"/>
      <c r="AJ410" s="108"/>
      <c r="AK410" s="108"/>
      <c r="AL410" s="108"/>
      <c r="AM410" s="108"/>
      <c r="AN410" s="108"/>
      <c r="AO410" s="108"/>
      <c r="AP410" s="108"/>
      <c r="AQ410" s="108"/>
    </row>
    <row r="411" spans="1:43">
      <c r="A411" s="108"/>
      <c r="B411" s="108"/>
      <c r="C411" s="108"/>
      <c r="D411" s="108"/>
      <c r="E411" s="108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  <c r="R411" s="108"/>
      <c r="S411" s="108"/>
      <c r="T411" s="108"/>
      <c r="U411" s="108"/>
      <c r="V411" s="108"/>
      <c r="W411" s="108"/>
      <c r="X411" s="108"/>
      <c r="Y411" s="108"/>
      <c r="Z411" s="108"/>
      <c r="AA411" s="108"/>
      <c r="AB411" s="108"/>
      <c r="AC411" s="108"/>
      <c r="AD411" s="108"/>
      <c r="AE411" s="108"/>
      <c r="AF411" s="108"/>
      <c r="AG411" s="108"/>
      <c r="AH411" s="108"/>
      <c r="AI411" s="108"/>
      <c r="AJ411" s="108"/>
      <c r="AK411" s="108"/>
      <c r="AL411" s="108"/>
      <c r="AM411" s="108"/>
      <c r="AN411" s="108"/>
      <c r="AO411" s="108"/>
      <c r="AP411" s="108"/>
      <c r="AQ411" s="108"/>
    </row>
    <row r="412" spans="1:43">
      <c r="A412" s="108"/>
      <c r="B412" s="108"/>
      <c r="C412" s="108"/>
      <c r="D412" s="108"/>
      <c r="E412" s="108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  <c r="R412" s="108"/>
      <c r="S412" s="108"/>
      <c r="T412" s="108"/>
      <c r="U412" s="108"/>
      <c r="V412" s="108"/>
      <c r="W412" s="108"/>
      <c r="X412" s="108"/>
      <c r="Y412" s="108"/>
      <c r="Z412" s="108"/>
      <c r="AA412" s="108"/>
      <c r="AB412" s="108"/>
      <c r="AC412" s="108"/>
      <c r="AD412" s="108"/>
      <c r="AE412" s="108"/>
      <c r="AF412" s="108"/>
      <c r="AG412" s="108"/>
      <c r="AH412" s="108"/>
      <c r="AI412" s="108"/>
      <c r="AJ412" s="108"/>
      <c r="AK412" s="108"/>
      <c r="AL412" s="108"/>
      <c r="AM412" s="108"/>
      <c r="AN412" s="108"/>
      <c r="AO412" s="108"/>
      <c r="AP412" s="108"/>
      <c r="AQ412" s="108"/>
    </row>
    <row r="413" spans="1:43">
      <c r="A413" s="108"/>
      <c r="B413" s="108"/>
      <c r="C413" s="108"/>
      <c r="D413" s="108"/>
      <c r="E413" s="108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  <c r="R413" s="108"/>
      <c r="S413" s="108"/>
      <c r="T413" s="108"/>
      <c r="U413" s="108"/>
      <c r="V413" s="108"/>
      <c r="W413" s="108"/>
      <c r="X413" s="108"/>
      <c r="Y413" s="108"/>
      <c r="Z413" s="108"/>
      <c r="AA413" s="108"/>
      <c r="AB413" s="108"/>
      <c r="AC413" s="108"/>
      <c r="AD413" s="108"/>
      <c r="AE413" s="108"/>
      <c r="AF413" s="108"/>
      <c r="AG413" s="108"/>
      <c r="AH413" s="108"/>
      <c r="AI413" s="108"/>
      <c r="AJ413" s="108"/>
      <c r="AK413" s="108"/>
      <c r="AL413" s="108"/>
      <c r="AM413" s="108"/>
      <c r="AN413" s="108"/>
      <c r="AO413" s="108"/>
      <c r="AP413" s="108"/>
      <c r="AQ413" s="108"/>
    </row>
    <row r="414" spans="1:43">
      <c r="A414" s="108"/>
      <c r="B414" s="108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  <c r="S414" s="108"/>
      <c r="T414" s="108"/>
      <c r="U414" s="108"/>
      <c r="V414" s="108"/>
      <c r="W414" s="108"/>
      <c r="X414" s="108"/>
      <c r="Y414" s="108"/>
      <c r="Z414" s="108"/>
      <c r="AA414" s="108"/>
      <c r="AB414" s="108"/>
      <c r="AC414" s="108"/>
      <c r="AD414" s="108"/>
      <c r="AE414" s="108"/>
      <c r="AF414" s="108"/>
      <c r="AG414" s="108"/>
      <c r="AH414" s="108"/>
      <c r="AI414" s="108"/>
      <c r="AJ414" s="108"/>
      <c r="AK414" s="108"/>
      <c r="AL414" s="108"/>
      <c r="AM414" s="108"/>
      <c r="AN414" s="108"/>
      <c r="AO414" s="108"/>
      <c r="AP414" s="108"/>
      <c r="AQ414" s="108"/>
    </row>
    <row r="415" spans="1:43">
      <c r="A415" s="108"/>
      <c r="B415" s="108"/>
      <c r="C415" s="108"/>
      <c r="D415" s="108"/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  <c r="S415" s="108"/>
      <c r="T415" s="108"/>
      <c r="U415" s="108"/>
      <c r="V415" s="108"/>
      <c r="W415" s="108"/>
      <c r="X415" s="108"/>
      <c r="Y415" s="108"/>
      <c r="Z415" s="108"/>
      <c r="AA415" s="108"/>
      <c r="AB415" s="108"/>
      <c r="AC415" s="108"/>
      <c r="AD415" s="108"/>
      <c r="AE415" s="108"/>
      <c r="AF415" s="108"/>
      <c r="AG415" s="108"/>
      <c r="AH415" s="108"/>
      <c r="AI415" s="108"/>
      <c r="AJ415" s="108"/>
      <c r="AK415" s="108"/>
      <c r="AL415" s="108"/>
      <c r="AM415" s="108"/>
      <c r="AN415" s="108"/>
      <c r="AO415" s="108"/>
      <c r="AP415" s="108"/>
      <c r="AQ415" s="108"/>
    </row>
    <row r="416" spans="1:43">
      <c r="A416" s="108"/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  <c r="S416" s="108"/>
      <c r="T416" s="108"/>
      <c r="U416" s="108"/>
      <c r="V416" s="108"/>
      <c r="W416" s="108"/>
      <c r="X416" s="108"/>
      <c r="Y416" s="108"/>
      <c r="Z416" s="108"/>
      <c r="AA416" s="108"/>
      <c r="AB416" s="108"/>
      <c r="AC416" s="108"/>
      <c r="AD416" s="108"/>
      <c r="AE416" s="108"/>
      <c r="AF416" s="108"/>
      <c r="AG416" s="108"/>
      <c r="AH416" s="108"/>
      <c r="AI416" s="108"/>
      <c r="AJ416" s="108"/>
      <c r="AK416" s="108"/>
      <c r="AL416" s="108"/>
      <c r="AM416" s="108"/>
      <c r="AN416" s="108"/>
      <c r="AO416" s="108"/>
      <c r="AP416" s="108"/>
      <c r="AQ416" s="108"/>
    </row>
    <row r="417" spans="1:43">
      <c r="A417" s="108"/>
      <c r="B417" s="108"/>
      <c r="C417" s="108"/>
      <c r="D417" s="108"/>
      <c r="E417" s="108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  <c r="R417" s="108"/>
      <c r="S417" s="108"/>
      <c r="T417" s="108"/>
      <c r="U417" s="108"/>
      <c r="V417" s="108"/>
      <c r="W417" s="108"/>
      <c r="X417" s="108"/>
      <c r="Y417" s="108"/>
      <c r="Z417" s="108"/>
      <c r="AA417" s="108"/>
      <c r="AB417" s="108"/>
      <c r="AC417" s="108"/>
      <c r="AD417" s="108"/>
      <c r="AE417" s="108"/>
      <c r="AF417" s="108"/>
      <c r="AG417" s="108"/>
      <c r="AH417" s="108"/>
      <c r="AI417" s="108"/>
      <c r="AJ417" s="108"/>
      <c r="AK417" s="108"/>
      <c r="AL417" s="108"/>
      <c r="AM417" s="108"/>
      <c r="AN417" s="108"/>
      <c r="AO417" s="108"/>
      <c r="AP417" s="108"/>
      <c r="AQ417" s="108"/>
    </row>
    <row r="418" spans="1:43">
      <c r="A418" s="108"/>
      <c r="B418" s="108"/>
      <c r="C418" s="108"/>
      <c r="D418" s="108"/>
      <c r="E418" s="108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  <c r="S418" s="108"/>
      <c r="T418" s="108"/>
      <c r="U418" s="108"/>
      <c r="V418" s="108"/>
      <c r="W418" s="108"/>
      <c r="X418" s="108"/>
      <c r="Y418" s="108"/>
      <c r="Z418" s="108"/>
      <c r="AA418" s="108"/>
      <c r="AB418" s="108"/>
      <c r="AC418" s="108"/>
      <c r="AD418" s="108"/>
      <c r="AE418" s="108"/>
      <c r="AF418" s="108"/>
      <c r="AG418" s="108"/>
      <c r="AH418" s="108"/>
      <c r="AI418" s="108"/>
      <c r="AJ418" s="108"/>
      <c r="AK418" s="108"/>
      <c r="AL418" s="108"/>
      <c r="AM418" s="108"/>
      <c r="AN418" s="108"/>
      <c r="AO418" s="108"/>
      <c r="AP418" s="108"/>
      <c r="AQ418" s="108"/>
    </row>
    <row r="419" spans="1:43">
      <c r="A419" s="108"/>
      <c r="B419" s="108"/>
      <c r="C419" s="108"/>
      <c r="D419" s="108"/>
      <c r="E419" s="108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  <c r="S419" s="108"/>
      <c r="T419" s="108"/>
      <c r="U419" s="108"/>
      <c r="V419" s="108"/>
      <c r="W419" s="108"/>
      <c r="X419" s="108"/>
      <c r="Y419" s="108"/>
      <c r="Z419" s="108"/>
      <c r="AA419" s="108"/>
      <c r="AB419" s="108"/>
      <c r="AC419" s="108"/>
      <c r="AD419" s="108"/>
      <c r="AE419" s="108"/>
      <c r="AF419" s="108"/>
      <c r="AG419" s="108"/>
      <c r="AH419" s="108"/>
      <c r="AI419" s="108"/>
      <c r="AJ419" s="108"/>
      <c r="AK419" s="108"/>
      <c r="AL419" s="108"/>
      <c r="AM419" s="108"/>
      <c r="AN419" s="108"/>
      <c r="AO419" s="108"/>
      <c r="AP419" s="108"/>
      <c r="AQ419" s="108"/>
    </row>
    <row r="420" spans="1:43">
      <c r="A420" s="108"/>
      <c r="B420" s="108"/>
      <c r="C420" s="108"/>
      <c r="D420" s="108"/>
      <c r="E420" s="108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  <c r="S420" s="108"/>
      <c r="T420" s="108"/>
      <c r="U420" s="108"/>
      <c r="V420" s="108"/>
      <c r="W420" s="108"/>
      <c r="X420" s="108"/>
      <c r="Y420" s="108"/>
      <c r="Z420" s="108"/>
      <c r="AA420" s="108"/>
      <c r="AB420" s="108"/>
      <c r="AC420" s="108"/>
      <c r="AD420" s="108"/>
      <c r="AE420" s="108"/>
      <c r="AF420" s="108"/>
      <c r="AG420" s="108"/>
      <c r="AH420" s="108"/>
      <c r="AI420" s="108"/>
      <c r="AJ420" s="108"/>
      <c r="AK420" s="108"/>
      <c r="AL420" s="108"/>
      <c r="AM420" s="108"/>
      <c r="AN420" s="108"/>
      <c r="AO420" s="108"/>
      <c r="AP420" s="108"/>
      <c r="AQ420" s="108"/>
    </row>
    <row r="421" spans="1:43">
      <c r="A421" s="108"/>
      <c r="B421" s="108"/>
      <c r="C421" s="108"/>
      <c r="D421" s="108"/>
      <c r="E421" s="108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  <c r="S421" s="108"/>
      <c r="T421" s="108"/>
      <c r="U421" s="108"/>
      <c r="V421" s="108"/>
      <c r="W421" s="108"/>
      <c r="X421" s="108"/>
      <c r="Y421" s="108"/>
      <c r="Z421" s="108"/>
      <c r="AA421" s="108"/>
      <c r="AB421" s="108"/>
      <c r="AC421" s="108"/>
      <c r="AD421" s="108"/>
      <c r="AE421" s="108"/>
      <c r="AF421" s="108"/>
      <c r="AG421" s="108"/>
      <c r="AH421" s="108"/>
      <c r="AI421" s="108"/>
      <c r="AJ421" s="108"/>
      <c r="AK421" s="108"/>
      <c r="AL421" s="108"/>
      <c r="AM421" s="108"/>
      <c r="AN421" s="108"/>
      <c r="AO421" s="108"/>
      <c r="AP421" s="108"/>
      <c r="AQ421" s="108"/>
    </row>
    <row r="422" spans="1:43">
      <c r="A422" s="108"/>
      <c r="B422" s="108"/>
      <c r="C422" s="108"/>
      <c r="D422" s="108"/>
      <c r="E422" s="108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  <c r="S422" s="108"/>
      <c r="T422" s="108"/>
      <c r="U422" s="108"/>
      <c r="V422" s="108"/>
      <c r="W422" s="108"/>
      <c r="X422" s="108"/>
      <c r="Y422" s="108"/>
      <c r="Z422" s="108"/>
      <c r="AA422" s="108"/>
      <c r="AB422" s="108"/>
      <c r="AC422" s="108"/>
      <c r="AD422" s="108"/>
      <c r="AE422" s="108"/>
      <c r="AF422" s="108"/>
      <c r="AG422" s="108"/>
      <c r="AH422" s="108"/>
      <c r="AI422" s="108"/>
      <c r="AJ422" s="108"/>
      <c r="AK422" s="108"/>
      <c r="AL422" s="108"/>
      <c r="AM422" s="108"/>
      <c r="AN422" s="108"/>
      <c r="AO422" s="108"/>
      <c r="AP422" s="108"/>
      <c r="AQ422" s="108"/>
    </row>
    <row r="423" spans="1:43">
      <c r="A423" s="108"/>
      <c r="B423" s="108"/>
      <c r="C423" s="108"/>
      <c r="D423" s="108"/>
      <c r="E423" s="108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  <c r="S423" s="108"/>
      <c r="T423" s="108"/>
      <c r="U423" s="108"/>
      <c r="V423" s="108"/>
      <c r="W423" s="108"/>
      <c r="X423" s="108"/>
      <c r="Y423" s="108"/>
      <c r="Z423" s="108"/>
      <c r="AA423" s="108"/>
      <c r="AB423" s="108"/>
      <c r="AC423" s="108"/>
      <c r="AD423" s="108"/>
      <c r="AE423" s="108"/>
      <c r="AF423" s="108"/>
      <c r="AG423" s="108"/>
      <c r="AH423" s="108"/>
      <c r="AI423" s="108"/>
      <c r="AJ423" s="108"/>
      <c r="AK423" s="108"/>
      <c r="AL423" s="108"/>
      <c r="AM423" s="108"/>
      <c r="AN423" s="108"/>
      <c r="AO423" s="108"/>
      <c r="AP423" s="108"/>
      <c r="AQ423" s="108"/>
    </row>
    <row r="424" spans="1:43">
      <c r="A424" s="108"/>
      <c r="B424" s="108"/>
      <c r="C424" s="108"/>
      <c r="D424" s="108"/>
      <c r="E424" s="108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  <c r="S424" s="108"/>
      <c r="T424" s="108"/>
      <c r="U424" s="108"/>
      <c r="V424" s="108"/>
      <c r="W424" s="108"/>
      <c r="X424" s="108"/>
      <c r="Y424" s="108"/>
      <c r="Z424" s="108"/>
      <c r="AA424" s="108"/>
      <c r="AB424" s="108"/>
      <c r="AC424" s="108"/>
      <c r="AD424" s="108"/>
      <c r="AE424" s="108"/>
      <c r="AF424" s="108"/>
      <c r="AG424" s="108"/>
      <c r="AH424" s="108"/>
      <c r="AI424" s="108"/>
      <c r="AJ424" s="108"/>
      <c r="AK424" s="108"/>
      <c r="AL424" s="108"/>
      <c r="AM424" s="108"/>
      <c r="AN424" s="108"/>
      <c r="AO424" s="108"/>
      <c r="AP424" s="108"/>
      <c r="AQ424" s="108"/>
    </row>
    <row r="425" spans="1:43">
      <c r="A425" s="108"/>
      <c r="B425" s="108"/>
      <c r="C425" s="108"/>
      <c r="D425" s="108"/>
      <c r="E425" s="108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  <c r="S425" s="108"/>
      <c r="T425" s="108"/>
      <c r="U425" s="108"/>
      <c r="V425" s="108"/>
      <c r="W425" s="108"/>
      <c r="X425" s="108"/>
      <c r="Y425" s="108"/>
      <c r="Z425" s="108"/>
      <c r="AA425" s="108"/>
      <c r="AB425" s="108"/>
      <c r="AC425" s="108"/>
      <c r="AD425" s="108"/>
      <c r="AE425" s="108"/>
      <c r="AF425" s="108"/>
      <c r="AG425" s="108"/>
      <c r="AH425" s="108"/>
      <c r="AI425" s="108"/>
      <c r="AJ425" s="108"/>
      <c r="AK425" s="108"/>
      <c r="AL425" s="108"/>
      <c r="AM425" s="108"/>
      <c r="AN425" s="108"/>
      <c r="AO425" s="108"/>
      <c r="AP425" s="108"/>
      <c r="AQ425" s="108"/>
    </row>
    <row r="426" spans="1:43">
      <c r="A426" s="108"/>
      <c r="B426" s="108"/>
      <c r="C426" s="108"/>
      <c r="D426" s="108"/>
      <c r="E426" s="108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  <c r="P426" s="108"/>
      <c r="Q426" s="108"/>
      <c r="R426" s="108"/>
      <c r="S426" s="108"/>
      <c r="T426" s="108"/>
      <c r="U426" s="108"/>
      <c r="V426" s="108"/>
      <c r="W426" s="108"/>
      <c r="X426" s="108"/>
      <c r="Y426" s="108"/>
      <c r="Z426" s="108"/>
      <c r="AA426" s="108"/>
      <c r="AB426" s="108"/>
      <c r="AC426" s="108"/>
      <c r="AD426" s="108"/>
      <c r="AE426" s="108"/>
      <c r="AF426" s="108"/>
      <c r="AG426" s="108"/>
      <c r="AH426" s="108"/>
      <c r="AI426" s="108"/>
      <c r="AJ426" s="108"/>
      <c r="AK426" s="108"/>
      <c r="AL426" s="108"/>
      <c r="AM426" s="108"/>
      <c r="AN426" s="108"/>
      <c r="AO426" s="108"/>
      <c r="AP426" s="108"/>
      <c r="AQ426" s="108"/>
    </row>
    <row r="427" spans="1:43">
      <c r="A427" s="108"/>
      <c r="B427" s="108"/>
      <c r="C427" s="108"/>
      <c r="D427" s="108"/>
      <c r="E427" s="108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  <c r="S427" s="108"/>
      <c r="T427" s="108"/>
      <c r="U427" s="108"/>
      <c r="V427" s="108"/>
      <c r="W427" s="108"/>
      <c r="X427" s="108"/>
      <c r="Y427" s="108"/>
      <c r="Z427" s="108"/>
      <c r="AA427" s="108"/>
      <c r="AB427" s="108"/>
      <c r="AC427" s="108"/>
      <c r="AD427" s="108"/>
      <c r="AE427" s="108"/>
      <c r="AF427" s="108"/>
      <c r="AG427" s="108"/>
      <c r="AH427" s="108"/>
      <c r="AI427" s="108"/>
      <c r="AJ427" s="108"/>
      <c r="AK427" s="108"/>
      <c r="AL427" s="108"/>
      <c r="AM427" s="108"/>
      <c r="AN427" s="108"/>
      <c r="AO427" s="108"/>
      <c r="AP427" s="108"/>
      <c r="AQ427" s="108"/>
    </row>
    <row r="428" spans="1:43">
      <c r="A428" s="108"/>
      <c r="B428" s="108"/>
      <c r="C428" s="108"/>
      <c r="D428" s="108"/>
      <c r="E428" s="108"/>
      <c r="F428" s="108"/>
      <c r="G428" s="108"/>
      <c r="H428" s="108"/>
      <c r="I428" s="108"/>
      <c r="J428" s="108"/>
      <c r="K428" s="108"/>
      <c r="L428" s="108"/>
      <c r="M428" s="108"/>
      <c r="N428" s="108"/>
      <c r="O428" s="108"/>
      <c r="P428" s="108"/>
      <c r="Q428" s="108"/>
      <c r="R428" s="108"/>
      <c r="S428" s="108"/>
      <c r="T428" s="108"/>
      <c r="U428" s="108"/>
      <c r="V428" s="108"/>
      <c r="W428" s="108"/>
      <c r="X428" s="108"/>
      <c r="Y428" s="108"/>
      <c r="Z428" s="108"/>
      <c r="AA428" s="108"/>
      <c r="AB428" s="108"/>
      <c r="AC428" s="108"/>
      <c r="AD428" s="108"/>
      <c r="AE428" s="108"/>
      <c r="AF428" s="108"/>
      <c r="AG428" s="108"/>
      <c r="AH428" s="108"/>
      <c r="AI428" s="108"/>
      <c r="AJ428" s="108"/>
      <c r="AK428" s="108"/>
      <c r="AL428" s="108"/>
      <c r="AM428" s="108"/>
      <c r="AN428" s="108"/>
      <c r="AO428" s="108"/>
      <c r="AP428" s="108"/>
      <c r="AQ428" s="108"/>
    </row>
    <row r="429" spans="1:43">
      <c r="A429" s="108"/>
      <c r="B429" s="108"/>
      <c r="C429" s="108"/>
      <c r="D429" s="108"/>
      <c r="E429" s="108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  <c r="P429" s="108"/>
      <c r="Q429" s="108"/>
      <c r="R429" s="108"/>
      <c r="S429" s="108"/>
      <c r="T429" s="108"/>
      <c r="U429" s="108"/>
      <c r="V429" s="108"/>
      <c r="W429" s="108"/>
      <c r="X429" s="108"/>
      <c r="Y429" s="108"/>
      <c r="Z429" s="108"/>
      <c r="AA429" s="108"/>
      <c r="AB429" s="108"/>
      <c r="AC429" s="108"/>
      <c r="AD429" s="108"/>
      <c r="AE429" s="108"/>
      <c r="AF429" s="108"/>
      <c r="AG429" s="108"/>
      <c r="AH429" s="108"/>
      <c r="AI429" s="108"/>
      <c r="AJ429" s="108"/>
      <c r="AK429" s="108"/>
      <c r="AL429" s="108"/>
      <c r="AM429" s="108"/>
      <c r="AN429" s="108"/>
      <c r="AO429" s="108"/>
      <c r="AP429" s="108"/>
      <c r="AQ429" s="108"/>
    </row>
    <row r="430" spans="1:43">
      <c r="A430" s="108"/>
      <c r="B430" s="108"/>
      <c r="C430" s="108"/>
      <c r="D430" s="108"/>
      <c r="E430" s="108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  <c r="S430" s="108"/>
      <c r="T430" s="108"/>
      <c r="U430" s="108"/>
      <c r="V430" s="108"/>
      <c r="W430" s="108"/>
      <c r="X430" s="108"/>
      <c r="Y430" s="108"/>
      <c r="Z430" s="108"/>
      <c r="AA430" s="108"/>
      <c r="AB430" s="108"/>
      <c r="AC430" s="108"/>
      <c r="AD430" s="108"/>
      <c r="AE430" s="108"/>
      <c r="AF430" s="108"/>
      <c r="AG430" s="108"/>
      <c r="AH430" s="108"/>
      <c r="AI430" s="108"/>
      <c r="AJ430" s="108"/>
      <c r="AK430" s="108"/>
      <c r="AL430" s="108"/>
      <c r="AM430" s="108"/>
      <c r="AN430" s="108"/>
      <c r="AO430" s="108"/>
      <c r="AP430" s="108"/>
      <c r="AQ430" s="108"/>
    </row>
    <row r="431" spans="1:43">
      <c r="A431" s="108"/>
      <c r="B431" s="108"/>
      <c r="C431" s="108"/>
      <c r="D431" s="108"/>
      <c r="E431" s="108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  <c r="S431" s="108"/>
      <c r="T431" s="108"/>
      <c r="U431" s="108"/>
      <c r="V431" s="108"/>
      <c r="W431" s="108"/>
      <c r="X431" s="108"/>
      <c r="Y431" s="108"/>
      <c r="Z431" s="108"/>
      <c r="AA431" s="108"/>
      <c r="AB431" s="108"/>
      <c r="AC431" s="108"/>
      <c r="AD431" s="108"/>
      <c r="AE431" s="108"/>
      <c r="AF431" s="108"/>
      <c r="AG431" s="108"/>
      <c r="AH431" s="108"/>
      <c r="AI431" s="108"/>
      <c r="AJ431" s="108"/>
      <c r="AK431" s="108"/>
      <c r="AL431" s="108"/>
      <c r="AM431" s="108"/>
      <c r="AN431" s="108"/>
      <c r="AO431" s="108"/>
      <c r="AP431" s="108"/>
      <c r="AQ431" s="108"/>
    </row>
    <row r="432" spans="1:43">
      <c r="A432" s="108"/>
      <c r="B432" s="108"/>
      <c r="C432" s="108"/>
      <c r="D432" s="108"/>
      <c r="E432" s="108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  <c r="S432" s="108"/>
      <c r="T432" s="108"/>
      <c r="U432" s="108"/>
      <c r="V432" s="108"/>
      <c r="W432" s="108"/>
      <c r="X432" s="108"/>
      <c r="Y432" s="108"/>
      <c r="Z432" s="108"/>
      <c r="AA432" s="108"/>
      <c r="AB432" s="108"/>
      <c r="AC432" s="108"/>
      <c r="AD432" s="108"/>
      <c r="AE432" s="108"/>
      <c r="AF432" s="108"/>
      <c r="AG432" s="108"/>
      <c r="AH432" s="108"/>
      <c r="AI432" s="108"/>
      <c r="AJ432" s="108"/>
      <c r="AK432" s="108"/>
      <c r="AL432" s="108"/>
      <c r="AM432" s="108"/>
      <c r="AN432" s="108"/>
      <c r="AO432" s="108"/>
      <c r="AP432" s="108"/>
      <c r="AQ432" s="108"/>
    </row>
    <row r="433" spans="1:43">
      <c r="A433" s="108"/>
      <c r="B433" s="108"/>
      <c r="C433" s="108"/>
      <c r="D433" s="108"/>
      <c r="E433" s="108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  <c r="S433" s="108"/>
      <c r="T433" s="108"/>
      <c r="U433" s="108"/>
      <c r="V433" s="108"/>
      <c r="W433" s="108"/>
      <c r="X433" s="108"/>
      <c r="Y433" s="108"/>
      <c r="Z433" s="108"/>
      <c r="AA433" s="108"/>
      <c r="AB433" s="108"/>
      <c r="AC433" s="108"/>
      <c r="AD433" s="108"/>
      <c r="AE433" s="108"/>
      <c r="AF433" s="108"/>
      <c r="AG433" s="108"/>
      <c r="AH433" s="108"/>
      <c r="AI433" s="108"/>
      <c r="AJ433" s="108"/>
      <c r="AK433" s="108"/>
      <c r="AL433" s="108"/>
      <c r="AM433" s="108"/>
      <c r="AN433" s="108"/>
      <c r="AO433" s="108"/>
      <c r="AP433" s="108"/>
      <c r="AQ433" s="108"/>
    </row>
    <row r="434" spans="1:43">
      <c r="A434" s="108"/>
      <c r="B434" s="108"/>
      <c r="C434" s="108"/>
      <c r="D434" s="108"/>
      <c r="E434" s="108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  <c r="S434" s="108"/>
      <c r="T434" s="108"/>
      <c r="U434" s="108"/>
      <c r="V434" s="108"/>
      <c r="W434" s="108"/>
      <c r="X434" s="108"/>
      <c r="Y434" s="108"/>
      <c r="Z434" s="108"/>
      <c r="AA434" s="108"/>
      <c r="AB434" s="108"/>
      <c r="AC434" s="108"/>
      <c r="AD434" s="108"/>
      <c r="AE434" s="108"/>
      <c r="AF434" s="108"/>
      <c r="AG434" s="108"/>
      <c r="AH434" s="108"/>
      <c r="AI434" s="108"/>
      <c r="AJ434" s="108"/>
      <c r="AK434" s="108"/>
      <c r="AL434" s="108"/>
      <c r="AM434" s="108"/>
      <c r="AN434" s="108"/>
      <c r="AO434" s="108"/>
      <c r="AP434" s="108"/>
      <c r="AQ434" s="108"/>
    </row>
    <row r="435" spans="1:43">
      <c r="A435" s="108"/>
      <c r="B435" s="108"/>
      <c r="C435" s="108"/>
      <c r="D435" s="108"/>
      <c r="E435" s="108"/>
      <c r="F435" s="108"/>
      <c r="G435" s="108"/>
      <c r="H435" s="108"/>
      <c r="I435" s="108"/>
      <c r="J435" s="108"/>
      <c r="K435" s="108"/>
      <c r="L435" s="108"/>
      <c r="M435" s="108"/>
      <c r="N435" s="108"/>
      <c r="O435" s="108"/>
      <c r="P435" s="108"/>
      <c r="Q435" s="108"/>
      <c r="R435" s="108"/>
      <c r="S435" s="108"/>
      <c r="T435" s="108"/>
      <c r="U435" s="108"/>
      <c r="V435" s="108"/>
      <c r="W435" s="108"/>
      <c r="X435" s="108"/>
      <c r="Y435" s="108"/>
      <c r="Z435" s="108"/>
      <c r="AA435" s="108"/>
      <c r="AB435" s="108"/>
      <c r="AC435" s="108"/>
      <c r="AD435" s="108"/>
      <c r="AE435" s="108"/>
      <c r="AF435" s="108"/>
      <c r="AG435" s="108"/>
      <c r="AH435" s="108"/>
      <c r="AI435" s="108"/>
      <c r="AJ435" s="108"/>
      <c r="AK435" s="108"/>
      <c r="AL435" s="108"/>
      <c r="AM435" s="108"/>
      <c r="AN435" s="108"/>
      <c r="AO435" s="108"/>
      <c r="AP435" s="108"/>
      <c r="AQ435" s="108"/>
    </row>
    <row r="436" spans="1:43">
      <c r="A436" s="108"/>
      <c r="B436" s="108"/>
      <c r="C436" s="108"/>
      <c r="D436" s="108"/>
      <c r="E436" s="108"/>
      <c r="F436" s="108"/>
      <c r="G436" s="108"/>
      <c r="H436" s="108"/>
      <c r="I436" s="108"/>
      <c r="J436" s="108"/>
      <c r="K436" s="108"/>
      <c r="L436" s="108"/>
      <c r="M436" s="108"/>
      <c r="N436" s="108"/>
      <c r="O436" s="108"/>
      <c r="P436" s="108"/>
      <c r="Q436" s="108"/>
      <c r="R436" s="108"/>
      <c r="S436" s="108"/>
      <c r="T436" s="108"/>
      <c r="U436" s="108"/>
      <c r="V436" s="108"/>
      <c r="W436" s="108"/>
      <c r="X436" s="108"/>
      <c r="Y436" s="108"/>
      <c r="Z436" s="108"/>
      <c r="AA436" s="108"/>
      <c r="AB436" s="108"/>
      <c r="AC436" s="108"/>
      <c r="AD436" s="108"/>
      <c r="AE436" s="108"/>
      <c r="AF436" s="108"/>
      <c r="AG436" s="108"/>
      <c r="AH436" s="108"/>
      <c r="AI436" s="108"/>
      <c r="AJ436" s="108"/>
      <c r="AK436" s="108"/>
      <c r="AL436" s="108"/>
      <c r="AM436" s="108"/>
      <c r="AN436" s="108"/>
      <c r="AO436" s="108"/>
      <c r="AP436" s="108"/>
      <c r="AQ436" s="108"/>
    </row>
    <row r="437" spans="1:43">
      <c r="A437" s="108"/>
      <c r="B437" s="108"/>
      <c r="C437" s="108"/>
      <c r="D437" s="108"/>
      <c r="E437" s="108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  <c r="P437" s="108"/>
      <c r="Q437" s="108"/>
      <c r="R437" s="108"/>
      <c r="S437" s="108"/>
      <c r="T437" s="108"/>
      <c r="U437" s="108"/>
      <c r="V437" s="108"/>
      <c r="W437" s="108"/>
      <c r="X437" s="108"/>
      <c r="Y437" s="108"/>
      <c r="Z437" s="108"/>
      <c r="AA437" s="108"/>
      <c r="AB437" s="108"/>
      <c r="AC437" s="108"/>
      <c r="AD437" s="108"/>
      <c r="AE437" s="108"/>
      <c r="AF437" s="108"/>
      <c r="AG437" s="108"/>
      <c r="AH437" s="108"/>
      <c r="AI437" s="108"/>
      <c r="AJ437" s="108"/>
      <c r="AK437" s="108"/>
      <c r="AL437" s="108"/>
      <c r="AM437" s="108"/>
      <c r="AN437" s="108"/>
      <c r="AO437" s="108"/>
      <c r="AP437" s="108"/>
      <c r="AQ437" s="108"/>
    </row>
    <row r="438" spans="1:43">
      <c r="A438" s="108"/>
      <c r="B438" s="108"/>
      <c r="C438" s="108"/>
      <c r="D438" s="108"/>
      <c r="E438" s="108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  <c r="S438" s="108"/>
      <c r="T438" s="108"/>
      <c r="U438" s="108"/>
      <c r="V438" s="108"/>
      <c r="W438" s="108"/>
      <c r="X438" s="108"/>
      <c r="Y438" s="108"/>
      <c r="Z438" s="108"/>
      <c r="AA438" s="108"/>
      <c r="AB438" s="108"/>
      <c r="AC438" s="108"/>
      <c r="AD438" s="108"/>
      <c r="AE438" s="108"/>
      <c r="AF438" s="108"/>
      <c r="AG438" s="108"/>
      <c r="AH438" s="108"/>
      <c r="AI438" s="108"/>
      <c r="AJ438" s="108"/>
      <c r="AK438" s="108"/>
      <c r="AL438" s="108"/>
      <c r="AM438" s="108"/>
      <c r="AN438" s="108"/>
      <c r="AO438" s="108"/>
      <c r="AP438" s="108"/>
      <c r="AQ438" s="108"/>
    </row>
    <row r="439" spans="1:43">
      <c r="A439" s="108"/>
      <c r="B439" s="108"/>
      <c r="C439" s="108"/>
      <c r="D439" s="108"/>
      <c r="E439" s="108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  <c r="S439" s="108"/>
      <c r="T439" s="108"/>
      <c r="U439" s="108"/>
      <c r="V439" s="108"/>
      <c r="W439" s="108"/>
      <c r="X439" s="108"/>
      <c r="Y439" s="108"/>
      <c r="Z439" s="108"/>
      <c r="AA439" s="108"/>
      <c r="AB439" s="108"/>
      <c r="AC439" s="108"/>
      <c r="AD439" s="108"/>
      <c r="AE439" s="108"/>
      <c r="AF439" s="108"/>
      <c r="AG439" s="108"/>
      <c r="AH439" s="108"/>
      <c r="AI439" s="108"/>
      <c r="AJ439" s="108"/>
      <c r="AK439" s="108"/>
      <c r="AL439" s="108"/>
      <c r="AM439" s="108"/>
      <c r="AN439" s="108"/>
      <c r="AO439" s="108"/>
      <c r="AP439" s="108"/>
      <c r="AQ439" s="108"/>
    </row>
    <row r="440" spans="1:43">
      <c r="A440" s="108"/>
      <c r="B440" s="108"/>
      <c r="C440" s="108"/>
      <c r="D440" s="108"/>
      <c r="E440" s="108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  <c r="S440" s="108"/>
      <c r="T440" s="108"/>
      <c r="U440" s="108"/>
      <c r="V440" s="108"/>
      <c r="W440" s="108"/>
      <c r="X440" s="108"/>
      <c r="Y440" s="108"/>
      <c r="Z440" s="108"/>
      <c r="AA440" s="108"/>
      <c r="AB440" s="108"/>
      <c r="AC440" s="108"/>
      <c r="AD440" s="108"/>
      <c r="AE440" s="108"/>
      <c r="AF440" s="108"/>
      <c r="AG440" s="108"/>
      <c r="AH440" s="108"/>
      <c r="AI440" s="108"/>
      <c r="AJ440" s="108"/>
      <c r="AK440" s="108"/>
      <c r="AL440" s="108"/>
      <c r="AM440" s="108"/>
      <c r="AN440" s="108"/>
      <c r="AO440" s="108"/>
      <c r="AP440" s="108"/>
      <c r="AQ440" s="108"/>
    </row>
    <row r="441" spans="1:43">
      <c r="A441" s="108"/>
      <c r="B441" s="108"/>
      <c r="C441" s="108"/>
      <c r="D441" s="108"/>
      <c r="E441" s="108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  <c r="S441" s="108"/>
      <c r="T441" s="108"/>
      <c r="U441" s="108"/>
      <c r="V441" s="108"/>
      <c r="W441" s="108"/>
      <c r="X441" s="108"/>
      <c r="Y441" s="108"/>
      <c r="Z441" s="108"/>
      <c r="AA441" s="108"/>
      <c r="AB441" s="108"/>
      <c r="AC441" s="108"/>
      <c r="AD441" s="108"/>
      <c r="AE441" s="108"/>
      <c r="AF441" s="108"/>
      <c r="AG441" s="108"/>
      <c r="AH441" s="108"/>
      <c r="AI441" s="108"/>
      <c r="AJ441" s="108"/>
      <c r="AK441" s="108"/>
      <c r="AL441" s="108"/>
      <c r="AM441" s="108"/>
      <c r="AN441" s="108"/>
      <c r="AO441" s="108"/>
      <c r="AP441" s="108"/>
      <c r="AQ441" s="108"/>
    </row>
    <row r="442" spans="1:43">
      <c r="A442" s="108"/>
      <c r="B442" s="108"/>
      <c r="C442" s="108"/>
      <c r="D442" s="108"/>
      <c r="E442" s="108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  <c r="S442" s="108"/>
      <c r="T442" s="108"/>
      <c r="U442" s="108"/>
      <c r="V442" s="108"/>
      <c r="W442" s="108"/>
      <c r="X442" s="108"/>
      <c r="Y442" s="108"/>
      <c r="Z442" s="108"/>
      <c r="AA442" s="108"/>
      <c r="AB442" s="108"/>
      <c r="AC442" s="108"/>
      <c r="AD442" s="108"/>
      <c r="AE442" s="108"/>
      <c r="AF442" s="108"/>
      <c r="AG442" s="108"/>
      <c r="AH442" s="108"/>
      <c r="AI442" s="108"/>
      <c r="AJ442" s="108"/>
      <c r="AK442" s="108"/>
      <c r="AL442" s="108"/>
      <c r="AM442" s="108"/>
      <c r="AN442" s="108"/>
      <c r="AO442" s="108"/>
      <c r="AP442" s="108"/>
      <c r="AQ442" s="108"/>
    </row>
    <row r="443" spans="1:43">
      <c r="A443" s="108"/>
      <c r="B443" s="108"/>
      <c r="C443" s="108"/>
      <c r="D443" s="108"/>
      <c r="E443" s="108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  <c r="S443" s="108"/>
      <c r="T443" s="108"/>
      <c r="U443" s="108"/>
      <c r="V443" s="108"/>
      <c r="W443" s="108"/>
      <c r="X443" s="108"/>
      <c r="Y443" s="108"/>
      <c r="Z443" s="108"/>
      <c r="AA443" s="108"/>
      <c r="AB443" s="108"/>
      <c r="AC443" s="108"/>
      <c r="AD443" s="108"/>
      <c r="AE443" s="108"/>
      <c r="AF443" s="108"/>
      <c r="AG443" s="108"/>
      <c r="AH443" s="108"/>
      <c r="AI443" s="108"/>
      <c r="AJ443" s="108"/>
      <c r="AK443" s="108"/>
      <c r="AL443" s="108"/>
      <c r="AM443" s="108"/>
      <c r="AN443" s="108"/>
      <c r="AO443" s="108"/>
      <c r="AP443" s="108"/>
      <c r="AQ443" s="108"/>
    </row>
    <row r="444" spans="1:43">
      <c r="A444" s="108"/>
      <c r="B444" s="108"/>
      <c r="C444" s="108"/>
      <c r="D444" s="108"/>
      <c r="E444" s="108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  <c r="S444" s="108"/>
      <c r="T444" s="108"/>
      <c r="U444" s="108"/>
      <c r="V444" s="108"/>
      <c r="W444" s="108"/>
      <c r="X444" s="108"/>
      <c r="Y444" s="108"/>
      <c r="Z444" s="108"/>
      <c r="AA444" s="108"/>
      <c r="AB444" s="108"/>
      <c r="AC444" s="108"/>
      <c r="AD444" s="108"/>
      <c r="AE444" s="108"/>
      <c r="AF444" s="108"/>
      <c r="AG444" s="108"/>
      <c r="AH444" s="108"/>
      <c r="AI444" s="108"/>
      <c r="AJ444" s="108"/>
      <c r="AK444" s="108"/>
      <c r="AL444" s="108"/>
      <c r="AM444" s="108"/>
      <c r="AN444" s="108"/>
      <c r="AO444" s="108"/>
      <c r="AP444" s="108"/>
      <c r="AQ444" s="108"/>
    </row>
    <row r="445" spans="1:43">
      <c r="A445" s="108"/>
      <c r="B445" s="108"/>
      <c r="C445" s="108"/>
      <c r="D445" s="108"/>
      <c r="E445" s="108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  <c r="S445" s="108"/>
      <c r="T445" s="108"/>
      <c r="U445" s="108"/>
      <c r="V445" s="108"/>
      <c r="W445" s="108"/>
      <c r="X445" s="108"/>
      <c r="Y445" s="108"/>
      <c r="Z445" s="108"/>
      <c r="AA445" s="108"/>
      <c r="AB445" s="108"/>
      <c r="AC445" s="108"/>
      <c r="AD445" s="108"/>
      <c r="AE445" s="108"/>
      <c r="AF445" s="108"/>
      <c r="AG445" s="108"/>
      <c r="AH445" s="108"/>
      <c r="AI445" s="108"/>
      <c r="AJ445" s="108"/>
      <c r="AK445" s="108"/>
      <c r="AL445" s="108"/>
      <c r="AM445" s="108"/>
      <c r="AN445" s="108"/>
      <c r="AO445" s="108"/>
      <c r="AP445" s="108"/>
      <c r="AQ445" s="108"/>
    </row>
    <row r="446" spans="1:43">
      <c r="A446" s="108"/>
      <c r="B446" s="108"/>
      <c r="C446" s="108"/>
      <c r="D446" s="108"/>
      <c r="E446" s="108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  <c r="S446" s="108"/>
      <c r="T446" s="108"/>
      <c r="U446" s="108"/>
      <c r="V446" s="108"/>
      <c r="W446" s="108"/>
      <c r="X446" s="108"/>
      <c r="Y446" s="108"/>
      <c r="Z446" s="108"/>
      <c r="AA446" s="108"/>
      <c r="AB446" s="108"/>
      <c r="AC446" s="108"/>
      <c r="AD446" s="108"/>
      <c r="AE446" s="108"/>
      <c r="AF446" s="108"/>
      <c r="AG446" s="108"/>
      <c r="AH446" s="108"/>
      <c r="AI446" s="108"/>
      <c r="AJ446" s="108"/>
      <c r="AK446" s="108"/>
      <c r="AL446" s="108"/>
      <c r="AM446" s="108"/>
      <c r="AN446" s="108"/>
      <c r="AO446" s="108"/>
      <c r="AP446" s="108"/>
      <c r="AQ446" s="108"/>
    </row>
    <row r="447" spans="1:43">
      <c r="A447" s="108"/>
      <c r="B447" s="108"/>
      <c r="C447" s="108"/>
      <c r="D447" s="108"/>
      <c r="E447" s="108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  <c r="S447" s="108"/>
      <c r="T447" s="108"/>
      <c r="U447" s="108"/>
      <c r="V447" s="108"/>
      <c r="W447" s="108"/>
      <c r="X447" s="108"/>
      <c r="Y447" s="108"/>
      <c r="Z447" s="108"/>
      <c r="AA447" s="108"/>
      <c r="AB447" s="108"/>
      <c r="AC447" s="108"/>
      <c r="AD447" s="108"/>
      <c r="AE447" s="108"/>
      <c r="AF447" s="108"/>
      <c r="AG447" s="108"/>
      <c r="AH447" s="108"/>
      <c r="AI447" s="108"/>
      <c r="AJ447" s="108"/>
      <c r="AK447" s="108"/>
      <c r="AL447" s="108"/>
      <c r="AM447" s="108"/>
      <c r="AN447" s="108"/>
      <c r="AO447" s="108"/>
      <c r="AP447" s="108"/>
      <c r="AQ447" s="108"/>
    </row>
    <row r="448" spans="1:43">
      <c r="A448" s="108"/>
      <c r="B448" s="108"/>
      <c r="C448" s="108"/>
      <c r="D448" s="108"/>
      <c r="E448" s="108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  <c r="S448" s="108"/>
      <c r="T448" s="108"/>
      <c r="U448" s="108"/>
      <c r="V448" s="108"/>
      <c r="W448" s="108"/>
      <c r="X448" s="108"/>
      <c r="Y448" s="108"/>
      <c r="Z448" s="108"/>
      <c r="AA448" s="108"/>
      <c r="AB448" s="108"/>
      <c r="AC448" s="108"/>
      <c r="AD448" s="108"/>
      <c r="AE448" s="108"/>
      <c r="AF448" s="108"/>
      <c r="AG448" s="108"/>
      <c r="AH448" s="108"/>
      <c r="AI448" s="108"/>
      <c r="AJ448" s="108"/>
      <c r="AK448" s="108"/>
      <c r="AL448" s="108"/>
      <c r="AM448" s="108"/>
      <c r="AN448" s="108"/>
      <c r="AO448" s="108"/>
      <c r="AP448" s="108"/>
      <c r="AQ448" s="108"/>
    </row>
    <row r="449" spans="1:43">
      <c r="A449" s="108"/>
      <c r="B449" s="108"/>
      <c r="C449" s="108"/>
      <c r="D449" s="108"/>
      <c r="E449" s="108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  <c r="T449" s="108"/>
      <c r="U449" s="108"/>
      <c r="V449" s="108"/>
      <c r="W449" s="108"/>
      <c r="X449" s="108"/>
      <c r="Y449" s="108"/>
      <c r="Z449" s="108"/>
      <c r="AA449" s="108"/>
      <c r="AB449" s="108"/>
      <c r="AC449" s="108"/>
      <c r="AD449" s="108"/>
      <c r="AE449" s="108"/>
      <c r="AF449" s="108"/>
      <c r="AG449" s="108"/>
      <c r="AH449" s="108"/>
      <c r="AI449" s="108"/>
      <c r="AJ449" s="108"/>
      <c r="AK449" s="108"/>
      <c r="AL449" s="108"/>
      <c r="AM449" s="108"/>
      <c r="AN449" s="108"/>
      <c r="AO449" s="108"/>
      <c r="AP449" s="108"/>
      <c r="AQ449" s="108"/>
    </row>
    <row r="450" spans="1:43">
      <c r="A450" s="108"/>
      <c r="B450" s="108"/>
      <c r="C450" s="108"/>
      <c r="D450" s="108"/>
      <c r="E450" s="108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  <c r="S450" s="108"/>
      <c r="T450" s="108"/>
      <c r="U450" s="108"/>
      <c r="V450" s="108"/>
      <c r="W450" s="108"/>
      <c r="X450" s="108"/>
      <c r="Y450" s="108"/>
      <c r="Z450" s="108"/>
      <c r="AA450" s="108"/>
      <c r="AB450" s="108"/>
      <c r="AC450" s="108"/>
      <c r="AD450" s="108"/>
      <c r="AE450" s="108"/>
      <c r="AF450" s="108"/>
      <c r="AG450" s="108"/>
      <c r="AH450" s="108"/>
      <c r="AI450" s="108"/>
      <c r="AJ450" s="108"/>
      <c r="AK450" s="108"/>
      <c r="AL450" s="108"/>
      <c r="AM450" s="108"/>
      <c r="AN450" s="108"/>
      <c r="AO450" s="108"/>
      <c r="AP450" s="108"/>
      <c r="AQ450" s="108"/>
    </row>
    <row r="451" spans="1:43">
      <c r="A451" s="108"/>
      <c r="B451" s="108"/>
      <c r="C451" s="108"/>
      <c r="D451" s="108"/>
      <c r="E451" s="108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  <c r="P451" s="108"/>
      <c r="Q451" s="108"/>
      <c r="R451" s="108"/>
      <c r="S451" s="108"/>
      <c r="T451" s="108"/>
      <c r="U451" s="108"/>
      <c r="V451" s="108"/>
      <c r="W451" s="108"/>
      <c r="X451" s="108"/>
      <c r="Y451" s="108"/>
      <c r="Z451" s="108"/>
      <c r="AA451" s="108"/>
      <c r="AB451" s="108"/>
      <c r="AC451" s="108"/>
      <c r="AD451" s="108"/>
      <c r="AE451" s="108"/>
      <c r="AF451" s="108"/>
      <c r="AG451" s="108"/>
      <c r="AH451" s="108"/>
      <c r="AI451" s="108"/>
      <c r="AJ451" s="108"/>
      <c r="AK451" s="108"/>
      <c r="AL451" s="108"/>
      <c r="AM451" s="108"/>
      <c r="AN451" s="108"/>
      <c r="AO451" s="108"/>
      <c r="AP451" s="108"/>
      <c r="AQ451" s="108"/>
    </row>
    <row r="452" spans="1:43">
      <c r="A452" s="108"/>
      <c r="B452" s="108"/>
      <c r="C452" s="108"/>
      <c r="D452" s="108"/>
      <c r="E452" s="108"/>
      <c r="F452" s="108"/>
      <c r="G452" s="108"/>
      <c r="H452" s="108"/>
      <c r="I452" s="108"/>
      <c r="J452" s="108"/>
      <c r="K452" s="108"/>
      <c r="L452" s="108"/>
      <c r="M452" s="108"/>
      <c r="N452" s="108"/>
      <c r="O452" s="108"/>
      <c r="P452" s="108"/>
      <c r="Q452" s="108"/>
      <c r="R452" s="108"/>
      <c r="S452" s="108"/>
      <c r="T452" s="108"/>
      <c r="U452" s="108"/>
      <c r="V452" s="108"/>
      <c r="W452" s="108"/>
      <c r="X452" s="108"/>
      <c r="Y452" s="108"/>
      <c r="Z452" s="108"/>
      <c r="AA452" s="108"/>
      <c r="AB452" s="108"/>
      <c r="AC452" s="108"/>
      <c r="AD452" s="108"/>
      <c r="AE452" s="108"/>
      <c r="AF452" s="108"/>
      <c r="AG452" s="108"/>
      <c r="AH452" s="108"/>
      <c r="AI452" s="108"/>
      <c r="AJ452" s="108"/>
      <c r="AK452" s="108"/>
      <c r="AL452" s="108"/>
      <c r="AM452" s="108"/>
      <c r="AN452" s="108"/>
      <c r="AO452" s="108"/>
      <c r="AP452" s="108"/>
      <c r="AQ452" s="108"/>
    </row>
    <row r="453" spans="1:43">
      <c r="A453" s="108"/>
      <c r="B453" s="108"/>
      <c r="C453" s="108"/>
      <c r="D453" s="108"/>
      <c r="E453" s="108"/>
      <c r="F453" s="108"/>
      <c r="G453" s="108"/>
      <c r="H453" s="108"/>
      <c r="I453" s="108"/>
      <c r="J453" s="108"/>
      <c r="K453" s="108"/>
      <c r="L453" s="108"/>
      <c r="M453" s="108"/>
      <c r="N453" s="108"/>
      <c r="O453" s="108"/>
      <c r="P453" s="108"/>
      <c r="Q453" s="108"/>
      <c r="R453" s="108"/>
      <c r="S453" s="108"/>
      <c r="T453" s="108"/>
      <c r="U453" s="108"/>
      <c r="V453" s="108"/>
      <c r="W453" s="108"/>
      <c r="X453" s="108"/>
      <c r="Y453" s="108"/>
      <c r="Z453" s="108"/>
      <c r="AA453" s="108"/>
      <c r="AB453" s="108"/>
      <c r="AC453" s="108"/>
      <c r="AD453" s="108"/>
      <c r="AE453" s="108"/>
      <c r="AF453" s="108"/>
      <c r="AG453" s="108"/>
      <c r="AH453" s="108"/>
      <c r="AI453" s="108"/>
      <c r="AJ453" s="108"/>
      <c r="AK453" s="108"/>
      <c r="AL453" s="108"/>
      <c r="AM453" s="108"/>
      <c r="AN453" s="108"/>
      <c r="AO453" s="108"/>
      <c r="AP453" s="108"/>
      <c r="AQ453" s="108"/>
    </row>
    <row r="454" spans="1:43">
      <c r="A454" s="108"/>
      <c r="B454" s="108"/>
      <c r="C454" s="108"/>
      <c r="D454" s="108"/>
      <c r="E454" s="108"/>
      <c r="F454" s="108"/>
      <c r="G454" s="108"/>
      <c r="H454" s="108"/>
      <c r="I454" s="108"/>
      <c r="J454" s="108"/>
      <c r="K454" s="108"/>
      <c r="L454" s="108"/>
      <c r="M454" s="108"/>
      <c r="N454" s="108"/>
      <c r="O454" s="108"/>
      <c r="P454" s="108"/>
      <c r="Q454" s="108"/>
      <c r="R454" s="108"/>
      <c r="S454" s="108"/>
      <c r="T454" s="108"/>
      <c r="U454" s="108"/>
      <c r="V454" s="108"/>
      <c r="W454" s="108"/>
      <c r="X454" s="108"/>
      <c r="Y454" s="108"/>
      <c r="Z454" s="108"/>
      <c r="AA454" s="108"/>
      <c r="AB454" s="108"/>
      <c r="AC454" s="108"/>
      <c r="AD454" s="108"/>
      <c r="AE454" s="108"/>
      <c r="AF454" s="108"/>
      <c r="AG454" s="108"/>
      <c r="AH454" s="108"/>
      <c r="AI454" s="108"/>
      <c r="AJ454" s="108"/>
      <c r="AK454" s="108"/>
      <c r="AL454" s="108"/>
      <c r="AM454" s="108"/>
      <c r="AN454" s="108"/>
      <c r="AO454" s="108"/>
      <c r="AP454" s="108"/>
      <c r="AQ454" s="108"/>
    </row>
    <row r="455" spans="1:43">
      <c r="A455" s="108"/>
      <c r="B455" s="108"/>
      <c r="C455" s="108"/>
      <c r="D455" s="108"/>
      <c r="E455" s="108"/>
      <c r="F455" s="108"/>
      <c r="G455" s="108"/>
      <c r="H455" s="108"/>
      <c r="I455" s="108"/>
      <c r="J455" s="108"/>
      <c r="K455" s="108"/>
      <c r="L455" s="108"/>
      <c r="M455" s="108"/>
      <c r="N455" s="108"/>
      <c r="O455" s="108"/>
      <c r="P455" s="108"/>
      <c r="Q455" s="108"/>
      <c r="R455" s="108"/>
      <c r="S455" s="108"/>
      <c r="T455" s="108"/>
      <c r="U455" s="108"/>
      <c r="V455" s="108"/>
      <c r="W455" s="108"/>
      <c r="X455" s="108"/>
      <c r="Y455" s="108"/>
      <c r="Z455" s="108"/>
      <c r="AA455" s="108"/>
      <c r="AB455" s="108"/>
      <c r="AC455" s="108"/>
      <c r="AD455" s="108"/>
      <c r="AE455" s="108"/>
      <c r="AF455" s="108"/>
      <c r="AG455" s="108"/>
      <c r="AH455" s="108"/>
      <c r="AI455" s="108"/>
      <c r="AJ455" s="108"/>
      <c r="AK455" s="108"/>
      <c r="AL455" s="108"/>
      <c r="AM455" s="108"/>
      <c r="AN455" s="108"/>
      <c r="AO455" s="108"/>
      <c r="AP455" s="108"/>
      <c r="AQ455" s="108"/>
    </row>
    <row r="456" spans="1:43">
      <c r="A456" s="108"/>
      <c r="B456" s="108"/>
      <c r="C456" s="108"/>
      <c r="D456" s="108"/>
      <c r="E456" s="108"/>
      <c r="F456" s="108"/>
      <c r="G456" s="108"/>
      <c r="H456" s="108"/>
      <c r="I456" s="108"/>
      <c r="J456" s="108"/>
      <c r="K456" s="108"/>
      <c r="L456" s="108"/>
      <c r="M456" s="108"/>
      <c r="N456" s="108"/>
      <c r="O456" s="108"/>
      <c r="P456" s="108"/>
      <c r="Q456" s="108"/>
      <c r="R456" s="108"/>
      <c r="S456" s="108"/>
      <c r="T456" s="108"/>
      <c r="U456" s="108"/>
      <c r="V456" s="108"/>
      <c r="W456" s="108"/>
      <c r="X456" s="108"/>
      <c r="Y456" s="108"/>
      <c r="Z456" s="108"/>
      <c r="AA456" s="108"/>
      <c r="AB456" s="108"/>
      <c r="AC456" s="108"/>
      <c r="AD456" s="108"/>
      <c r="AE456" s="108"/>
      <c r="AF456" s="108"/>
      <c r="AG456" s="108"/>
      <c r="AH456" s="108"/>
      <c r="AI456" s="108"/>
      <c r="AJ456" s="108"/>
      <c r="AK456" s="108"/>
      <c r="AL456" s="108"/>
      <c r="AM456" s="108"/>
      <c r="AN456" s="108"/>
      <c r="AO456" s="108"/>
      <c r="AP456" s="108"/>
      <c r="AQ456" s="108"/>
    </row>
    <row r="457" spans="1:43">
      <c r="A457" s="108"/>
      <c r="B457" s="108"/>
      <c r="C457" s="108"/>
      <c r="D457" s="108"/>
      <c r="E457" s="108"/>
      <c r="F457" s="108"/>
      <c r="G457" s="108"/>
      <c r="H457" s="108"/>
      <c r="I457" s="108"/>
      <c r="J457" s="108"/>
      <c r="K457" s="108"/>
      <c r="L457" s="108"/>
      <c r="M457" s="108"/>
      <c r="N457" s="108"/>
      <c r="O457" s="108"/>
      <c r="P457" s="108"/>
      <c r="Q457" s="108"/>
      <c r="R457" s="108"/>
      <c r="S457" s="108"/>
      <c r="T457" s="108"/>
      <c r="U457" s="108"/>
      <c r="V457" s="108"/>
      <c r="W457" s="108"/>
      <c r="X457" s="108"/>
      <c r="Y457" s="108"/>
      <c r="Z457" s="108"/>
      <c r="AA457" s="108"/>
      <c r="AB457" s="108"/>
      <c r="AC457" s="108"/>
      <c r="AD457" s="108"/>
      <c r="AE457" s="108"/>
      <c r="AF457" s="108"/>
      <c r="AG457" s="108"/>
      <c r="AH457" s="108"/>
      <c r="AI457" s="108"/>
      <c r="AJ457" s="108"/>
      <c r="AK457" s="108"/>
      <c r="AL457" s="108"/>
      <c r="AM457" s="108"/>
      <c r="AN457" s="108"/>
      <c r="AO457" s="108"/>
      <c r="AP457" s="108"/>
      <c r="AQ457" s="108"/>
    </row>
    <row r="458" spans="1:43">
      <c r="A458" s="108"/>
      <c r="B458" s="108"/>
      <c r="C458" s="108"/>
      <c r="D458" s="108"/>
      <c r="E458" s="108"/>
      <c r="F458" s="108"/>
      <c r="G458" s="108"/>
      <c r="H458" s="108"/>
      <c r="I458" s="108"/>
      <c r="J458" s="108"/>
      <c r="K458" s="108"/>
      <c r="L458" s="108"/>
      <c r="M458" s="108"/>
      <c r="N458" s="108"/>
      <c r="O458" s="108"/>
      <c r="P458" s="108"/>
      <c r="Q458" s="108"/>
      <c r="R458" s="108"/>
      <c r="S458" s="108"/>
      <c r="T458" s="108"/>
      <c r="U458" s="108"/>
      <c r="V458" s="108"/>
      <c r="W458" s="108"/>
      <c r="X458" s="108"/>
      <c r="Y458" s="108"/>
      <c r="Z458" s="108"/>
      <c r="AA458" s="108"/>
      <c r="AB458" s="108"/>
      <c r="AC458" s="108"/>
      <c r="AD458" s="108"/>
      <c r="AE458" s="108"/>
      <c r="AF458" s="108"/>
      <c r="AG458" s="108"/>
      <c r="AH458" s="108"/>
      <c r="AI458" s="108"/>
      <c r="AJ458" s="108"/>
      <c r="AK458" s="108"/>
      <c r="AL458" s="108"/>
      <c r="AM458" s="108"/>
      <c r="AN458" s="108"/>
      <c r="AO458" s="108"/>
      <c r="AP458" s="108"/>
      <c r="AQ458" s="108"/>
    </row>
    <row r="459" spans="1:43">
      <c r="A459" s="108"/>
      <c r="B459" s="108"/>
      <c r="C459" s="108"/>
      <c r="D459" s="108"/>
      <c r="E459" s="108"/>
      <c r="F459" s="108"/>
      <c r="G459" s="108"/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  <c r="R459" s="108"/>
      <c r="S459" s="108"/>
      <c r="T459" s="108"/>
      <c r="U459" s="108"/>
      <c r="V459" s="108"/>
      <c r="W459" s="108"/>
      <c r="X459" s="108"/>
      <c r="Y459" s="108"/>
      <c r="Z459" s="108"/>
      <c r="AA459" s="108"/>
      <c r="AB459" s="108"/>
      <c r="AC459" s="108"/>
      <c r="AD459" s="108"/>
      <c r="AE459" s="108"/>
      <c r="AF459" s="108"/>
      <c r="AG459" s="108"/>
      <c r="AH459" s="108"/>
      <c r="AI459" s="108"/>
      <c r="AJ459" s="108"/>
      <c r="AK459" s="108"/>
      <c r="AL459" s="108"/>
      <c r="AM459" s="108"/>
      <c r="AN459" s="108"/>
      <c r="AO459" s="108"/>
      <c r="AP459" s="108"/>
      <c r="AQ459" s="108"/>
    </row>
    <row r="460" spans="1:43">
      <c r="A460" s="108"/>
      <c r="B460" s="108"/>
      <c r="C460" s="108"/>
      <c r="D460" s="108"/>
      <c r="E460" s="108"/>
      <c r="F460" s="108"/>
      <c r="G460" s="108"/>
      <c r="H460" s="108"/>
      <c r="I460" s="108"/>
      <c r="J460" s="108"/>
      <c r="K460" s="108"/>
      <c r="L460" s="108"/>
      <c r="M460" s="108"/>
      <c r="N460" s="108"/>
      <c r="O460" s="108"/>
      <c r="P460" s="108"/>
      <c r="Q460" s="108"/>
      <c r="R460" s="108"/>
      <c r="S460" s="108"/>
      <c r="T460" s="108"/>
      <c r="U460" s="108"/>
      <c r="V460" s="108"/>
      <c r="W460" s="108"/>
      <c r="X460" s="108"/>
      <c r="Y460" s="108"/>
      <c r="Z460" s="108"/>
      <c r="AA460" s="108"/>
      <c r="AB460" s="108"/>
      <c r="AC460" s="108"/>
      <c r="AD460" s="108"/>
      <c r="AE460" s="108"/>
      <c r="AF460" s="108"/>
      <c r="AG460" s="108"/>
      <c r="AH460" s="108"/>
      <c r="AI460" s="108"/>
      <c r="AJ460" s="108"/>
      <c r="AK460" s="108"/>
      <c r="AL460" s="108"/>
      <c r="AM460" s="108"/>
      <c r="AN460" s="108"/>
      <c r="AO460" s="108"/>
      <c r="AP460" s="108"/>
      <c r="AQ460" s="108"/>
    </row>
    <row r="461" spans="1:43">
      <c r="A461" s="108"/>
      <c r="B461" s="108"/>
      <c r="C461" s="108"/>
      <c r="D461" s="108"/>
      <c r="E461" s="108"/>
      <c r="F461" s="108"/>
      <c r="G461" s="108"/>
      <c r="H461" s="108"/>
      <c r="I461" s="108"/>
      <c r="J461" s="108"/>
      <c r="K461" s="108"/>
      <c r="L461" s="108"/>
      <c r="M461" s="108"/>
      <c r="N461" s="108"/>
      <c r="O461" s="108"/>
      <c r="P461" s="108"/>
      <c r="Q461" s="108"/>
      <c r="R461" s="108"/>
      <c r="S461" s="108"/>
      <c r="T461" s="108"/>
      <c r="U461" s="108"/>
      <c r="V461" s="108"/>
      <c r="W461" s="108"/>
      <c r="X461" s="108"/>
      <c r="Y461" s="108"/>
      <c r="Z461" s="108"/>
      <c r="AA461" s="108"/>
      <c r="AB461" s="108"/>
      <c r="AC461" s="108"/>
      <c r="AD461" s="108"/>
      <c r="AE461" s="108"/>
      <c r="AF461" s="108"/>
      <c r="AG461" s="108"/>
      <c r="AH461" s="108"/>
      <c r="AI461" s="108"/>
      <c r="AJ461" s="108"/>
      <c r="AK461" s="108"/>
      <c r="AL461" s="108"/>
      <c r="AM461" s="108"/>
      <c r="AN461" s="108"/>
      <c r="AO461" s="108"/>
      <c r="AP461" s="108"/>
      <c r="AQ461" s="108"/>
    </row>
    <row r="462" spans="1:43">
      <c r="A462" s="108"/>
      <c r="B462" s="108"/>
      <c r="C462" s="108"/>
      <c r="D462" s="108"/>
      <c r="E462" s="108"/>
      <c r="F462" s="108"/>
      <c r="G462" s="108"/>
      <c r="H462" s="108"/>
      <c r="I462" s="108"/>
      <c r="J462" s="108"/>
      <c r="K462" s="108"/>
      <c r="L462" s="108"/>
      <c r="M462" s="108"/>
      <c r="N462" s="108"/>
      <c r="O462" s="108"/>
      <c r="P462" s="108"/>
      <c r="Q462" s="108"/>
      <c r="R462" s="108"/>
      <c r="S462" s="108"/>
      <c r="T462" s="108"/>
      <c r="U462" s="108"/>
      <c r="V462" s="108"/>
      <c r="W462" s="108"/>
      <c r="X462" s="108"/>
      <c r="Y462" s="108"/>
      <c r="Z462" s="108"/>
      <c r="AA462" s="108"/>
      <c r="AB462" s="108"/>
      <c r="AC462" s="108"/>
      <c r="AD462" s="108"/>
      <c r="AE462" s="108"/>
      <c r="AF462" s="108"/>
      <c r="AG462" s="108"/>
      <c r="AH462" s="108"/>
      <c r="AI462" s="108"/>
      <c r="AJ462" s="108"/>
      <c r="AK462" s="108"/>
      <c r="AL462" s="108"/>
      <c r="AM462" s="108"/>
      <c r="AN462" s="108"/>
      <c r="AO462" s="108"/>
      <c r="AP462" s="108"/>
      <c r="AQ462" s="108"/>
    </row>
    <row r="463" spans="1:43">
      <c r="A463" s="108"/>
      <c r="B463" s="108"/>
      <c r="C463" s="108"/>
      <c r="D463" s="108"/>
      <c r="E463" s="108"/>
      <c r="F463" s="108"/>
      <c r="G463" s="108"/>
      <c r="H463" s="108"/>
      <c r="I463" s="108"/>
      <c r="J463" s="108"/>
      <c r="K463" s="108"/>
      <c r="L463" s="108"/>
      <c r="M463" s="108"/>
      <c r="N463" s="108"/>
      <c r="O463" s="108"/>
      <c r="P463" s="108"/>
      <c r="Q463" s="108"/>
      <c r="R463" s="108"/>
      <c r="S463" s="108"/>
      <c r="T463" s="108"/>
      <c r="U463" s="108"/>
      <c r="V463" s="108"/>
      <c r="W463" s="108"/>
      <c r="X463" s="108"/>
      <c r="Y463" s="108"/>
      <c r="Z463" s="108"/>
      <c r="AA463" s="108"/>
      <c r="AB463" s="108"/>
      <c r="AC463" s="108"/>
      <c r="AD463" s="108"/>
      <c r="AE463" s="108"/>
      <c r="AF463" s="108"/>
      <c r="AG463" s="108"/>
      <c r="AH463" s="108"/>
      <c r="AI463" s="108"/>
      <c r="AJ463" s="108"/>
      <c r="AK463" s="108"/>
      <c r="AL463" s="108"/>
      <c r="AM463" s="108"/>
      <c r="AN463" s="108"/>
      <c r="AO463" s="108"/>
      <c r="AP463" s="108"/>
      <c r="AQ463" s="108"/>
    </row>
    <row r="464" spans="1:43">
      <c r="A464" s="108"/>
      <c r="B464" s="108"/>
      <c r="C464" s="108"/>
      <c r="D464" s="108"/>
      <c r="E464" s="108"/>
      <c r="F464" s="108"/>
      <c r="G464" s="108"/>
      <c r="H464" s="108"/>
      <c r="I464" s="108"/>
      <c r="J464" s="108"/>
      <c r="K464" s="108"/>
      <c r="L464" s="108"/>
      <c r="M464" s="108"/>
      <c r="N464" s="108"/>
      <c r="O464" s="108"/>
      <c r="P464" s="108"/>
      <c r="Q464" s="108"/>
      <c r="R464" s="108"/>
      <c r="S464" s="108"/>
      <c r="T464" s="108"/>
      <c r="U464" s="108"/>
      <c r="V464" s="108"/>
      <c r="W464" s="108"/>
      <c r="X464" s="108"/>
      <c r="Y464" s="108"/>
      <c r="Z464" s="108"/>
      <c r="AA464" s="108"/>
      <c r="AB464" s="108"/>
      <c r="AC464" s="108"/>
      <c r="AD464" s="108"/>
      <c r="AE464" s="108"/>
      <c r="AF464" s="108"/>
      <c r="AG464" s="108"/>
      <c r="AH464" s="108"/>
      <c r="AI464" s="108"/>
      <c r="AJ464" s="108"/>
      <c r="AK464" s="108"/>
      <c r="AL464" s="108"/>
      <c r="AM464" s="108"/>
      <c r="AN464" s="108"/>
      <c r="AO464" s="108"/>
      <c r="AP464" s="108"/>
      <c r="AQ464" s="108"/>
    </row>
    <row r="465" spans="1:43">
      <c r="A465" s="108"/>
      <c r="B465" s="108"/>
      <c r="C465" s="108"/>
      <c r="D465" s="108"/>
      <c r="E465" s="108"/>
      <c r="F465" s="108"/>
      <c r="G465" s="108"/>
      <c r="H465" s="108"/>
      <c r="I465" s="108"/>
      <c r="J465" s="108"/>
      <c r="K465" s="108"/>
      <c r="L465" s="108"/>
      <c r="M465" s="108"/>
      <c r="N465" s="108"/>
      <c r="O465" s="108"/>
      <c r="P465" s="108"/>
      <c r="Q465" s="108"/>
      <c r="R465" s="108"/>
      <c r="S465" s="108"/>
      <c r="T465" s="108"/>
      <c r="U465" s="108"/>
      <c r="V465" s="108"/>
      <c r="W465" s="108"/>
      <c r="X465" s="108"/>
      <c r="Y465" s="108"/>
      <c r="Z465" s="108"/>
      <c r="AA465" s="108"/>
      <c r="AB465" s="108"/>
      <c r="AC465" s="108"/>
      <c r="AD465" s="108"/>
      <c r="AE465" s="108"/>
      <c r="AF465" s="108"/>
      <c r="AG465" s="108"/>
      <c r="AH465" s="108"/>
      <c r="AI465" s="108"/>
      <c r="AJ465" s="108"/>
      <c r="AK465" s="108"/>
      <c r="AL465" s="108"/>
      <c r="AM465" s="108"/>
      <c r="AN465" s="108"/>
      <c r="AO465" s="108"/>
      <c r="AP465" s="108"/>
      <c r="AQ465" s="108"/>
    </row>
    <row r="466" spans="1:43">
      <c r="A466" s="108"/>
      <c r="B466" s="108"/>
      <c r="C466" s="108"/>
      <c r="D466" s="108"/>
      <c r="E466" s="108"/>
      <c r="F466" s="108"/>
      <c r="G466" s="108"/>
      <c r="H466" s="108"/>
      <c r="I466" s="108"/>
      <c r="J466" s="108"/>
      <c r="K466" s="108"/>
      <c r="L466" s="108"/>
      <c r="M466" s="108"/>
      <c r="N466" s="108"/>
      <c r="O466" s="108"/>
      <c r="P466" s="108"/>
      <c r="Q466" s="108"/>
      <c r="R466" s="108"/>
      <c r="S466" s="108"/>
      <c r="T466" s="108"/>
      <c r="U466" s="108"/>
      <c r="V466" s="108"/>
      <c r="W466" s="108"/>
      <c r="X466" s="108"/>
      <c r="Y466" s="108"/>
      <c r="Z466" s="108"/>
      <c r="AA466" s="108"/>
      <c r="AB466" s="108"/>
      <c r="AC466" s="108"/>
      <c r="AD466" s="108"/>
      <c r="AE466" s="108"/>
      <c r="AF466" s="108"/>
      <c r="AG466" s="108"/>
      <c r="AH466" s="108"/>
      <c r="AI466" s="108"/>
      <c r="AJ466" s="108"/>
      <c r="AK466" s="108"/>
      <c r="AL466" s="108"/>
      <c r="AM466" s="108"/>
      <c r="AN466" s="108"/>
      <c r="AO466" s="108"/>
      <c r="AP466" s="108"/>
      <c r="AQ466" s="108"/>
    </row>
    <row r="467" spans="1:43">
      <c r="A467" s="108"/>
      <c r="B467" s="108"/>
      <c r="C467" s="108"/>
      <c r="D467" s="108"/>
      <c r="E467" s="108"/>
      <c r="F467" s="108"/>
      <c r="G467" s="108"/>
      <c r="H467" s="108"/>
      <c r="I467" s="108"/>
      <c r="J467" s="108"/>
      <c r="K467" s="108"/>
      <c r="L467" s="108"/>
      <c r="M467" s="108"/>
      <c r="N467" s="108"/>
      <c r="O467" s="108"/>
      <c r="P467" s="108"/>
      <c r="Q467" s="108"/>
      <c r="R467" s="108"/>
      <c r="S467" s="108"/>
      <c r="T467" s="108"/>
      <c r="U467" s="108"/>
      <c r="V467" s="108"/>
      <c r="W467" s="108"/>
      <c r="X467" s="108"/>
      <c r="Y467" s="108"/>
      <c r="Z467" s="108"/>
      <c r="AA467" s="108"/>
      <c r="AB467" s="108"/>
      <c r="AC467" s="108"/>
      <c r="AD467" s="108"/>
      <c r="AE467" s="108"/>
      <c r="AF467" s="108"/>
      <c r="AG467" s="108"/>
      <c r="AH467" s="108"/>
      <c r="AI467" s="108"/>
      <c r="AJ467" s="108"/>
      <c r="AK467" s="108"/>
      <c r="AL467" s="108"/>
      <c r="AM467" s="108"/>
      <c r="AN467" s="108"/>
      <c r="AO467" s="108"/>
      <c r="AP467" s="108"/>
      <c r="AQ467" s="108"/>
    </row>
    <row r="468" spans="1:43">
      <c r="A468" s="108"/>
      <c r="B468" s="108"/>
      <c r="C468" s="108"/>
      <c r="D468" s="108"/>
      <c r="E468" s="108"/>
      <c r="F468" s="108"/>
      <c r="G468" s="108"/>
      <c r="H468" s="108"/>
      <c r="I468" s="108"/>
      <c r="J468" s="108"/>
      <c r="K468" s="108"/>
      <c r="L468" s="108"/>
      <c r="M468" s="108"/>
      <c r="N468" s="108"/>
      <c r="O468" s="108"/>
      <c r="P468" s="108"/>
      <c r="Q468" s="108"/>
      <c r="R468" s="108"/>
      <c r="S468" s="108"/>
      <c r="T468" s="108"/>
      <c r="U468" s="108"/>
      <c r="V468" s="108"/>
      <c r="W468" s="108"/>
      <c r="X468" s="108"/>
      <c r="Y468" s="108"/>
      <c r="Z468" s="108"/>
      <c r="AA468" s="108"/>
      <c r="AB468" s="108"/>
      <c r="AC468" s="108"/>
      <c r="AD468" s="108"/>
      <c r="AE468" s="108"/>
      <c r="AF468" s="108"/>
      <c r="AG468" s="108"/>
      <c r="AH468" s="108"/>
      <c r="AI468" s="108"/>
      <c r="AJ468" s="108"/>
      <c r="AK468" s="108"/>
      <c r="AL468" s="108"/>
      <c r="AM468" s="108"/>
      <c r="AN468" s="108"/>
      <c r="AO468" s="108"/>
      <c r="AP468" s="108"/>
      <c r="AQ468" s="108"/>
    </row>
    <row r="469" spans="1:43">
      <c r="A469" s="108"/>
      <c r="B469" s="108"/>
      <c r="C469" s="108"/>
      <c r="D469" s="108"/>
      <c r="E469" s="108"/>
      <c r="F469" s="108"/>
      <c r="G469" s="108"/>
      <c r="H469" s="108"/>
      <c r="I469" s="108"/>
      <c r="J469" s="108"/>
      <c r="K469" s="108"/>
      <c r="L469" s="108"/>
      <c r="M469" s="108"/>
      <c r="N469" s="108"/>
      <c r="O469" s="108"/>
      <c r="P469" s="108"/>
      <c r="Q469" s="108"/>
      <c r="R469" s="108"/>
      <c r="S469" s="108"/>
      <c r="T469" s="108"/>
      <c r="U469" s="108"/>
      <c r="V469" s="108"/>
      <c r="W469" s="108"/>
      <c r="X469" s="108"/>
      <c r="Y469" s="108"/>
      <c r="Z469" s="108"/>
      <c r="AA469" s="108"/>
      <c r="AB469" s="108"/>
      <c r="AC469" s="108"/>
      <c r="AD469" s="108"/>
      <c r="AE469" s="108"/>
      <c r="AF469" s="108"/>
      <c r="AG469" s="108"/>
      <c r="AH469" s="108"/>
      <c r="AI469" s="108"/>
      <c r="AJ469" s="108"/>
      <c r="AK469" s="108"/>
      <c r="AL469" s="108"/>
      <c r="AM469" s="108"/>
      <c r="AN469" s="108"/>
      <c r="AO469" s="108"/>
      <c r="AP469" s="108"/>
      <c r="AQ469" s="108"/>
    </row>
    <row r="470" spans="1:43">
      <c r="A470" s="108"/>
      <c r="B470" s="108"/>
      <c r="C470" s="108"/>
      <c r="D470" s="108"/>
      <c r="E470" s="108"/>
      <c r="F470" s="108"/>
      <c r="G470" s="108"/>
      <c r="H470" s="108"/>
      <c r="I470" s="108"/>
      <c r="J470" s="108"/>
      <c r="K470" s="108"/>
      <c r="L470" s="108"/>
      <c r="M470" s="108"/>
      <c r="N470" s="108"/>
      <c r="O470" s="108"/>
      <c r="P470" s="108"/>
      <c r="Q470" s="108"/>
      <c r="R470" s="108"/>
      <c r="S470" s="108"/>
      <c r="T470" s="108"/>
      <c r="U470" s="108"/>
      <c r="V470" s="108"/>
      <c r="W470" s="108"/>
      <c r="X470" s="108"/>
      <c r="Y470" s="108"/>
      <c r="Z470" s="108"/>
      <c r="AA470" s="108"/>
      <c r="AB470" s="108"/>
      <c r="AC470" s="108"/>
      <c r="AD470" s="108"/>
      <c r="AE470" s="108"/>
      <c r="AF470" s="108"/>
      <c r="AG470" s="108"/>
      <c r="AH470" s="108"/>
      <c r="AI470" s="108"/>
      <c r="AJ470" s="108"/>
      <c r="AK470" s="108"/>
      <c r="AL470" s="108"/>
      <c r="AM470" s="108"/>
      <c r="AN470" s="108"/>
      <c r="AO470" s="108"/>
      <c r="AP470" s="108"/>
      <c r="AQ470" s="108"/>
    </row>
    <row r="471" spans="1:43">
      <c r="A471" s="108"/>
      <c r="B471" s="108"/>
      <c r="C471" s="108"/>
      <c r="D471" s="108"/>
      <c r="E471" s="108"/>
      <c r="F471" s="108"/>
      <c r="G471" s="108"/>
      <c r="H471" s="108"/>
      <c r="I471" s="108"/>
      <c r="J471" s="108"/>
      <c r="K471" s="108"/>
      <c r="L471" s="108"/>
      <c r="M471" s="108"/>
      <c r="N471" s="108"/>
      <c r="O471" s="108"/>
      <c r="P471" s="108"/>
      <c r="Q471" s="108"/>
      <c r="R471" s="108"/>
      <c r="S471" s="108"/>
      <c r="T471" s="108"/>
      <c r="U471" s="108"/>
      <c r="V471" s="108"/>
      <c r="W471" s="108"/>
      <c r="X471" s="108"/>
      <c r="Y471" s="108"/>
      <c r="Z471" s="108"/>
      <c r="AA471" s="108"/>
      <c r="AB471" s="108"/>
      <c r="AC471" s="108"/>
      <c r="AD471" s="108"/>
      <c r="AE471" s="108"/>
      <c r="AF471" s="108"/>
      <c r="AG471" s="108"/>
      <c r="AH471" s="108"/>
      <c r="AI471" s="108"/>
      <c r="AJ471" s="108"/>
      <c r="AK471" s="108"/>
      <c r="AL471" s="108"/>
      <c r="AM471" s="108"/>
      <c r="AN471" s="108"/>
      <c r="AO471" s="108"/>
      <c r="AP471" s="108"/>
      <c r="AQ471" s="108"/>
    </row>
    <row r="472" spans="1:43">
      <c r="A472" s="108"/>
      <c r="B472" s="108"/>
      <c r="C472" s="108"/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  <c r="N472" s="108"/>
      <c r="O472" s="108"/>
      <c r="P472" s="108"/>
      <c r="Q472" s="108"/>
      <c r="R472" s="108"/>
      <c r="S472" s="108"/>
      <c r="T472" s="108"/>
      <c r="U472" s="108"/>
      <c r="V472" s="108"/>
      <c r="W472" s="108"/>
      <c r="X472" s="108"/>
      <c r="Y472" s="108"/>
      <c r="Z472" s="108"/>
      <c r="AA472" s="108"/>
      <c r="AB472" s="108"/>
      <c r="AC472" s="108"/>
      <c r="AD472" s="108"/>
      <c r="AE472" s="108"/>
      <c r="AF472" s="108"/>
      <c r="AG472" s="108"/>
      <c r="AH472" s="108"/>
      <c r="AI472" s="108"/>
      <c r="AJ472" s="108"/>
      <c r="AK472" s="108"/>
      <c r="AL472" s="108"/>
      <c r="AM472" s="108"/>
      <c r="AN472" s="108"/>
      <c r="AO472" s="108"/>
      <c r="AP472" s="108"/>
      <c r="AQ472" s="108"/>
    </row>
    <row r="473" spans="1:43">
      <c r="A473" s="108"/>
      <c r="B473" s="108"/>
      <c r="C473" s="108"/>
      <c r="D473" s="108"/>
      <c r="E473" s="108"/>
      <c r="F473" s="108"/>
      <c r="G473" s="108"/>
      <c r="H473" s="108"/>
      <c r="I473" s="108"/>
      <c r="J473" s="108"/>
      <c r="K473" s="108"/>
      <c r="L473" s="108"/>
      <c r="M473" s="108"/>
      <c r="N473" s="108"/>
      <c r="O473" s="108"/>
      <c r="P473" s="108"/>
      <c r="Q473" s="108"/>
      <c r="R473" s="108"/>
      <c r="S473" s="108"/>
      <c r="T473" s="108"/>
      <c r="U473" s="108"/>
      <c r="V473" s="108"/>
      <c r="W473" s="108"/>
      <c r="X473" s="108"/>
      <c r="Y473" s="108"/>
      <c r="Z473" s="108"/>
      <c r="AA473" s="108"/>
      <c r="AB473" s="108"/>
      <c r="AC473" s="108"/>
      <c r="AD473" s="108"/>
      <c r="AE473" s="108"/>
      <c r="AF473" s="108"/>
      <c r="AG473" s="108"/>
      <c r="AH473" s="108"/>
      <c r="AI473" s="108"/>
      <c r="AJ473" s="108"/>
      <c r="AK473" s="108"/>
      <c r="AL473" s="108"/>
      <c r="AM473" s="108"/>
      <c r="AN473" s="108"/>
      <c r="AO473" s="108"/>
      <c r="AP473" s="108"/>
      <c r="AQ473" s="108"/>
    </row>
    <row r="474" spans="1:43">
      <c r="A474" s="108"/>
      <c r="B474" s="108"/>
      <c r="C474" s="108"/>
      <c r="D474" s="108"/>
      <c r="E474" s="108"/>
      <c r="F474" s="108"/>
      <c r="G474" s="108"/>
      <c r="H474" s="108"/>
      <c r="I474" s="108"/>
      <c r="J474" s="108"/>
      <c r="K474" s="108"/>
      <c r="L474" s="108"/>
      <c r="M474" s="108"/>
      <c r="N474" s="108"/>
      <c r="O474" s="108"/>
      <c r="P474" s="108"/>
      <c r="Q474" s="108"/>
      <c r="R474" s="108"/>
      <c r="S474" s="108"/>
      <c r="T474" s="108"/>
      <c r="U474" s="108"/>
      <c r="V474" s="108"/>
      <c r="W474" s="108"/>
      <c r="X474" s="108"/>
      <c r="Y474" s="108"/>
      <c r="Z474" s="108"/>
      <c r="AA474" s="108"/>
      <c r="AB474" s="108"/>
      <c r="AC474" s="108"/>
      <c r="AD474" s="108"/>
      <c r="AE474" s="108"/>
      <c r="AF474" s="108"/>
      <c r="AG474" s="108"/>
      <c r="AH474" s="108"/>
      <c r="AI474" s="108"/>
      <c r="AJ474" s="108"/>
      <c r="AK474" s="108"/>
      <c r="AL474" s="108"/>
      <c r="AM474" s="108"/>
      <c r="AN474" s="108"/>
      <c r="AO474" s="108"/>
      <c r="AP474" s="108"/>
      <c r="AQ474" s="108"/>
    </row>
    <row r="475" spans="1:43">
      <c r="A475" s="108"/>
      <c r="B475" s="108"/>
      <c r="C475" s="108"/>
      <c r="D475" s="108"/>
      <c r="E475" s="108"/>
      <c r="F475" s="108"/>
      <c r="G475" s="108"/>
      <c r="H475" s="108"/>
      <c r="I475" s="108"/>
      <c r="J475" s="108"/>
      <c r="K475" s="108"/>
      <c r="L475" s="108"/>
      <c r="M475" s="108"/>
      <c r="N475" s="108"/>
      <c r="O475" s="108"/>
      <c r="P475" s="108"/>
      <c r="Q475" s="108"/>
      <c r="R475" s="108"/>
      <c r="S475" s="108"/>
      <c r="T475" s="108"/>
      <c r="U475" s="108"/>
      <c r="V475" s="108"/>
      <c r="W475" s="108"/>
      <c r="X475" s="108"/>
      <c r="Y475" s="108"/>
      <c r="Z475" s="108"/>
      <c r="AA475" s="108"/>
      <c r="AB475" s="108"/>
      <c r="AC475" s="108"/>
      <c r="AD475" s="108"/>
      <c r="AE475" s="108"/>
      <c r="AF475" s="108"/>
      <c r="AG475" s="108"/>
      <c r="AH475" s="108"/>
      <c r="AI475" s="108"/>
      <c r="AJ475" s="108"/>
      <c r="AK475" s="108"/>
      <c r="AL475" s="108"/>
      <c r="AM475" s="108"/>
      <c r="AN475" s="108"/>
      <c r="AO475" s="108"/>
      <c r="AP475" s="108"/>
      <c r="AQ475" s="108"/>
    </row>
    <row r="476" spans="1:43">
      <c r="A476" s="108"/>
      <c r="B476" s="108"/>
      <c r="C476" s="108"/>
      <c r="D476" s="108"/>
      <c r="E476" s="108"/>
      <c r="F476" s="108"/>
      <c r="G476" s="108"/>
      <c r="H476" s="108"/>
      <c r="I476" s="108"/>
      <c r="J476" s="108"/>
      <c r="K476" s="108"/>
      <c r="L476" s="108"/>
      <c r="M476" s="108"/>
      <c r="N476" s="108"/>
      <c r="O476" s="108"/>
      <c r="P476" s="108"/>
      <c r="Q476" s="108"/>
      <c r="R476" s="108"/>
      <c r="S476" s="108"/>
      <c r="T476" s="108"/>
      <c r="U476" s="108"/>
      <c r="V476" s="108"/>
      <c r="W476" s="108"/>
      <c r="X476" s="108"/>
      <c r="Y476" s="108"/>
      <c r="Z476" s="108"/>
      <c r="AA476" s="108"/>
      <c r="AB476" s="108"/>
      <c r="AC476" s="108"/>
      <c r="AD476" s="108"/>
      <c r="AE476" s="108"/>
      <c r="AF476" s="108"/>
      <c r="AG476" s="108"/>
      <c r="AH476" s="108"/>
      <c r="AI476" s="108"/>
      <c r="AJ476" s="108"/>
      <c r="AK476" s="108"/>
      <c r="AL476" s="108"/>
      <c r="AM476" s="108"/>
      <c r="AN476" s="108"/>
      <c r="AO476" s="108"/>
      <c r="AP476" s="108"/>
      <c r="AQ476" s="108"/>
    </row>
    <row r="477" spans="1:43">
      <c r="A477" s="108"/>
      <c r="B477" s="108"/>
      <c r="C477" s="108"/>
      <c r="D477" s="108"/>
      <c r="E477" s="108"/>
      <c r="F477" s="108"/>
      <c r="G477" s="108"/>
      <c r="H477" s="108"/>
      <c r="I477" s="108"/>
      <c r="J477" s="108"/>
      <c r="K477" s="108"/>
      <c r="L477" s="108"/>
      <c r="M477" s="108"/>
      <c r="N477" s="108"/>
      <c r="O477" s="108"/>
      <c r="P477" s="108"/>
      <c r="Q477" s="108"/>
      <c r="R477" s="108"/>
      <c r="S477" s="108"/>
      <c r="T477" s="108"/>
      <c r="U477" s="108"/>
      <c r="V477" s="108"/>
      <c r="W477" s="108"/>
      <c r="X477" s="108"/>
      <c r="Y477" s="108"/>
      <c r="Z477" s="108"/>
      <c r="AA477" s="108"/>
      <c r="AB477" s="108"/>
      <c r="AC477" s="108"/>
      <c r="AD477" s="108"/>
      <c r="AE477" s="108"/>
      <c r="AF477" s="108"/>
      <c r="AG477" s="108"/>
      <c r="AH477" s="108"/>
      <c r="AI477" s="108"/>
      <c r="AJ477" s="108"/>
      <c r="AK477" s="108"/>
      <c r="AL477" s="108"/>
      <c r="AM477" s="108"/>
      <c r="AN477" s="108"/>
      <c r="AO477" s="108"/>
      <c r="AP477" s="108"/>
      <c r="AQ477" s="108"/>
    </row>
    <row r="478" spans="1:43">
      <c r="A478" s="108"/>
      <c r="B478" s="108"/>
      <c r="C478" s="108"/>
      <c r="D478" s="108"/>
      <c r="E478" s="108"/>
      <c r="F478" s="108"/>
      <c r="G478" s="108"/>
      <c r="H478" s="108"/>
      <c r="I478" s="108"/>
      <c r="J478" s="108"/>
      <c r="K478" s="108"/>
      <c r="L478" s="108"/>
      <c r="M478" s="108"/>
      <c r="N478" s="108"/>
      <c r="O478" s="108"/>
      <c r="P478" s="108"/>
      <c r="Q478" s="108"/>
      <c r="R478" s="108"/>
      <c r="S478" s="108"/>
      <c r="T478" s="108"/>
      <c r="U478" s="108"/>
      <c r="V478" s="108"/>
      <c r="W478" s="108"/>
      <c r="X478" s="108"/>
      <c r="Y478" s="108"/>
      <c r="Z478" s="108"/>
      <c r="AA478" s="108"/>
      <c r="AB478" s="108"/>
      <c r="AC478" s="108"/>
      <c r="AD478" s="108"/>
      <c r="AE478" s="108"/>
      <c r="AF478" s="108"/>
      <c r="AG478" s="108"/>
      <c r="AH478" s="108"/>
      <c r="AI478" s="108"/>
      <c r="AJ478" s="108"/>
      <c r="AK478" s="108"/>
      <c r="AL478" s="108"/>
      <c r="AM478" s="108"/>
      <c r="AN478" s="108"/>
      <c r="AO478" s="108"/>
      <c r="AP478" s="108"/>
      <c r="AQ478" s="108"/>
    </row>
    <row r="479" spans="1:43">
      <c r="A479" s="108"/>
      <c r="B479" s="108"/>
      <c r="C479" s="108"/>
      <c r="D479" s="108"/>
      <c r="E479" s="108"/>
      <c r="F479" s="108"/>
      <c r="G479" s="108"/>
      <c r="H479" s="108"/>
      <c r="I479" s="108"/>
      <c r="J479" s="108"/>
      <c r="K479" s="108"/>
      <c r="L479" s="108"/>
      <c r="M479" s="108"/>
      <c r="N479" s="108"/>
      <c r="O479" s="108"/>
      <c r="P479" s="108"/>
      <c r="Q479" s="108"/>
      <c r="R479" s="108"/>
      <c r="S479" s="108"/>
      <c r="T479" s="108"/>
      <c r="U479" s="108"/>
      <c r="V479" s="108"/>
      <c r="W479" s="108"/>
      <c r="X479" s="108"/>
      <c r="Y479" s="108"/>
      <c r="Z479" s="108"/>
      <c r="AA479" s="108"/>
      <c r="AB479" s="108"/>
      <c r="AC479" s="108"/>
      <c r="AD479" s="108"/>
      <c r="AE479" s="108"/>
      <c r="AF479" s="108"/>
      <c r="AG479" s="108"/>
      <c r="AH479" s="108"/>
      <c r="AI479" s="108"/>
      <c r="AJ479" s="108"/>
      <c r="AK479" s="108"/>
      <c r="AL479" s="108"/>
      <c r="AM479" s="108"/>
      <c r="AN479" s="108"/>
      <c r="AO479" s="108"/>
      <c r="AP479" s="108"/>
      <c r="AQ479" s="108"/>
    </row>
    <row r="480" spans="1:43">
      <c r="A480" s="108"/>
      <c r="B480" s="108"/>
      <c r="C480" s="108"/>
      <c r="D480" s="108"/>
      <c r="E480" s="108"/>
      <c r="F480" s="108"/>
      <c r="G480" s="108"/>
      <c r="H480" s="108"/>
      <c r="I480" s="108"/>
      <c r="J480" s="108"/>
      <c r="K480" s="108"/>
      <c r="L480" s="108"/>
      <c r="M480" s="108"/>
      <c r="N480" s="108"/>
      <c r="O480" s="108"/>
      <c r="P480" s="108"/>
      <c r="Q480" s="108"/>
      <c r="R480" s="108"/>
      <c r="S480" s="108"/>
      <c r="T480" s="108"/>
      <c r="U480" s="108"/>
      <c r="V480" s="108"/>
      <c r="W480" s="108"/>
      <c r="X480" s="108"/>
      <c r="Y480" s="108"/>
      <c r="Z480" s="108"/>
      <c r="AA480" s="108"/>
      <c r="AB480" s="108"/>
      <c r="AC480" s="108"/>
      <c r="AD480" s="108"/>
      <c r="AE480" s="108"/>
      <c r="AF480" s="108"/>
      <c r="AG480" s="108"/>
      <c r="AH480" s="108"/>
      <c r="AI480" s="108"/>
      <c r="AJ480" s="108"/>
      <c r="AK480" s="108"/>
      <c r="AL480" s="108"/>
      <c r="AM480" s="108"/>
      <c r="AN480" s="108"/>
      <c r="AO480" s="108"/>
      <c r="AP480" s="108"/>
      <c r="AQ480" s="108"/>
    </row>
    <row r="481" spans="1:43">
      <c r="A481" s="108"/>
      <c r="B481" s="108"/>
      <c r="C481" s="108"/>
      <c r="D481" s="108"/>
      <c r="E481" s="108"/>
      <c r="F481" s="108"/>
      <c r="G481" s="108"/>
      <c r="H481" s="108"/>
      <c r="I481" s="108"/>
      <c r="J481" s="108"/>
      <c r="K481" s="108"/>
      <c r="L481" s="108"/>
      <c r="M481" s="108"/>
      <c r="N481" s="108"/>
      <c r="O481" s="108"/>
      <c r="P481" s="108"/>
      <c r="Q481" s="108"/>
      <c r="R481" s="108"/>
      <c r="S481" s="108"/>
      <c r="T481" s="108"/>
      <c r="U481" s="108"/>
      <c r="V481" s="108"/>
      <c r="W481" s="108"/>
      <c r="X481" s="108"/>
      <c r="Y481" s="108"/>
      <c r="Z481" s="108"/>
      <c r="AA481" s="108"/>
      <c r="AB481" s="108"/>
      <c r="AC481" s="108"/>
      <c r="AD481" s="108"/>
      <c r="AE481" s="108"/>
      <c r="AF481" s="108"/>
      <c r="AG481" s="108"/>
      <c r="AH481" s="108"/>
      <c r="AI481" s="108"/>
      <c r="AJ481" s="108"/>
      <c r="AK481" s="108"/>
      <c r="AL481" s="108"/>
      <c r="AM481" s="108"/>
      <c r="AN481" s="108"/>
      <c r="AO481" s="108"/>
      <c r="AP481" s="108"/>
      <c r="AQ481" s="108"/>
    </row>
    <row r="482" spans="1:43">
      <c r="A482" s="108"/>
      <c r="B482" s="108"/>
      <c r="C482" s="108"/>
      <c r="D482" s="108"/>
      <c r="E482" s="108"/>
      <c r="F482" s="108"/>
      <c r="G482" s="108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  <c r="R482" s="108"/>
      <c r="S482" s="108"/>
      <c r="T482" s="108"/>
      <c r="U482" s="108"/>
      <c r="V482" s="108"/>
      <c r="W482" s="108"/>
      <c r="X482" s="108"/>
      <c r="Y482" s="108"/>
      <c r="Z482" s="108"/>
      <c r="AA482" s="108"/>
      <c r="AB482" s="108"/>
      <c r="AC482" s="108"/>
      <c r="AD482" s="108"/>
      <c r="AE482" s="108"/>
      <c r="AF482" s="108"/>
      <c r="AG482" s="108"/>
      <c r="AH482" s="108"/>
      <c r="AI482" s="108"/>
      <c r="AJ482" s="108"/>
      <c r="AK482" s="108"/>
      <c r="AL482" s="108"/>
      <c r="AM482" s="108"/>
      <c r="AN482" s="108"/>
      <c r="AO482" s="108"/>
      <c r="AP482" s="108"/>
      <c r="AQ482" s="108"/>
    </row>
    <row r="483" spans="1:43">
      <c r="A483" s="108"/>
      <c r="B483" s="108"/>
      <c r="C483" s="108"/>
      <c r="D483" s="108"/>
      <c r="E483" s="108"/>
      <c r="F483" s="108"/>
      <c r="G483" s="108"/>
      <c r="H483" s="108"/>
      <c r="I483" s="108"/>
      <c r="J483" s="108"/>
      <c r="K483" s="108"/>
      <c r="L483" s="108"/>
      <c r="M483" s="108"/>
      <c r="N483" s="108"/>
      <c r="O483" s="108"/>
      <c r="P483" s="108"/>
      <c r="Q483" s="108"/>
      <c r="R483" s="108"/>
      <c r="S483" s="108"/>
      <c r="T483" s="108"/>
      <c r="U483" s="108"/>
      <c r="V483" s="108"/>
      <c r="W483" s="108"/>
      <c r="X483" s="108"/>
      <c r="Y483" s="108"/>
      <c r="Z483" s="108"/>
      <c r="AA483" s="108"/>
      <c r="AB483" s="108"/>
      <c r="AC483" s="108"/>
      <c r="AD483" s="108"/>
      <c r="AE483" s="108"/>
      <c r="AF483" s="108"/>
      <c r="AG483" s="108"/>
      <c r="AH483" s="108"/>
      <c r="AI483" s="108"/>
      <c r="AJ483" s="108"/>
      <c r="AK483" s="108"/>
      <c r="AL483" s="108"/>
      <c r="AM483" s="108"/>
      <c r="AN483" s="108"/>
      <c r="AO483" s="108"/>
      <c r="AP483" s="108"/>
      <c r="AQ483" s="108"/>
    </row>
    <row r="484" spans="1:43">
      <c r="A484" s="108"/>
      <c r="B484" s="108"/>
      <c r="C484" s="108"/>
      <c r="D484" s="108"/>
      <c r="E484" s="108"/>
      <c r="F484" s="108"/>
      <c r="G484" s="108"/>
      <c r="H484" s="108"/>
      <c r="I484" s="108"/>
      <c r="J484" s="108"/>
      <c r="K484" s="108"/>
      <c r="L484" s="108"/>
      <c r="M484" s="108"/>
      <c r="N484" s="108"/>
      <c r="O484" s="108"/>
      <c r="P484" s="108"/>
      <c r="Q484" s="108"/>
      <c r="R484" s="108"/>
      <c r="S484" s="108"/>
      <c r="T484" s="108"/>
      <c r="U484" s="108"/>
      <c r="V484" s="108"/>
      <c r="W484" s="108"/>
      <c r="X484" s="108"/>
      <c r="Y484" s="108"/>
      <c r="Z484" s="108"/>
      <c r="AA484" s="108"/>
      <c r="AB484" s="108"/>
      <c r="AC484" s="108"/>
      <c r="AD484" s="108"/>
      <c r="AE484" s="108"/>
      <c r="AF484" s="108"/>
      <c r="AG484" s="108"/>
      <c r="AH484" s="108"/>
      <c r="AI484" s="108"/>
      <c r="AJ484" s="108"/>
      <c r="AK484" s="108"/>
      <c r="AL484" s="108"/>
      <c r="AM484" s="108"/>
      <c r="AN484" s="108"/>
      <c r="AO484" s="108"/>
      <c r="AP484" s="108"/>
      <c r="AQ484" s="108"/>
    </row>
    <row r="485" spans="1:43">
      <c r="A485" s="108"/>
      <c r="B485" s="108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  <c r="M485" s="108"/>
      <c r="N485" s="108"/>
      <c r="O485" s="108"/>
      <c r="P485" s="108"/>
      <c r="Q485" s="108"/>
      <c r="R485" s="108"/>
      <c r="S485" s="108"/>
      <c r="T485" s="108"/>
      <c r="U485" s="108"/>
      <c r="V485" s="108"/>
      <c r="W485" s="108"/>
      <c r="X485" s="108"/>
      <c r="Y485" s="108"/>
      <c r="Z485" s="108"/>
      <c r="AA485" s="108"/>
      <c r="AB485" s="108"/>
      <c r="AC485" s="108"/>
      <c r="AD485" s="108"/>
      <c r="AE485" s="108"/>
      <c r="AF485" s="108"/>
      <c r="AG485" s="108"/>
      <c r="AH485" s="108"/>
      <c r="AI485" s="108"/>
      <c r="AJ485" s="108"/>
      <c r="AK485" s="108"/>
      <c r="AL485" s="108"/>
      <c r="AM485" s="108"/>
      <c r="AN485" s="108"/>
      <c r="AO485" s="108"/>
      <c r="AP485" s="108"/>
      <c r="AQ485" s="108"/>
    </row>
    <row r="486" spans="1:43">
      <c r="A486" s="108"/>
      <c r="B486" s="108"/>
      <c r="C486" s="108"/>
      <c r="D486" s="108"/>
      <c r="E486" s="108"/>
      <c r="F486" s="108"/>
      <c r="G486" s="108"/>
      <c r="H486" s="108"/>
      <c r="I486" s="108"/>
      <c r="J486" s="108"/>
      <c r="K486" s="108"/>
      <c r="L486" s="108"/>
      <c r="M486" s="108"/>
      <c r="N486" s="108"/>
      <c r="O486" s="108"/>
      <c r="P486" s="108"/>
      <c r="Q486" s="108"/>
      <c r="R486" s="108"/>
      <c r="S486" s="108"/>
      <c r="T486" s="108"/>
      <c r="U486" s="108"/>
      <c r="V486" s="108"/>
      <c r="W486" s="108"/>
      <c r="X486" s="108"/>
      <c r="Y486" s="108"/>
      <c r="Z486" s="108"/>
      <c r="AA486" s="108"/>
      <c r="AB486" s="108"/>
      <c r="AC486" s="108"/>
      <c r="AD486" s="108"/>
      <c r="AE486" s="108"/>
      <c r="AF486" s="108"/>
      <c r="AG486" s="108"/>
      <c r="AH486" s="108"/>
      <c r="AI486" s="108"/>
      <c r="AJ486" s="108"/>
      <c r="AK486" s="108"/>
      <c r="AL486" s="108"/>
      <c r="AM486" s="108"/>
      <c r="AN486" s="108"/>
      <c r="AO486" s="108"/>
      <c r="AP486" s="108"/>
      <c r="AQ486" s="108"/>
    </row>
    <row r="487" spans="1:43">
      <c r="A487" s="108"/>
      <c r="B487" s="108"/>
      <c r="C487" s="108"/>
      <c r="D487" s="108"/>
      <c r="E487" s="108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  <c r="S487" s="108"/>
      <c r="T487" s="108"/>
      <c r="U487" s="108"/>
      <c r="V487" s="108"/>
      <c r="W487" s="108"/>
      <c r="X487" s="108"/>
      <c r="Y487" s="108"/>
      <c r="Z487" s="108"/>
      <c r="AA487" s="108"/>
      <c r="AB487" s="108"/>
      <c r="AC487" s="108"/>
      <c r="AD487" s="108"/>
      <c r="AE487" s="108"/>
      <c r="AF487" s="108"/>
      <c r="AG487" s="108"/>
      <c r="AH487" s="108"/>
      <c r="AI487" s="108"/>
      <c r="AJ487" s="108"/>
      <c r="AK487" s="108"/>
      <c r="AL487" s="108"/>
      <c r="AM487" s="108"/>
      <c r="AN487" s="108"/>
      <c r="AO487" s="108"/>
      <c r="AP487" s="108"/>
      <c r="AQ487" s="108"/>
    </row>
    <row r="488" spans="1:43">
      <c r="A488" s="108"/>
      <c r="B488" s="108"/>
      <c r="C488" s="108"/>
      <c r="D488" s="108"/>
      <c r="E488" s="108"/>
      <c r="F488" s="108"/>
      <c r="G488" s="108"/>
      <c r="H488" s="108"/>
      <c r="I488" s="108"/>
      <c r="J488" s="108"/>
      <c r="K488" s="108"/>
      <c r="L488" s="108"/>
      <c r="M488" s="108"/>
      <c r="N488" s="108"/>
      <c r="O488" s="108"/>
      <c r="P488" s="108"/>
      <c r="Q488" s="108"/>
      <c r="R488" s="108"/>
      <c r="S488" s="108"/>
      <c r="T488" s="108"/>
      <c r="U488" s="108"/>
      <c r="V488" s="108"/>
      <c r="W488" s="108"/>
      <c r="X488" s="108"/>
      <c r="Y488" s="108"/>
      <c r="Z488" s="108"/>
      <c r="AA488" s="108"/>
      <c r="AB488" s="108"/>
      <c r="AC488" s="108"/>
      <c r="AD488" s="108"/>
      <c r="AE488" s="108"/>
      <c r="AF488" s="108"/>
      <c r="AG488" s="108"/>
      <c r="AH488" s="108"/>
      <c r="AI488" s="108"/>
      <c r="AJ488" s="108"/>
      <c r="AK488" s="108"/>
      <c r="AL488" s="108"/>
      <c r="AM488" s="108"/>
      <c r="AN488" s="108"/>
      <c r="AO488" s="108"/>
      <c r="AP488" s="108"/>
      <c r="AQ488" s="108"/>
    </row>
    <row r="489" spans="1:43">
      <c r="A489" s="108"/>
      <c r="B489" s="108"/>
      <c r="C489" s="108"/>
      <c r="D489" s="108"/>
      <c r="E489" s="108"/>
      <c r="F489" s="108"/>
      <c r="G489" s="108"/>
      <c r="H489" s="108"/>
      <c r="I489" s="108"/>
      <c r="J489" s="108"/>
      <c r="K489" s="108"/>
      <c r="L489" s="108"/>
      <c r="M489" s="108"/>
      <c r="N489" s="108"/>
      <c r="O489" s="108"/>
      <c r="P489" s="108"/>
      <c r="Q489" s="108"/>
      <c r="R489" s="108"/>
      <c r="S489" s="108"/>
      <c r="T489" s="108"/>
      <c r="U489" s="108"/>
      <c r="V489" s="108"/>
      <c r="W489" s="108"/>
      <c r="X489" s="108"/>
      <c r="Y489" s="108"/>
      <c r="Z489" s="108"/>
      <c r="AA489" s="108"/>
      <c r="AB489" s="108"/>
      <c r="AC489" s="108"/>
      <c r="AD489" s="108"/>
      <c r="AE489" s="108"/>
      <c r="AF489" s="108"/>
      <c r="AG489" s="108"/>
      <c r="AH489" s="108"/>
      <c r="AI489" s="108"/>
      <c r="AJ489" s="108"/>
      <c r="AK489" s="108"/>
      <c r="AL489" s="108"/>
      <c r="AM489" s="108"/>
      <c r="AN489" s="108"/>
      <c r="AO489" s="108"/>
      <c r="AP489" s="108"/>
      <c r="AQ489" s="108"/>
    </row>
    <row r="490" spans="1:43">
      <c r="A490" s="108"/>
      <c r="B490" s="108"/>
      <c r="C490" s="108"/>
      <c r="D490" s="108"/>
      <c r="E490" s="108"/>
      <c r="F490" s="108"/>
      <c r="G490" s="108"/>
      <c r="H490" s="108"/>
      <c r="I490" s="108"/>
      <c r="J490" s="108"/>
      <c r="K490" s="108"/>
      <c r="L490" s="108"/>
      <c r="M490" s="108"/>
      <c r="N490" s="108"/>
      <c r="O490" s="108"/>
      <c r="P490" s="108"/>
      <c r="Q490" s="108"/>
      <c r="R490" s="108"/>
      <c r="S490" s="108"/>
      <c r="T490" s="108"/>
      <c r="U490" s="108"/>
      <c r="V490" s="108"/>
      <c r="W490" s="108"/>
      <c r="X490" s="108"/>
      <c r="Y490" s="108"/>
      <c r="Z490" s="108"/>
      <c r="AA490" s="108"/>
      <c r="AB490" s="108"/>
      <c r="AC490" s="108"/>
      <c r="AD490" s="108"/>
      <c r="AE490" s="108"/>
      <c r="AF490" s="108"/>
      <c r="AG490" s="108"/>
      <c r="AH490" s="108"/>
      <c r="AI490" s="108"/>
      <c r="AJ490" s="108"/>
      <c r="AK490" s="108"/>
      <c r="AL490" s="108"/>
      <c r="AM490" s="108"/>
      <c r="AN490" s="108"/>
      <c r="AO490" s="108"/>
      <c r="AP490" s="108"/>
      <c r="AQ490" s="108"/>
    </row>
    <row r="491" spans="1:43">
      <c r="A491" s="108"/>
      <c r="B491" s="108"/>
      <c r="C491" s="108"/>
      <c r="D491" s="108"/>
      <c r="E491" s="108"/>
      <c r="F491" s="108"/>
      <c r="G491" s="108"/>
      <c r="H491" s="108"/>
      <c r="I491" s="108"/>
      <c r="J491" s="108"/>
      <c r="K491" s="108"/>
      <c r="L491" s="108"/>
      <c r="M491" s="108"/>
      <c r="N491" s="108"/>
      <c r="O491" s="108"/>
      <c r="P491" s="108"/>
      <c r="Q491" s="108"/>
      <c r="R491" s="108"/>
      <c r="S491" s="108"/>
      <c r="T491" s="108"/>
      <c r="U491" s="108"/>
      <c r="V491" s="108"/>
      <c r="W491" s="108"/>
      <c r="X491" s="108"/>
      <c r="Y491" s="108"/>
      <c r="Z491" s="108"/>
      <c r="AA491" s="108"/>
      <c r="AB491" s="108"/>
      <c r="AC491" s="108"/>
      <c r="AD491" s="108"/>
      <c r="AE491" s="108"/>
      <c r="AF491" s="108"/>
      <c r="AG491" s="108"/>
      <c r="AH491" s="108"/>
      <c r="AI491" s="108"/>
      <c r="AJ491" s="108"/>
      <c r="AK491" s="108"/>
      <c r="AL491" s="108"/>
      <c r="AM491" s="108"/>
      <c r="AN491" s="108"/>
      <c r="AO491" s="108"/>
      <c r="AP491" s="108"/>
      <c r="AQ491" s="108"/>
    </row>
    <row r="492" spans="1:43">
      <c r="A492" s="108"/>
      <c r="B492" s="108"/>
      <c r="C492" s="108"/>
      <c r="D492" s="108"/>
      <c r="E492" s="108"/>
      <c r="F492" s="108"/>
      <c r="G492" s="108"/>
      <c r="H492" s="108"/>
      <c r="I492" s="108"/>
      <c r="J492" s="108"/>
      <c r="K492" s="108"/>
      <c r="L492" s="108"/>
      <c r="M492" s="108"/>
      <c r="N492" s="108"/>
      <c r="O492" s="108"/>
      <c r="P492" s="108"/>
      <c r="Q492" s="108"/>
      <c r="R492" s="108"/>
      <c r="S492" s="108"/>
      <c r="T492" s="108"/>
      <c r="U492" s="108"/>
      <c r="V492" s="108"/>
      <c r="W492" s="108"/>
      <c r="X492" s="108"/>
      <c r="Y492" s="108"/>
      <c r="Z492" s="108"/>
      <c r="AA492" s="108"/>
      <c r="AB492" s="108"/>
      <c r="AC492" s="108"/>
      <c r="AD492" s="108"/>
      <c r="AE492" s="108"/>
      <c r="AF492" s="108"/>
      <c r="AG492" s="108"/>
      <c r="AH492" s="108"/>
      <c r="AI492" s="108"/>
      <c r="AJ492" s="108"/>
      <c r="AK492" s="108"/>
      <c r="AL492" s="108"/>
      <c r="AM492" s="108"/>
      <c r="AN492" s="108"/>
      <c r="AO492" s="108"/>
      <c r="AP492" s="108"/>
      <c r="AQ492" s="108"/>
    </row>
    <row r="493" spans="1:43">
      <c r="A493" s="108"/>
      <c r="B493" s="108"/>
      <c r="C493" s="108"/>
      <c r="D493" s="108"/>
      <c r="E493" s="108"/>
      <c r="F493" s="108"/>
      <c r="G493" s="108"/>
      <c r="H493" s="108"/>
      <c r="I493" s="108"/>
      <c r="J493" s="108"/>
      <c r="K493" s="108"/>
      <c r="L493" s="108"/>
      <c r="M493" s="108"/>
      <c r="N493" s="108"/>
      <c r="O493" s="108"/>
      <c r="P493" s="108"/>
      <c r="Q493" s="108"/>
      <c r="R493" s="108"/>
      <c r="S493" s="108"/>
      <c r="T493" s="108"/>
      <c r="U493" s="108"/>
      <c r="V493" s="108"/>
      <c r="W493" s="108"/>
      <c r="X493" s="108"/>
      <c r="Y493" s="108"/>
      <c r="Z493" s="108"/>
      <c r="AA493" s="108"/>
      <c r="AB493" s="108"/>
      <c r="AC493" s="108"/>
      <c r="AD493" s="108"/>
      <c r="AE493" s="108"/>
      <c r="AF493" s="108"/>
      <c r="AG493" s="108"/>
      <c r="AH493" s="108"/>
      <c r="AI493" s="108"/>
      <c r="AJ493" s="108"/>
      <c r="AK493" s="108"/>
      <c r="AL493" s="108"/>
      <c r="AM493" s="108"/>
      <c r="AN493" s="108"/>
      <c r="AO493" s="108"/>
      <c r="AP493" s="108"/>
      <c r="AQ493" s="108"/>
    </row>
    <row r="494" spans="1:43">
      <c r="A494" s="108"/>
      <c r="B494" s="108"/>
      <c r="C494" s="108"/>
      <c r="D494" s="108"/>
      <c r="E494" s="108"/>
      <c r="F494" s="108"/>
      <c r="G494" s="108"/>
      <c r="H494" s="108"/>
      <c r="I494" s="108"/>
      <c r="J494" s="108"/>
      <c r="K494" s="108"/>
      <c r="L494" s="108"/>
      <c r="M494" s="108"/>
      <c r="N494" s="108"/>
      <c r="O494" s="108"/>
      <c r="P494" s="108"/>
      <c r="Q494" s="108"/>
      <c r="R494" s="108"/>
      <c r="S494" s="108"/>
      <c r="T494" s="108"/>
      <c r="U494" s="108"/>
      <c r="V494" s="108"/>
      <c r="W494" s="108"/>
      <c r="X494" s="108"/>
      <c r="Y494" s="108"/>
      <c r="Z494" s="108"/>
      <c r="AA494" s="108"/>
      <c r="AB494" s="108"/>
      <c r="AC494" s="108"/>
      <c r="AD494" s="108"/>
      <c r="AE494" s="108"/>
      <c r="AF494" s="108"/>
      <c r="AG494" s="108"/>
      <c r="AH494" s="108"/>
      <c r="AI494" s="108"/>
      <c r="AJ494" s="108"/>
      <c r="AK494" s="108"/>
      <c r="AL494" s="108"/>
      <c r="AM494" s="108"/>
      <c r="AN494" s="108"/>
      <c r="AO494" s="108"/>
      <c r="AP494" s="108"/>
      <c r="AQ494" s="108"/>
    </row>
    <row r="495" spans="1:43">
      <c r="A495" s="108"/>
      <c r="B495" s="108"/>
      <c r="C495" s="108"/>
      <c r="D495" s="108"/>
      <c r="E495" s="108"/>
      <c r="F495" s="108"/>
      <c r="G495" s="108"/>
      <c r="H495" s="108"/>
      <c r="I495" s="108"/>
      <c r="J495" s="108"/>
      <c r="K495" s="108"/>
      <c r="L495" s="108"/>
      <c r="M495" s="108"/>
      <c r="N495" s="108"/>
      <c r="O495" s="108"/>
      <c r="P495" s="108"/>
      <c r="Q495" s="108"/>
      <c r="R495" s="108"/>
      <c r="S495" s="108"/>
      <c r="T495" s="108"/>
      <c r="U495" s="108"/>
      <c r="V495" s="108"/>
      <c r="W495" s="108"/>
      <c r="X495" s="108"/>
      <c r="Y495" s="108"/>
      <c r="Z495" s="108"/>
      <c r="AA495" s="108"/>
      <c r="AB495" s="108"/>
      <c r="AC495" s="108"/>
      <c r="AD495" s="108"/>
      <c r="AE495" s="108"/>
      <c r="AF495" s="108"/>
      <c r="AG495" s="108"/>
      <c r="AH495" s="108"/>
      <c r="AI495" s="108"/>
      <c r="AJ495" s="108"/>
      <c r="AK495" s="108"/>
      <c r="AL495" s="108"/>
      <c r="AM495" s="108"/>
      <c r="AN495" s="108"/>
      <c r="AO495" s="108"/>
      <c r="AP495" s="108"/>
      <c r="AQ495" s="108"/>
    </row>
    <row r="496" spans="1:43">
      <c r="A496" s="108"/>
      <c r="B496" s="108"/>
      <c r="C496" s="108"/>
      <c r="D496" s="108"/>
      <c r="E496" s="108"/>
      <c r="F496" s="108"/>
      <c r="G496" s="108"/>
      <c r="H496" s="108"/>
      <c r="I496" s="108"/>
      <c r="J496" s="108"/>
      <c r="K496" s="108"/>
      <c r="L496" s="108"/>
      <c r="M496" s="108"/>
      <c r="N496" s="108"/>
      <c r="O496" s="108"/>
      <c r="P496" s="108"/>
      <c r="Q496" s="108"/>
      <c r="R496" s="108"/>
      <c r="S496" s="108"/>
      <c r="T496" s="108"/>
      <c r="U496" s="108"/>
      <c r="V496" s="108"/>
      <c r="W496" s="108"/>
      <c r="X496" s="108"/>
      <c r="Y496" s="108"/>
      <c r="Z496" s="108"/>
      <c r="AA496" s="108"/>
      <c r="AB496" s="108"/>
      <c r="AC496" s="108"/>
      <c r="AD496" s="108"/>
      <c r="AE496" s="108"/>
      <c r="AF496" s="108"/>
      <c r="AG496" s="108"/>
      <c r="AH496" s="108"/>
      <c r="AI496" s="108"/>
      <c r="AJ496" s="108"/>
      <c r="AK496" s="108"/>
      <c r="AL496" s="108"/>
      <c r="AM496" s="108"/>
      <c r="AN496" s="108"/>
      <c r="AO496" s="108"/>
      <c r="AP496" s="108"/>
      <c r="AQ496" s="108"/>
    </row>
    <row r="497" spans="1:43">
      <c r="A497" s="108"/>
      <c r="B497" s="108"/>
      <c r="C497" s="108"/>
      <c r="D497" s="108"/>
      <c r="E497" s="108"/>
      <c r="F497" s="108"/>
      <c r="G497" s="108"/>
      <c r="H497" s="108"/>
      <c r="I497" s="108"/>
      <c r="J497" s="108"/>
      <c r="K497" s="108"/>
      <c r="L497" s="108"/>
      <c r="M497" s="108"/>
      <c r="N497" s="108"/>
      <c r="O497" s="108"/>
      <c r="P497" s="108"/>
      <c r="Q497" s="108"/>
      <c r="R497" s="108"/>
      <c r="S497" s="108"/>
      <c r="T497" s="108"/>
      <c r="U497" s="108"/>
      <c r="V497" s="108"/>
      <c r="W497" s="108"/>
      <c r="X497" s="108"/>
      <c r="Y497" s="108"/>
      <c r="Z497" s="108"/>
      <c r="AA497" s="108"/>
      <c r="AB497" s="108"/>
      <c r="AC497" s="108"/>
      <c r="AD497" s="108"/>
      <c r="AE497" s="108"/>
      <c r="AF497" s="108"/>
      <c r="AG497" s="108"/>
      <c r="AH497" s="108"/>
      <c r="AI497" s="108"/>
      <c r="AJ497" s="108"/>
      <c r="AK497" s="108"/>
      <c r="AL497" s="108"/>
      <c r="AM497" s="108"/>
      <c r="AN497" s="108"/>
      <c r="AO497" s="108"/>
      <c r="AP497" s="108"/>
      <c r="AQ497" s="108"/>
    </row>
    <row r="498" spans="1:43">
      <c r="A498" s="108"/>
      <c r="B498" s="108"/>
      <c r="C498" s="108"/>
      <c r="D498" s="108"/>
      <c r="E498" s="108"/>
      <c r="F498" s="108"/>
      <c r="G498" s="108"/>
      <c r="H498" s="108"/>
      <c r="I498" s="108"/>
      <c r="J498" s="108"/>
      <c r="K498" s="108"/>
      <c r="L498" s="108"/>
      <c r="M498" s="108"/>
      <c r="N498" s="108"/>
      <c r="O498" s="108"/>
      <c r="P498" s="108"/>
      <c r="Q498" s="108"/>
      <c r="R498" s="108"/>
      <c r="S498" s="108"/>
      <c r="T498" s="108"/>
      <c r="U498" s="108"/>
      <c r="V498" s="108"/>
      <c r="W498" s="108"/>
      <c r="X498" s="108"/>
      <c r="Y498" s="108"/>
      <c r="Z498" s="108"/>
      <c r="AA498" s="108"/>
      <c r="AB498" s="108"/>
      <c r="AC498" s="108"/>
      <c r="AD498" s="108"/>
      <c r="AE498" s="108"/>
      <c r="AF498" s="108"/>
      <c r="AG498" s="108"/>
      <c r="AH498" s="108"/>
      <c r="AI498" s="108"/>
      <c r="AJ498" s="108"/>
      <c r="AK498" s="108"/>
      <c r="AL498" s="108"/>
      <c r="AM498" s="108"/>
      <c r="AN498" s="108"/>
      <c r="AO498" s="108"/>
      <c r="AP498" s="108"/>
      <c r="AQ498" s="108"/>
    </row>
    <row r="499" spans="1:43">
      <c r="A499" s="108"/>
      <c r="B499" s="108"/>
      <c r="C499" s="108"/>
      <c r="D499" s="108"/>
      <c r="E499" s="108"/>
      <c r="F499" s="108"/>
      <c r="G499" s="108"/>
      <c r="H499" s="108"/>
      <c r="I499" s="108"/>
      <c r="J499" s="108"/>
      <c r="K499" s="108"/>
      <c r="L499" s="108"/>
      <c r="M499" s="108"/>
      <c r="N499" s="108"/>
      <c r="O499" s="108"/>
      <c r="P499" s="108"/>
      <c r="Q499" s="108"/>
      <c r="R499" s="108"/>
      <c r="S499" s="108"/>
      <c r="T499" s="108"/>
      <c r="U499" s="108"/>
      <c r="V499" s="108"/>
      <c r="W499" s="108"/>
      <c r="X499" s="108"/>
      <c r="Y499" s="108"/>
      <c r="Z499" s="108"/>
      <c r="AA499" s="108"/>
      <c r="AB499" s="108"/>
      <c r="AC499" s="108"/>
      <c r="AD499" s="108"/>
      <c r="AE499" s="108"/>
      <c r="AF499" s="108"/>
      <c r="AG499" s="108"/>
      <c r="AH499" s="108"/>
      <c r="AI499" s="108"/>
      <c r="AJ499" s="108"/>
      <c r="AK499" s="108"/>
      <c r="AL499" s="108"/>
      <c r="AM499" s="108"/>
      <c r="AN499" s="108"/>
      <c r="AO499" s="108"/>
      <c r="AP499" s="108"/>
      <c r="AQ499" s="108"/>
    </row>
    <row r="500" spans="1:43">
      <c r="A500" s="108"/>
      <c r="B500" s="108"/>
      <c r="C500" s="108"/>
      <c r="D500" s="108"/>
      <c r="E500" s="108"/>
      <c r="F500" s="108"/>
      <c r="G500" s="108"/>
      <c r="H500" s="108"/>
      <c r="I500" s="108"/>
      <c r="J500" s="108"/>
      <c r="K500" s="108"/>
      <c r="L500" s="108"/>
      <c r="M500" s="108"/>
      <c r="N500" s="108"/>
      <c r="O500" s="108"/>
      <c r="P500" s="108"/>
      <c r="Q500" s="108"/>
      <c r="R500" s="108"/>
      <c r="S500" s="108"/>
      <c r="T500" s="108"/>
      <c r="U500" s="108"/>
      <c r="V500" s="108"/>
      <c r="W500" s="108"/>
      <c r="X500" s="108"/>
      <c r="Y500" s="108"/>
      <c r="Z500" s="108"/>
      <c r="AA500" s="108"/>
      <c r="AB500" s="108"/>
      <c r="AC500" s="108"/>
      <c r="AD500" s="108"/>
      <c r="AE500" s="108"/>
      <c r="AF500" s="108"/>
      <c r="AG500" s="108"/>
      <c r="AH500" s="108"/>
      <c r="AI500" s="108"/>
      <c r="AJ500" s="108"/>
      <c r="AK500" s="108"/>
      <c r="AL500" s="108"/>
      <c r="AM500" s="108"/>
      <c r="AN500" s="108"/>
      <c r="AO500" s="108"/>
      <c r="AP500" s="108"/>
      <c r="AQ500" s="108"/>
    </row>
    <row r="501" spans="1:43">
      <c r="A501" s="108"/>
      <c r="B501" s="108"/>
      <c r="C501" s="108"/>
      <c r="D501" s="108"/>
      <c r="E501" s="108"/>
      <c r="F501" s="108"/>
      <c r="G501" s="108"/>
      <c r="H501" s="108"/>
      <c r="I501" s="108"/>
      <c r="J501" s="108"/>
      <c r="K501" s="108"/>
      <c r="L501" s="108"/>
      <c r="M501" s="108"/>
      <c r="N501" s="108"/>
      <c r="O501" s="108"/>
      <c r="P501" s="108"/>
      <c r="Q501" s="108"/>
      <c r="R501" s="108"/>
      <c r="S501" s="108"/>
      <c r="T501" s="108"/>
      <c r="U501" s="108"/>
      <c r="V501" s="108"/>
      <c r="W501" s="108"/>
      <c r="X501" s="108"/>
      <c r="Y501" s="108"/>
      <c r="Z501" s="108"/>
      <c r="AA501" s="108"/>
      <c r="AB501" s="108"/>
      <c r="AC501" s="108"/>
      <c r="AD501" s="108"/>
      <c r="AE501" s="108"/>
      <c r="AF501" s="108"/>
      <c r="AG501" s="108"/>
      <c r="AH501" s="108"/>
      <c r="AI501" s="108"/>
      <c r="AJ501" s="108"/>
      <c r="AK501" s="108"/>
      <c r="AL501" s="108"/>
      <c r="AM501" s="108"/>
      <c r="AN501" s="108"/>
      <c r="AO501" s="108"/>
      <c r="AP501" s="108"/>
      <c r="AQ501" s="108"/>
    </row>
    <row r="502" spans="1:43">
      <c r="A502" s="108"/>
      <c r="B502" s="108"/>
      <c r="C502" s="108"/>
      <c r="D502" s="108"/>
      <c r="E502" s="108"/>
      <c r="F502" s="108"/>
      <c r="G502" s="108"/>
      <c r="H502" s="108"/>
      <c r="I502" s="108"/>
      <c r="J502" s="108"/>
      <c r="K502" s="108"/>
      <c r="L502" s="108"/>
      <c r="M502" s="108"/>
      <c r="N502" s="108"/>
      <c r="O502" s="108"/>
      <c r="P502" s="108"/>
      <c r="Q502" s="108"/>
      <c r="R502" s="108"/>
      <c r="S502" s="108"/>
      <c r="T502" s="108"/>
      <c r="U502" s="108"/>
      <c r="V502" s="108"/>
      <c r="W502" s="108"/>
      <c r="X502" s="108"/>
      <c r="Y502" s="108"/>
      <c r="Z502" s="108"/>
      <c r="AA502" s="108"/>
      <c r="AB502" s="108"/>
      <c r="AC502" s="108"/>
      <c r="AD502" s="108"/>
      <c r="AE502" s="108"/>
      <c r="AF502" s="108"/>
      <c r="AG502" s="108"/>
      <c r="AH502" s="108"/>
      <c r="AI502" s="108"/>
      <c r="AJ502" s="108"/>
      <c r="AK502" s="108"/>
      <c r="AL502" s="108"/>
      <c r="AM502" s="108"/>
      <c r="AN502" s="108"/>
      <c r="AO502" s="108"/>
      <c r="AP502" s="108"/>
      <c r="AQ502" s="108"/>
    </row>
    <row r="503" spans="1:43">
      <c r="A503" s="108"/>
      <c r="B503" s="108"/>
      <c r="C503" s="108"/>
      <c r="D503" s="108"/>
      <c r="E503" s="108"/>
      <c r="F503" s="108"/>
      <c r="G503" s="108"/>
      <c r="H503" s="108"/>
      <c r="I503" s="108"/>
      <c r="J503" s="108"/>
      <c r="K503" s="108"/>
      <c r="L503" s="108"/>
      <c r="M503" s="108"/>
      <c r="N503" s="108"/>
      <c r="O503" s="108"/>
      <c r="P503" s="108"/>
      <c r="Q503" s="108"/>
      <c r="R503" s="108"/>
      <c r="S503" s="108"/>
      <c r="T503" s="108"/>
      <c r="U503" s="108"/>
      <c r="V503" s="108"/>
      <c r="W503" s="108"/>
      <c r="X503" s="108"/>
      <c r="Y503" s="108"/>
      <c r="Z503" s="108"/>
      <c r="AA503" s="108"/>
      <c r="AB503" s="108"/>
      <c r="AC503" s="108"/>
      <c r="AD503" s="108"/>
      <c r="AE503" s="108"/>
      <c r="AF503" s="108"/>
      <c r="AG503" s="108"/>
      <c r="AH503" s="108"/>
      <c r="AI503" s="108"/>
      <c r="AJ503" s="108"/>
      <c r="AK503" s="108"/>
      <c r="AL503" s="108"/>
      <c r="AM503" s="108"/>
      <c r="AN503" s="108"/>
      <c r="AO503" s="108"/>
      <c r="AP503" s="108"/>
      <c r="AQ503" s="108"/>
    </row>
    <row r="504" spans="1:43">
      <c r="A504" s="108"/>
      <c r="B504" s="108"/>
      <c r="C504" s="108"/>
      <c r="D504" s="108"/>
      <c r="E504" s="108"/>
      <c r="F504" s="108"/>
      <c r="G504" s="108"/>
      <c r="H504" s="108"/>
      <c r="I504" s="108"/>
      <c r="J504" s="108"/>
      <c r="K504" s="108"/>
      <c r="L504" s="108"/>
      <c r="M504" s="108"/>
      <c r="N504" s="108"/>
      <c r="O504" s="108"/>
      <c r="P504" s="108"/>
      <c r="Q504" s="108"/>
      <c r="R504" s="108"/>
      <c r="S504" s="108"/>
      <c r="T504" s="108"/>
      <c r="U504" s="108"/>
      <c r="V504" s="108"/>
      <c r="W504" s="108"/>
      <c r="X504" s="108"/>
      <c r="Y504" s="108"/>
      <c r="Z504" s="108"/>
      <c r="AA504" s="108"/>
      <c r="AB504" s="108"/>
      <c r="AC504" s="108"/>
      <c r="AD504" s="108"/>
      <c r="AE504" s="108"/>
      <c r="AF504" s="108"/>
      <c r="AG504" s="108"/>
      <c r="AH504" s="108"/>
      <c r="AI504" s="108"/>
      <c r="AJ504" s="108"/>
      <c r="AK504" s="108"/>
      <c r="AL504" s="108"/>
      <c r="AM504" s="108"/>
      <c r="AN504" s="108"/>
      <c r="AO504" s="108"/>
      <c r="AP504" s="108"/>
      <c r="AQ504" s="108"/>
    </row>
    <row r="505" spans="1:43">
      <c r="A505" s="108"/>
      <c r="B505" s="108"/>
      <c r="C505" s="108"/>
      <c r="D505" s="108"/>
      <c r="E505" s="108"/>
      <c r="F505" s="108"/>
      <c r="G505" s="108"/>
      <c r="H505" s="108"/>
      <c r="I505" s="108"/>
      <c r="J505" s="108"/>
      <c r="K505" s="108"/>
      <c r="L505" s="108"/>
      <c r="M505" s="108"/>
      <c r="N505" s="108"/>
      <c r="O505" s="108"/>
      <c r="P505" s="108"/>
      <c r="Q505" s="108"/>
      <c r="R505" s="108"/>
      <c r="S505" s="108"/>
      <c r="T505" s="108"/>
      <c r="U505" s="108"/>
      <c r="V505" s="108"/>
      <c r="W505" s="108"/>
      <c r="X505" s="108"/>
      <c r="Y505" s="108"/>
      <c r="Z505" s="108"/>
      <c r="AA505" s="108"/>
      <c r="AB505" s="108"/>
      <c r="AC505" s="108"/>
      <c r="AD505" s="108"/>
      <c r="AE505" s="108"/>
      <c r="AF505" s="108"/>
      <c r="AG505" s="108"/>
      <c r="AH505" s="108"/>
      <c r="AI505" s="108"/>
      <c r="AJ505" s="108"/>
      <c r="AK505" s="108"/>
      <c r="AL505" s="108"/>
      <c r="AM505" s="108"/>
      <c r="AN505" s="108"/>
      <c r="AO505" s="108"/>
      <c r="AP505" s="108"/>
      <c r="AQ505" s="108"/>
    </row>
    <row r="506" spans="1:43">
      <c r="A506" s="108"/>
      <c r="B506" s="108"/>
      <c r="C506" s="108"/>
      <c r="D506" s="108"/>
      <c r="E506" s="108"/>
      <c r="F506" s="108"/>
      <c r="G506" s="108"/>
      <c r="H506" s="108"/>
      <c r="I506" s="108"/>
      <c r="J506" s="108"/>
      <c r="K506" s="108"/>
      <c r="L506" s="108"/>
      <c r="M506" s="108"/>
      <c r="N506" s="108"/>
      <c r="O506" s="108"/>
      <c r="P506" s="108"/>
      <c r="Q506" s="108"/>
      <c r="R506" s="108"/>
      <c r="S506" s="108"/>
      <c r="T506" s="108"/>
      <c r="U506" s="108"/>
      <c r="V506" s="108"/>
      <c r="W506" s="108"/>
      <c r="X506" s="108"/>
      <c r="Y506" s="108"/>
      <c r="Z506" s="108"/>
      <c r="AA506" s="108"/>
      <c r="AB506" s="108"/>
      <c r="AC506" s="108"/>
      <c r="AD506" s="108"/>
      <c r="AE506" s="108"/>
      <c r="AF506" s="108"/>
      <c r="AG506" s="108"/>
      <c r="AH506" s="108"/>
      <c r="AI506" s="108"/>
      <c r="AJ506" s="108"/>
      <c r="AK506" s="108"/>
      <c r="AL506" s="108"/>
      <c r="AM506" s="108"/>
      <c r="AN506" s="108"/>
      <c r="AO506" s="108"/>
      <c r="AP506" s="108"/>
      <c r="AQ506" s="108"/>
    </row>
    <row r="507" spans="1:43">
      <c r="A507" s="108"/>
      <c r="B507" s="108"/>
      <c r="C507" s="108"/>
      <c r="D507" s="108"/>
      <c r="E507" s="108"/>
      <c r="F507" s="108"/>
      <c r="G507" s="108"/>
      <c r="H507" s="108"/>
      <c r="I507" s="108"/>
      <c r="J507" s="108"/>
      <c r="K507" s="108"/>
      <c r="L507" s="108"/>
      <c r="M507" s="108"/>
      <c r="N507" s="108"/>
      <c r="O507" s="108"/>
      <c r="P507" s="108"/>
      <c r="Q507" s="108"/>
      <c r="R507" s="108"/>
      <c r="S507" s="108"/>
      <c r="T507" s="108"/>
      <c r="U507" s="108"/>
      <c r="V507" s="108"/>
      <c r="W507" s="108"/>
      <c r="X507" s="108"/>
      <c r="Y507" s="108"/>
      <c r="Z507" s="108"/>
      <c r="AA507" s="108"/>
      <c r="AB507" s="108"/>
      <c r="AC507" s="108"/>
      <c r="AD507" s="108"/>
      <c r="AE507" s="108"/>
      <c r="AF507" s="108"/>
      <c r="AG507" s="108"/>
      <c r="AH507" s="108"/>
      <c r="AI507" s="108"/>
      <c r="AJ507" s="108"/>
      <c r="AK507" s="108"/>
      <c r="AL507" s="108"/>
      <c r="AM507" s="108"/>
      <c r="AN507" s="108"/>
      <c r="AO507" s="108"/>
      <c r="AP507" s="108"/>
      <c r="AQ507" s="108"/>
    </row>
    <row r="508" spans="1:43">
      <c r="A508" s="108"/>
      <c r="B508" s="108"/>
      <c r="C508" s="108"/>
      <c r="D508" s="108"/>
      <c r="E508" s="108"/>
      <c r="F508" s="108"/>
      <c r="G508" s="108"/>
      <c r="H508" s="108"/>
      <c r="I508" s="108"/>
      <c r="J508" s="108"/>
      <c r="K508" s="108"/>
      <c r="L508" s="108"/>
      <c r="M508" s="108"/>
      <c r="N508" s="108"/>
      <c r="O508" s="108"/>
      <c r="P508" s="108"/>
      <c r="Q508" s="108"/>
      <c r="R508" s="108"/>
      <c r="S508" s="108"/>
      <c r="T508" s="108"/>
      <c r="U508" s="108"/>
      <c r="V508" s="108"/>
      <c r="W508" s="108"/>
      <c r="X508" s="108"/>
      <c r="Y508" s="108"/>
      <c r="Z508" s="108"/>
      <c r="AA508" s="108"/>
      <c r="AB508" s="108"/>
      <c r="AC508" s="108"/>
      <c r="AD508" s="108"/>
      <c r="AE508" s="108"/>
      <c r="AF508" s="108"/>
      <c r="AG508" s="108"/>
      <c r="AH508" s="108"/>
      <c r="AI508" s="108"/>
      <c r="AJ508" s="108"/>
      <c r="AK508" s="108"/>
      <c r="AL508" s="108"/>
      <c r="AM508" s="108"/>
      <c r="AN508" s="108"/>
      <c r="AO508" s="108"/>
      <c r="AP508" s="108"/>
      <c r="AQ508" s="108"/>
    </row>
    <row r="509" spans="1:43">
      <c r="A509" s="108"/>
      <c r="B509" s="108"/>
      <c r="C509" s="108"/>
      <c r="D509" s="108"/>
      <c r="E509" s="108"/>
      <c r="F509" s="108"/>
      <c r="G509" s="108"/>
      <c r="H509" s="108"/>
      <c r="I509" s="108"/>
      <c r="J509" s="108"/>
      <c r="K509" s="108"/>
      <c r="L509" s="108"/>
      <c r="M509" s="108"/>
      <c r="N509" s="108"/>
      <c r="O509" s="108"/>
      <c r="P509" s="108"/>
      <c r="Q509" s="108"/>
      <c r="R509" s="108"/>
      <c r="S509" s="108"/>
      <c r="T509" s="108"/>
      <c r="U509" s="108"/>
      <c r="V509" s="108"/>
      <c r="W509" s="108"/>
      <c r="X509" s="108"/>
      <c r="Y509" s="108"/>
      <c r="Z509" s="108"/>
      <c r="AA509" s="108"/>
      <c r="AB509" s="108"/>
      <c r="AC509" s="108"/>
      <c r="AD509" s="108"/>
      <c r="AE509" s="108"/>
      <c r="AF509" s="108"/>
      <c r="AG509" s="108"/>
      <c r="AH509" s="108"/>
      <c r="AI509" s="108"/>
      <c r="AJ509" s="108"/>
      <c r="AK509" s="108"/>
      <c r="AL509" s="108"/>
      <c r="AM509" s="108"/>
      <c r="AN509" s="108"/>
      <c r="AO509" s="108"/>
      <c r="AP509" s="108"/>
      <c r="AQ509" s="108"/>
    </row>
    <row r="510" spans="1:43">
      <c r="A510" s="108"/>
      <c r="B510" s="108"/>
      <c r="C510" s="108"/>
      <c r="D510" s="108"/>
      <c r="E510" s="108"/>
      <c r="F510" s="108"/>
      <c r="G510" s="108"/>
      <c r="H510" s="108"/>
      <c r="I510" s="108"/>
      <c r="J510" s="108"/>
      <c r="K510" s="108"/>
      <c r="L510" s="108"/>
      <c r="M510" s="108"/>
      <c r="N510" s="108"/>
      <c r="O510" s="108"/>
      <c r="P510" s="108"/>
      <c r="Q510" s="108"/>
      <c r="R510" s="108"/>
      <c r="S510" s="108"/>
      <c r="T510" s="108"/>
      <c r="U510" s="108"/>
      <c r="V510" s="108"/>
      <c r="W510" s="108"/>
      <c r="X510" s="108"/>
      <c r="Y510" s="108"/>
      <c r="Z510" s="108"/>
      <c r="AA510" s="108"/>
      <c r="AB510" s="108"/>
      <c r="AC510" s="108"/>
      <c r="AD510" s="108"/>
      <c r="AE510" s="108"/>
      <c r="AF510" s="108"/>
      <c r="AG510" s="108"/>
      <c r="AH510" s="108"/>
      <c r="AI510" s="108"/>
      <c r="AJ510" s="108"/>
      <c r="AK510" s="108"/>
      <c r="AL510" s="108"/>
      <c r="AM510" s="108"/>
      <c r="AN510" s="108"/>
      <c r="AO510" s="108"/>
      <c r="AP510" s="108"/>
      <c r="AQ510" s="108"/>
    </row>
    <row r="511" spans="1:43">
      <c r="A511" s="108"/>
      <c r="B511" s="108"/>
      <c r="C511" s="108"/>
      <c r="D511" s="108"/>
      <c r="E511" s="108"/>
      <c r="F511" s="108"/>
      <c r="G511" s="108"/>
      <c r="H511" s="108"/>
      <c r="I511" s="108"/>
      <c r="J511" s="108"/>
      <c r="K511" s="108"/>
      <c r="L511" s="108"/>
      <c r="M511" s="108"/>
      <c r="N511" s="108"/>
      <c r="O511" s="108"/>
      <c r="P511" s="108"/>
      <c r="Q511" s="108"/>
      <c r="R511" s="108"/>
      <c r="S511" s="108"/>
      <c r="T511" s="108"/>
      <c r="U511" s="108"/>
      <c r="V511" s="108"/>
      <c r="W511" s="108"/>
      <c r="X511" s="108"/>
      <c r="Y511" s="108"/>
      <c r="Z511" s="108"/>
      <c r="AA511" s="108"/>
      <c r="AB511" s="108"/>
      <c r="AC511" s="108"/>
      <c r="AD511" s="108"/>
      <c r="AE511" s="108"/>
      <c r="AF511" s="108"/>
      <c r="AG511" s="108"/>
      <c r="AH511" s="108"/>
      <c r="AI511" s="108"/>
      <c r="AJ511" s="108"/>
      <c r="AK511" s="108"/>
      <c r="AL511" s="108"/>
      <c r="AM511" s="108"/>
      <c r="AN511" s="108"/>
      <c r="AO511" s="108"/>
      <c r="AP511" s="108"/>
      <c r="AQ511" s="108"/>
    </row>
    <row r="512" spans="1:43">
      <c r="A512" s="108"/>
      <c r="B512" s="108"/>
      <c r="C512" s="108"/>
      <c r="D512" s="108"/>
      <c r="E512" s="108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  <c r="P512" s="108"/>
      <c r="Q512" s="108"/>
      <c r="R512" s="108"/>
      <c r="S512" s="108"/>
      <c r="T512" s="108"/>
      <c r="U512" s="108"/>
      <c r="V512" s="108"/>
      <c r="W512" s="108"/>
      <c r="X512" s="108"/>
      <c r="Y512" s="108"/>
      <c r="Z512" s="108"/>
      <c r="AA512" s="108"/>
      <c r="AB512" s="108"/>
      <c r="AC512" s="108"/>
      <c r="AD512" s="108"/>
      <c r="AE512" s="108"/>
      <c r="AF512" s="108"/>
      <c r="AG512" s="108"/>
      <c r="AH512" s="108"/>
      <c r="AI512" s="108"/>
      <c r="AJ512" s="108"/>
      <c r="AK512" s="108"/>
      <c r="AL512" s="108"/>
      <c r="AM512" s="108"/>
      <c r="AN512" s="108"/>
      <c r="AO512" s="108"/>
      <c r="AP512" s="108"/>
      <c r="AQ512" s="108"/>
    </row>
    <row r="513" spans="1:43">
      <c r="A513" s="108"/>
      <c r="B513" s="108"/>
      <c r="C513" s="108"/>
      <c r="D513" s="108"/>
      <c r="E513" s="108"/>
      <c r="F513" s="108"/>
      <c r="G513" s="108"/>
      <c r="H513" s="108"/>
      <c r="I513" s="108"/>
      <c r="J513" s="108"/>
      <c r="K513" s="108"/>
      <c r="L513" s="108"/>
      <c r="M513" s="108"/>
      <c r="N513" s="108"/>
      <c r="O513" s="108"/>
      <c r="P513" s="108"/>
      <c r="Q513" s="108"/>
      <c r="R513" s="108"/>
      <c r="S513" s="108"/>
      <c r="T513" s="108"/>
      <c r="U513" s="108"/>
      <c r="V513" s="108"/>
      <c r="W513" s="108"/>
      <c r="X513" s="108"/>
      <c r="Y513" s="108"/>
      <c r="Z513" s="108"/>
      <c r="AA513" s="108"/>
      <c r="AB513" s="108"/>
      <c r="AC513" s="108"/>
      <c r="AD513" s="108"/>
      <c r="AE513" s="108"/>
      <c r="AF513" s="108"/>
      <c r="AG513" s="108"/>
      <c r="AH513" s="108"/>
      <c r="AI513" s="108"/>
      <c r="AJ513" s="108"/>
      <c r="AK513" s="108"/>
      <c r="AL513" s="108"/>
      <c r="AM513" s="108"/>
      <c r="AN513" s="108"/>
      <c r="AO513" s="108"/>
      <c r="AP513" s="108"/>
      <c r="AQ513" s="108"/>
    </row>
    <row r="514" spans="1:43">
      <c r="A514" s="108"/>
      <c r="B514" s="108"/>
      <c r="C514" s="108"/>
      <c r="D514" s="108"/>
      <c r="E514" s="108"/>
      <c r="F514" s="108"/>
      <c r="G514" s="108"/>
      <c r="H514" s="108"/>
      <c r="I514" s="108"/>
      <c r="J514" s="108"/>
      <c r="K514" s="108"/>
      <c r="L514" s="108"/>
      <c r="M514" s="108"/>
      <c r="N514" s="108"/>
      <c r="O514" s="108"/>
      <c r="P514" s="108"/>
      <c r="Q514" s="108"/>
      <c r="R514" s="108"/>
      <c r="S514" s="108"/>
      <c r="T514" s="108"/>
      <c r="U514" s="108"/>
      <c r="V514" s="108"/>
      <c r="W514" s="108"/>
      <c r="X514" s="108"/>
      <c r="Y514" s="108"/>
      <c r="Z514" s="108"/>
      <c r="AA514" s="108"/>
      <c r="AB514" s="108"/>
      <c r="AC514" s="108"/>
      <c r="AD514" s="108"/>
      <c r="AE514" s="108"/>
      <c r="AF514" s="108"/>
      <c r="AG514" s="108"/>
      <c r="AH514" s="108"/>
      <c r="AI514" s="108"/>
      <c r="AJ514" s="108"/>
      <c r="AK514" s="108"/>
      <c r="AL514" s="108"/>
      <c r="AM514" s="108"/>
      <c r="AN514" s="108"/>
      <c r="AO514" s="108"/>
      <c r="AP514" s="108"/>
      <c r="AQ514" s="108"/>
    </row>
    <row r="515" spans="1:43">
      <c r="A515" s="108"/>
      <c r="B515" s="108"/>
      <c r="C515" s="108"/>
      <c r="D515" s="108"/>
      <c r="E515" s="108"/>
      <c r="F515" s="108"/>
      <c r="G515" s="108"/>
      <c r="H515" s="108"/>
      <c r="I515" s="108"/>
      <c r="J515" s="108"/>
      <c r="K515" s="108"/>
      <c r="L515" s="108"/>
      <c r="M515" s="108"/>
      <c r="N515" s="108"/>
      <c r="O515" s="108"/>
      <c r="P515" s="108"/>
      <c r="Q515" s="108"/>
      <c r="R515" s="108"/>
      <c r="S515" s="108"/>
      <c r="T515" s="108"/>
      <c r="U515" s="108"/>
      <c r="V515" s="108"/>
      <c r="W515" s="108"/>
      <c r="X515" s="108"/>
      <c r="Y515" s="108"/>
      <c r="Z515" s="108"/>
      <c r="AA515" s="108"/>
      <c r="AB515" s="108"/>
      <c r="AC515" s="108"/>
      <c r="AD515" s="108"/>
      <c r="AE515" s="108"/>
      <c r="AF515" s="108"/>
      <c r="AG515" s="108"/>
      <c r="AH515" s="108"/>
      <c r="AI515" s="108"/>
      <c r="AJ515" s="108"/>
      <c r="AK515" s="108"/>
      <c r="AL515" s="108"/>
      <c r="AM515" s="108"/>
      <c r="AN515" s="108"/>
      <c r="AO515" s="108"/>
      <c r="AP515" s="108"/>
      <c r="AQ515" s="108"/>
    </row>
    <row r="516" spans="1:43">
      <c r="A516" s="108"/>
      <c r="B516" s="108"/>
      <c r="C516" s="108"/>
      <c r="D516" s="108"/>
      <c r="E516" s="108"/>
      <c r="F516" s="108"/>
      <c r="G516" s="108"/>
      <c r="H516" s="108"/>
      <c r="I516" s="108"/>
      <c r="J516" s="108"/>
      <c r="K516" s="108"/>
      <c r="L516" s="108"/>
      <c r="M516" s="108"/>
      <c r="N516" s="108"/>
      <c r="O516" s="108"/>
      <c r="P516" s="108"/>
      <c r="Q516" s="108"/>
      <c r="R516" s="108"/>
      <c r="S516" s="108"/>
      <c r="T516" s="108"/>
      <c r="U516" s="108"/>
      <c r="V516" s="108"/>
      <c r="W516" s="108"/>
      <c r="X516" s="108"/>
      <c r="Y516" s="108"/>
      <c r="Z516" s="108"/>
      <c r="AA516" s="108"/>
      <c r="AB516" s="108"/>
      <c r="AC516" s="108"/>
      <c r="AD516" s="108"/>
      <c r="AE516" s="108"/>
      <c r="AF516" s="108"/>
      <c r="AG516" s="108"/>
      <c r="AH516" s="108"/>
      <c r="AI516" s="108"/>
      <c r="AJ516" s="108"/>
      <c r="AK516" s="108"/>
      <c r="AL516" s="108"/>
      <c r="AM516" s="108"/>
      <c r="AN516" s="108"/>
      <c r="AO516" s="108"/>
      <c r="AP516" s="108"/>
      <c r="AQ516" s="108"/>
    </row>
    <row r="517" spans="1:43">
      <c r="A517" s="108"/>
      <c r="B517" s="108"/>
      <c r="C517" s="108"/>
      <c r="D517" s="108"/>
      <c r="E517" s="108"/>
      <c r="F517" s="108"/>
      <c r="G517" s="108"/>
      <c r="H517" s="108"/>
      <c r="I517" s="108"/>
      <c r="J517" s="108"/>
      <c r="K517" s="108"/>
      <c r="L517" s="108"/>
      <c r="M517" s="108"/>
      <c r="N517" s="108"/>
      <c r="O517" s="108"/>
      <c r="P517" s="108"/>
      <c r="Q517" s="108"/>
      <c r="R517" s="108"/>
      <c r="S517" s="108"/>
      <c r="T517" s="108"/>
      <c r="U517" s="108"/>
      <c r="V517" s="108"/>
      <c r="W517" s="108"/>
      <c r="X517" s="108"/>
      <c r="Y517" s="108"/>
      <c r="Z517" s="108"/>
      <c r="AA517" s="108"/>
      <c r="AB517" s="108"/>
      <c r="AC517" s="108"/>
      <c r="AD517" s="108"/>
      <c r="AE517" s="108"/>
      <c r="AF517" s="108"/>
      <c r="AG517" s="108"/>
      <c r="AH517" s="108"/>
      <c r="AI517" s="108"/>
      <c r="AJ517" s="108"/>
      <c r="AK517" s="108"/>
      <c r="AL517" s="108"/>
      <c r="AM517" s="108"/>
      <c r="AN517" s="108"/>
      <c r="AO517" s="108"/>
      <c r="AP517" s="108"/>
      <c r="AQ517" s="108"/>
    </row>
    <row r="518" spans="1:43">
      <c r="A518" s="108"/>
      <c r="B518" s="108"/>
      <c r="C518" s="108"/>
      <c r="D518" s="108"/>
      <c r="E518" s="108"/>
      <c r="F518" s="108"/>
      <c r="G518" s="108"/>
      <c r="H518" s="108"/>
      <c r="I518" s="108"/>
      <c r="J518" s="108"/>
      <c r="K518" s="108"/>
      <c r="L518" s="108"/>
      <c r="M518" s="108"/>
      <c r="N518" s="108"/>
      <c r="O518" s="108"/>
      <c r="P518" s="108"/>
      <c r="Q518" s="108"/>
      <c r="R518" s="108"/>
      <c r="S518" s="108"/>
      <c r="T518" s="108"/>
      <c r="U518" s="108"/>
      <c r="V518" s="108"/>
      <c r="W518" s="108"/>
      <c r="X518" s="108"/>
      <c r="Y518" s="108"/>
      <c r="Z518" s="108"/>
      <c r="AA518" s="108"/>
      <c r="AB518" s="108"/>
      <c r="AC518" s="108"/>
      <c r="AD518" s="108"/>
      <c r="AE518" s="108"/>
      <c r="AF518" s="108"/>
      <c r="AG518" s="108"/>
      <c r="AH518" s="108"/>
      <c r="AI518" s="108"/>
      <c r="AJ518" s="108"/>
      <c r="AK518" s="108"/>
      <c r="AL518" s="108"/>
      <c r="AM518" s="108"/>
      <c r="AN518" s="108"/>
      <c r="AO518" s="108"/>
      <c r="AP518" s="108"/>
      <c r="AQ518" s="108"/>
    </row>
    <row r="519" spans="1:43">
      <c r="A519" s="108"/>
      <c r="B519" s="108"/>
      <c r="C519" s="108"/>
      <c r="D519" s="108"/>
      <c r="E519" s="108"/>
      <c r="F519" s="108"/>
      <c r="G519" s="108"/>
      <c r="H519" s="108"/>
      <c r="I519" s="108"/>
      <c r="J519" s="108"/>
      <c r="K519" s="108"/>
      <c r="L519" s="108"/>
      <c r="M519" s="108"/>
      <c r="N519" s="108"/>
      <c r="O519" s="108"/>
      <c r="P519" s="108"/>
      <c r="Q519" s="108"/>
      <c r="R519" s="108"/>
      <c r="S519" s="108"/>
      <c r="T519" s="108"/>
      <c r="U519" s="108"/>
      <c r="V519" s="108"/>
      <c r="W519" s="108"/>
      <c r="X519" s="108"/>
      <c r="Y519" s="108"/>
      <c r="Z519" s="108"/>
      <c r="AA519" s="108"/>
      <c r="AB519" s="108"/>
      <c r="AC519" s="108"/>
      <c r="AD519" s="108"/>
      <c r="AE519" s="108"/>
      <c r="AF519" s="108"/>
      <c r="AG519" s="108"/>
      <c r="AH519" s="108"/>
      <c r="AI519" s="108"/>
      <c r="AJ519" s="108"/>
      <c r="AK519" s="108"/>
      <c r="AL519" s="108"/>
      <c r="AM519" s="108"/>
      <c r="AN519" s="108"/>
      <c r="AO519" s="108"/>
      <c r="AP519" s="108"/>
      <c r="AQ519" s="108"/>
    </row>
    <row r="520" spans="1:43">
      <c r="A520" s="108"/>
      <c r="B520" s="108"/>
      <c r="C520" s="108"/>
      <c r="D520" s="108"/>
      <c r="E520" s="108"/>
      <c r="F520" s="108"/>
      <c r="G520" s="108"/>
      <c r="H520" s="108"/>
      <c r="I520" s="108"/>
      <c r="J520" s="108"/>
      <c r="K520" s="108"/>
      <c r="L520" s="108"/>
      <c r="M520" s="108"/>
      <c r="N520" s="108"/>
      <c r="O520" s="108"/>
      <c r="P520" s="108"/>
      <c r="Q520" s="108"/>
      <c r="R520" s="108"/>
      <c r="S520" s="108"/>
      <c r="T520" s="108"/>
      <c r="U520" s="108"/>
      <c r="V520" s="108"/>
      <c r="W520" s="108"/>
      <c r="X520" s="108"/>
      <c r="Y520" s="108"/>
      <c r="Z520" s="108"/>
      <c r="AA520" s="108"/>
      <c r="AB520" s="108"/>
      <c r="AC520" s="108"/>
      <c r="AD520" s="108"/>
      <c r="AE520" s="108"/>
      <c r="AF520" s="108"/>
      <c r="AG520" s="108"/>
      <c r="AH520" s="108"/>
      <c r="AI520" s="108"/>
      <c r="AJ520" s="108"/>
      <c r="AK520" s="108"/>
      <c r="AL520" s="108"/>
      <c r="AM520" s="108"/>
      <c r="AN520" s="108"/>
      <c r="AO520" s="108"/>
      <c r="AP520" s="108"/>
      <c r="AQ520" s="108"/>
    </row>
    <row r="521" spans="1:43">
      <c r="A521" s="108"/>
      <c r="B521" s="108"/>
      <c r="C521" s="108"/>
      <c r="D521" s="108"/>
      <c r="E521" s="108"/>
      <c r="F521" s="108"/>
      <c r="G521" s="108"/>
      <c r="H521" s="108"/>
      <c r="I521" s="108"/>
      <c r="J521" s="108"/>
      <c r="K521" s="108"/>
      <c r="L521" s="108"/>
      <c r="M521" s="108"/>
      <c r="N521" s="108"/>
      <c r="O521" s="108"/>
      <c r="P521" s="108"/>
      <c r="Q521" s="108"/>
      <c r="R521" s="108"/>
      <c r="S521" s="108"/>
      <c r="T521" s="108"/>
      <c r="U521" s="108"/>
      <c r="V521" s="108"/>
      <c r="W521" s="108"/>
      <c r="X521" s="108"/>
      <c r="Y521" s="108"/>
      <c r="Z521" s="108"/>
      <c r="AA521" s="108"/>
      <c r="AB521" s="108"/>
      <c r="AC521" s="108"/>
      <c r="AD521" s="108"/>
      <c r="AE521" s="108"/>
      <c r="AF521" s="108"/>
      <c r="AG521" s="108"/>
      <c r="AH521" s="108"/>
      <c r="AI521" s="108"/>
      <c r="AJ521" s="108"/>
      <c r="AK521" s="108"/>
      <c r="AL521" s="108"/>
      <c r="AM521" s="108"/>
      <c r="AN521" s="108"/>
      <c r="AO521" s="108"/>
      <c r="AP521" s="108"/>
      <c r="AQ521" s="108"/>
    </row>
    <row r="522" spans="1:43">
      <c r="A522" s="108"/>
      <c r="B522" s="108"/>
      <c r="C522" s="108"/>
      <c r="D522" s="108"/>
      <c r="E522" s="108"/>
      <c r="F522" s="108"/>
      <c r="G522" s="108"/>
      <c r="H522" s="108"/>
      <c r="I522" s="108"/>
      <c r="J522" s="108"/>
      <c r="K522" s="108"/>
      <c r="L522" s="108"/>
      <c r="M522" s="108"/>
      <c r="N522" s="108"/>
      <c r="O522" s="108"/>
      <c r="P522" s="108"/>
      <c r="Q522" s="108"/>
      <c r="R522" s="108"/>
      <c r="S522" s="108"/>
      <c r="T522" s="108"/>
      <c r="U522" s="108"/>
      <c r="V522" s="108"/>
      <c r="W522" s="108"/>
      <c r="X522" s="108"/>
      <c r="Y522" s="108"/>
      <c r="Z522" s="108"/>
      <c r="AA522" s="108"/>
      <c r="AB522" s="108"/>
      <c r="AC522" s="108"/>
      <c r="AD522" s="108"/>
      <c r="AE522" s="108"/>
      <c r="AF522" s="108"/>
      <c r="AG522" s="108"/>
      <c r="AH522" s="108"/>
      <c r="AI522" s="108"/>
      <c r="AJ522" s="108"/>
      <c r="AK522" s="108"/>
      <c r="AL522" s="108"/>
      <c r="AM522" s="108"/>
      <c r="AN522" s="108"/>
      <c r="AO522" s="108"/>
      <c r="AP522" s="108"/>
      <c r="AQ522" s="108"/>
    </row>
    <row r="523" spans="1:43">
      <c r="A523" s="108"/>
      <c r="B523" s="108"/>
      <c r="C523" s="108"/>
      <c r="D523" s="108"/>
      <c r="E523" s="108"/>
      <c r="F523" s="108"/>
      <c r="G523" s="108"/>
      <c r="H523" s="108"/>
      <c r="I523" s="108"/>
      <c r="J523" s="108"/>
      <c r="K523" s="108"/>
      <c r="L523" s="108"/>
      <c r="M523" s="108"/>
      <c r="N523" s="108"/>
      <c r="O523" s="108"/>
      <c r="P523" s="108"/>
      <c r="Q523" s="108"/>
      <c r="R523" s="108"/>
      <c r="S523" s="108"/>
      <c r="T523" s="108"/>
      <c r="U523" s="108"/>
      <c r="V523" s="108"/>
      <c r="W523" s="108"/>
      <c r="X523" s="108"/>
      <c r="Y523" s="108"/>
      <c r="Z523" s="108"/>
      <c r="AA523" s="108"/>
      <c r="AB523" s="108"/>
      <c r="AC523" s="108"/>
      <c r="AD523" s="108"/>
      <c r="AE523" s="108"/>
      <c r="AF523" s="108"/>
      <c r="AG523" s="108"/>
      <c r="AH523" s="108"/>
      <c r="AI523" s="108"/>
      <c r="AJ523" s="108"/>
      <c r="AK523" s="108"/>
      <c r="AL523" s="108"/>
      <c r="AM523" s="108"/>
      <c r="AN523" s="108"/>
      <c r="AO523" s="108"/>
      <c r="AP523" s="108"/>
      <c r="AQ523" s="108"/>
    </row>
    <row r="524" spans="1:43">
      <c r="A524" s="108"/>
      <c r="B524" s="108"/>
      <c r="C524" s="108"/>
      <c r="D524" s="108"/>
      <c r="E524" s="108"/>
      <c r="F524" s="108"/>
      <c r="G524" s="108"/>
      <c r="H524" s="108"/>
      <c r="I524" s="108"/>
      <c r="J524" s="108"/>
      <c r="K524" s="108"/>
      <c r="L524" s="108"/>
      <c r="M524" s="108"/>
      <c r="N524" s="108"/>
      <c r="O524" s="108"/>
      <c r="P524" s="108"/>
      <c r="Q524" s="108"/>
      <c r="R524" s="108"/>
      <c r="S524" s="108"/>
      <c r="T524" s="108"/>
      <c r="U524" s="108"/>
      <c r="V524" s="108"/>
      <c r="W524" s="108"/>
      <c r="X524" s="108"/>
      <c r="Y524" s="108"/>
      <c r="Z524" s="108"/>
      <c r="AA524" s="108"/>
      <c r="AB524" s="108"/>
      <c r="AC524" s="108"/>
      <c r="AD524" s="108"/>
      <c r="AE524" s="108"/>
      <c r="AF524" s="108"/>
      <c r="AG524" s="108"/>
      <c r="AH524" s="108"/>
      <c r="AI524" s="108"/>
      <c r="AJ524" s="108"/>
      <c r="AK524" s="108"/>
      <c r="AL524" s="108"/>
      <c r="AM524" s="108"/>
      <c r="AN524" s="108"/>
      <c r="AO524" s="108"/>
      <c r="AP524" s="108"/>
      <c r="AQ524" s="108"/>
    </row>
    <row r="525" spans="1:43">
      <c r="A525" s="108"/>
      <c r="B525" s="108"/>
      <c r="C525" s="108"/>
      <c r="D525" s="108"/>
      <c r="E525" s="108"/>
      <c r="F525" s="108"/>
      <c r="G525" s="108"/>
      <c r="H525" s="108"/>
      <c r="I525" s="108"/>
      <c r="J525" s="108"/>
      <c r="K525" s="108"/>
      <c r="L525" s="108"/>
      <c r="M525" s="108"/>
      <c r="N525" s="108"/>
      <c r="O525" s="108"/>
      <c r="P525" s="108"/>
      <c r="Q525" s="108"/>
      <c r="R525" s="108"/>
      <c r="S525" s="108"/>
      <c r="T525" s="108"/>
      <c r="U525" s="108"/>
      <c r="V525" s="108"/>
      <c r="W525" s="108"/>
      <c r="X525" s="108"/>
      <c r="Y525" s="108"/>
      <c r="Z525" s="108"/>
      <c r="AA525" s="108"/>
      <c r="AB525" s="108"/>
      <c r="AC525" s="108"/>
      <c r="AD525" s="108"/>
      <c r="AE525" s="108"/>
      <c r="AF525" s="108"/>
      <c r="AG525" s="108"/>
      <c r="AH525" s="108"/>
      <c r="AI525" s="108"/>
      <c r="AJ525" s="108"/>
      <c r="AK525" s="108"/>
      <c r="AL525" s="108"/>
      <c r="AM525" s="108"/>
      <c r="AN525" s="108"/>
      <c r="AO525" s="108"/>
      <c r="AP525" s="108"/>
      <c r="AQ525" s="108"/>
    </row>
    <row r="526" spans="1:43">
      <c r="A526" s="108"/>
      <c r="B526" s="108"/>
      <c r="C526" s="108"/>
      <c r="D526" s="108"/>
      <c r="E526" s="108"/>
      <c r="F526" s="108"/>
      <c r="G526" s="108"/>
      <c r="H526" s="108"/>
      <c r="I526" s="108"/>
      <c r="J526" s="108"/>
      <c r="K526" s="108"/>
      <c r="L526" s="108"/>
      <c r="M526" s="108"/>
      <c r="N526" s="108"/>
      <c r="O526" s="108"/>
      <c r="P526" s="108"/>
      <c r="Q526" s="108"/>
      <c r="R526" s="108"/>
      <c r="S526" s="108"/>
      <c r="T526" s="108"/>
      <c r="U526" s="108"/>
      <c r="V526" s="108"/>
      <c r="W526" s="108"/>
      <c r="X526" s="108"/>
      <c r="Y526" s="108"/>
      <c r="Z526" s="108"/>
      <c r="AA526" s="108"/>
      <c r="AB526" s="108"/>
      <c r="AC526" s="108"/>
      <c r="AD526" s="108"/>
      <c r="AE526" s="108"/>
      <c r="AF526" s="108"/>
      <c r="AG526" s="108"/>
      <c r="AH526" s="108"/>
      <c r="AI526" s="108"/>
      <c r="AJ526" s="108"/>
      <c r="AK526" s="108"/>
      <c r="AL526" s="108"/>
      <c r="AM526" s="108"/>
      <c r="AN526" s="108"/>
      <c r="AO526" s="108"/>
      <c r="AP526" s="108"/>
      <c r="AQ526" s="108"/>
    </row>
    <row r="527" spans="1:43">
      <c r="A527" s="108"/>
      <c r="B527" s="108"/>
      <c r="C527" s="108"/>
      <c r="D527" s="108"/>
      <c r="E527" s="108"/>
      <c r="F527" s="108"/>
      <c r="G527" s="108"/>
      <c r="H527" s="108"/>
      <c r="I527" s="108"/>
      <c r="J527" s="108"/>
      <c r="K527" s="108"/>
      <c r="L527" s="108"/>
      <c r="M527" s="108"/>
      <c r="N527" s="108"/>
      <c r="O527" s="108"/>
      <c r="P527" s="108"/>
      <c r="Q527" s="108"/>
      <c r="R527" s="108"/>
      <c r="S527" s="108"/>
      <c r="T527" s="108"/>
      <c r="U527" s="108"/>
      <c r="V527" s="108"/>
      <c r="W527" s="108"/>
      <c r="X527" s="108"/>
      <c r="Y527" s="108"/>
      <c r="Z527" s="108"/>
      <c r="AA527" s="108"/>
      <c r="AB527" s="108"/>
      <c r="AC527" s="108"/>
      <c r="AD527" s="108"/>
      <c r="AE527" s="108"/>
      <c r="AF527" s="108"/>
      <c r="AG527" s="108"/>
      <c r="AH527" s="108"/>
      <c r="AI527" s="108"/>
      <c r="AJ527" s="108"/>
      <c r="AK527" s="108"/>
      <c r="AL527" s="108"/>
      <c r="AM527" s="108"/>
      <c r="AN527" s="108"/>
      <c r="AO527" s="108"/>
      <c r="AP527" s="108"/>
      <c r="AQ527" s="108"/>
    </row>
    <row r="528" spans="1:43">
      <c r="A528" s="108"/>
      <c r="B528" s="108"/>
      <c r="C528" s="108"/>
      <c r="D528" s="108"/>
      <c r="E528" s="108"/>
      <c r="F528" s="108"/>
      <c r="G528" s="108"/>
      <c r="H528" s="108"/>
      <c r="I528" s="108"/>
      <c r="J528" s="108"/>
      <c r="K528" s="108"/>
      <c r="L528" s="108"/>
      <c r="M528" s="108"/>
      <c r="N528" s="108"/>
      <c r="O528" s="108"/>
      <c r="P528" s="108"/>
      <c r="Q528" s="108"/>
      <c r="R528" s="108"/>
      <c r="S528" s="108"/>
      <c r="T528" s="108"/>
      <c r="U528" s="108"/>
      <c r="V528" s="108"/>
      <c r="W528" s="108"/>
      <c r="X528" s="108"/>
      <c r="Y528" s="108"/>
      <c r="Z528" s="108"/>
      <c r="AA528" s="108"/>
      <c r="AB528" s="108"/>
      <c r="AC528" s="108"/>
      <c r="AD528" s="108"/>
      <c r="AE528" s="108"/>
      <c r="AF528" s="108"/>
      <c r="AG528" s="108"/>
      <c r="AH528" s="108"/>
      <c r="AI528" s="108"/>
      <c r="AJ528" s="108"/>
      <c r="AK528" s="108"/>
      <c r="AL528" s="108"/>
      <c r="AM528" s="108"/>
      <c r="AN528" s="108"/>
      <c r="AO528" s="108"/>
      <c r="AP528" s="108"/>
      <c r="AQ528" s="108"/>
    </row>
    <row r="529" spans="1:43">
      <c r="A529" s="108"/>
      <c r="B529" s="108"/>
      <c r="C529" s="108"/>
      <c r="D529" s="108"/>
      <c r="E529" s="108"/>
      <c r="F529" s="108"/>
      <c r="G529" s="108"/>
      <c r="H529" s="108"/>
      <c r="I529" s="108"/>
      <c r="J529" s="108"/>
      <c r="K529" s="108"/>
      <c r="L529" s="108"/>
      <c r="M529" s="108"/>
      <c r="N529" s="108"/>
      <c r="O529" s="108"/>
      <c r="P529" s="108"/>
      <c r="Q529" s="108"/>
      <c r="R529" s="108"/>
      <c r="S529" s="108"/>
      <c r="T529" s="108"/>
      <c r="U529" s="108"/>
      <c r="V529" s="108"/>
      <c r="W529" s="108"/>
      <c r="X529" s="108"/>
      <c r="Y529" s="108"/>
      <c r="Z529" s="108"/>
      <c r="AA529" s="108"/>
      <c r="AB529" s="108"/>
      <c r="AC529" s="108"/>
      <c r="AD529" s="108"/>
      <c r="AE529" s="108"/>
      <c r="AF529" s="108"/>
      <c r="AG529" s="108"/>
      <c r="AH529" s="108"/>
      <c r="AI529" s="108"/>
      <c r="AJ529" s="108"/>
      <c r="AK529" s="108"/>
      <c r="AL529" s="108"/>
      <c r="AM529" s="108"/>
      <c r="AN529" s="108"/>
      <c r="AO529" s="108"/>
      <c r="AP529" s="108"/>
      <c r="AQ529" s="108"/>
    </row>
    <row r="530" spans="1:43">
      <c r="A530" s="108"/>
      <c r="B530" s="108"/>
      <c r="C530" s="108"/>
      <c r="D530" s="108"/>
      <c r="E530" s="108"/>
      <c r="F530" s="108"/>
      <c r="G530" s="108"/>
      <c r="H530" s="108"/>
      <c r="I530" s="108"/>
      <c r="J530" s="108"/>
      <c r="K530" s="108"/>
      <c r="L530" s="108"/>
      <c r="M530" s="108"/>
      <c r="N530" s="108"/>
      <c r="O530" s="108"/>
      <c r="P530" s="108"/>
      <c r="Q530" s="108"/>
      <c r="R530" s="108"/>
      <c r="S530" s="108"/>
      <c r="T530" s="108"/>
      <c r="U530" s="108"/>
      <c r="V530" s="108"/>
      <c r="W530" s="108"/>
      <c r="X530" s="108"/>
      <c r="Y530" s="108"/>
      <c r="Z530" s="108"/>
      <c r="AA530" s="108"/>
      <c r="AB530" s="108"/>
      <c r="AC530" s="108"/>
      <c r="AD530" s="108"/>
      <c r="AE530" s="108"/>
      <c r="AF530" s="108"/>
      <c r="AG530" s="108"/>
      <c r="AH530" s="108"/>
      <c r="AI530" s="108"/>
      <c r="AJ530" s="108"/>
      <c r="AK530" s="108"/>
      <c r="AL530" s="108"/>
      <c r="AM530" s="108"/>
      <c r="AN530" s="108"/>
      <c r="AO530" s="108"/>
      <c r="AP530" s="108"/>
      <c r="AQ530" s="108"/>
    </row>
    <row r="531" spans="1:43">
      <c r="A531" s="108"/>
      <c r="B531" s="108"/>
      <c r="C531" s="108"/>
      <c r="D531" s="108"/>
      <c r="E531" s="108"/>
      <c r="F531" s="108"/>
      <c r="G531" s="108"/>
      <c r="H531" s="108"/>
      <c r="I531" s="108"/>
      <c r="J531" s="108"/>
      <c r="K531" s="108"/>
      <c r="L531" s="108"/>
      <c r="M531" s="108"/>
      <c r="N531" s="108"/>
      <c r="O531" s="108"/>
      <c r="P531" s="108"/>
      <c r="Q531" s="108"/>
      <c r="R531" s="108"/>
      <c r="S531" s="108"/>
      <c r="T531" s="108"/>
      <c r="U531" s="108"/>
      <c r="V531" s="108"/>
      <c r="W531" s="108"/>
      <c r="X531" s="108"/>
      <c r="Y531" s="108"/>
      <c r="Z531" s="108"/>
      <c r="AA531" s="108"/>
      <c r="AB531" s="108"/>
      <c r="AC531" s="108"/>
      <c r="AD531" s="108"/>
      <c r="AE531" s="108"/>
      <c r="AF531" s="108"/>
      <c r="AG531" s="108"/>
      <c r="AH531" s="108"/>
      <c r="AI531" s="108"/>
      <c r="AJ531" s="108"/>
      <c r="AK531" s="108"/>
      <c r="AL531" s="108"/>
      <c r="AM531" s="108"/>
      <c r="AN531" s="108"/>
      <c r="AO531" s="108"/>
      <c r="AP531" s="108"/>
      <c r="AQ531" s="108"/>
    </row>
    <row r="532" spans="1:43">
      <c r="A532" s="108"/>
      <c r="B532" s="108"/>
      <c r="C532" s="108"/>
      <c r="D532" s="108"/>
      <c r="E532" s="108"/>
      <c r="F532" s="108"/>
      <c r="G532" s="108"/>
      <c r="H532" s="108"/>
      <c r="I532" s="108"/>
      <c r="J532" s="108"/>
      <c r="K532" s="108"/>
      <c r="L532" s="108"/>
      <c r="M532" s="108"/>
      <c r="N532" s="108"/>
      <c r="O532" s="108"/>
      <c r="P532" s="108"/>
      <c r="Q532" s="108"/>
      <c r="R532" s="108"/>
      <c r="S532" s="108"/>
      <c r="T532" s="108"/>
      <c r="U532" s="108"/>
      <c r="V532" s="108"/>
      <c r="W532" s="108"/>
      <c r="X532" s="108"/>
      <c r="Y532" s="108"/>
      <c r="Z532" s="108"/>
      <c r="AA532" s="108"/>
      <c r="AB532" s="108"/>
      <c r="AC532" s="108"/>
      <c r="AD532" s="108"/>
      <c r="AE532" s="108"/>
      <c r="AF532" s="108"/>
      <c r="AG532" s="108"/>
      <c r="AH532" s="108"/>
      <c r="AI532" s="108"/>
      <c r="AJ532" s="108"/>
      <c r="AK532" s="108"/>
      <c r="AL532" s="108"/>
      <c r="AM532" s="108"/>
      <c r="AN532" s="108"/>
      <c r="AO532" s="108"/>
      <c r="AP532" s="108"/>
      <c r="AQ532" s="108"/>
    </row>
    <row r="533" spans="1:43">
      <c r="A533" s="108"/>
      <c r="B533" s="108"/>
      <c r="C533" s="108"/>
      <c r="D533" s="108"/>
      <c r="E533" s="108"/>
      <c r="F533" s="108"/>
      <c r="G533" s="108"/>
      <c r="H533" s="108"/>
      <c r="I533" s="108"/>
      <c r="J533" s="108"/>
      <c r="K533" s="108"/>
      <c r="L533" s="108"/>
      <c r="M533" s="108"/>
      <c r="N533" s="108"/>
      <c r="O533" s="108"/>
      <c r="P533" s="108"/>
      <c r="Q533" s="108"/>
      <c r="R533" s="108"/>
      <c r="S533" s="108"/>
      <c r="T533" s="108"/>
      <c r="U533" s="108"/>
      <c r="V533" s="108"/>
      <c r="W533" s="108"/>
      <c r="X533" s="108"/>
      <c r="Y533" s="108"/>
      <c r="Z533" s="108"/>
      <c r="AA533" s="108"/>
      <c r="AB533" s="108"/>
      <c r="AC533" s="108"/>
      <c r="AD533" s="108"/>
      <c r="AE533" s="108"/>
      <c r="AF533" s="108"/>
      <c r="AG533" s="108"/>
      <c r="AH533" s="108"/>
      <c r="AI533" s="108"/>
      <c r="AJ533" s="108"/>
      <c r="AK533" s="108"/>
      <c r="AL533" s="108"/>
      <c r="AM533" s="108"/>
      <c r="AN533" s="108"/>
      <c r="AO533" s="108"/>
      <c r="AP533" s="108"/>
      <c r="AQ533" s="108"/>
    </row>
    <row r="534" spans="1:43">
      <c r="A534" s="108"/>
      <c r="B534" s="108"/>
      <c r="C534" s="108"/>
      <c r="D534" s="108"/>
      <c r="E534" s="108"/>
      <c r="F534" s="108"/>
      <c r="G534" s="108"/>
      <c r="H534" s="108"/>
      <c r="I534" s="108"/>
      <c r="J534" s="108"/>
      <c r="K534" s="108"/>
      <c r="L534" s="108"/>
      <c r="M534" s="108"/>
      <c r="N534" s="108"/>
      <c r="O534" s="108"/>
      <c r="P534" s="108"/>
      <c r="Q534" s="108"/>
      <c r="R534" s="108"/>
      <c r="S534" s="108"/>
      <c r="T534" s="108"/>
      <c r="U534" s="108"/>
      <c r="V534" s="108"/>
      <c r="W534" s="108"/>
      <c r="X534" s="108"/>
      <c r="Y534" s="108"/>
      <c r="Z534" s="108"/>
      <c r="AA534" s="108"/>
      <c r="AB534" s="108"/>
      <c r="AC534" s="108"/>
      <c r="AD534" s="108"/>
      <c r="AE534" s="108"/>
      <c r="AF534" s="108"/>
      <c r="AG534" s="108"/>
      <c r="AH534" s="108"/>
      <c r="AI534" s="108"/>
      <c r="AJ534" s="108"/>
      <c r="AK534" s="108"/>
      <c r="AL534" s="108"/>
      <c r="AM534" s="108"/>
      <c r="AN534" s="108"/>
      <c r="AO534" s="108"/>
      <c r="AP534" s="108"/>
      <c r="AQ534" s="108"/>
    </row>
    <row r="535" spans="1:43">
      <c r="A535" s="108"/>
      <c r="B535" s="108"/>
      <c r="C535" s="108"/>
      <c r="D535" s="108"/>
      <c r="E535" s="108"/>
      <c r="F535" s="108"/>
      <c r="G535" s="108"/>
      <c r="H535" s="108"/>
      <c r="I535" s="108"/>
      <c r="J535" s="108"/>
      <c r="K535" s="108"/>
      <c r="L535" s="108"/>
      <c r="M535" s="108"/>
      <c r="N535" s="108"/>
      <c r="O535" s="108"/>
      <c r="P535" s="108"/>
      <c r="Q535" s="108"/>
      <c r="R535" s="108"/>
      <c r="S535" s="108"/>
      <c r="T535" s="108"/>
      <c r="U535" s="108"/>
      <c r="V535" s="108"/>
      <c r="W535" s="108"/>
      <c r="X535" s="108"/>
      <c r="Y535" s="108"/>
      <c r="Z535" s="108"/>
      <c r="AA535" s="108"/>
      <c r="AB535" s="108"/>
      <c r="AC535" s="108"/>
      <c r="AD535" s="108"/>
      <c r="AE535" s="108"/>
      <c r="AF535" s="108"/>
      <c r="AG535" s="108"/>
      <c r="AH535" s="108"/>
      <c r="AI535" s="108"/>
      <c r="AJ535" s="108"/>
      <c r="AK535" s="108"/>
      <c r="AL535" s="108"/>
      <c r="AM535" s="108"/>
      <c r="AN535" s="108"/>
      <c r="AO535" s="108"/>
      <c r="AP535" s="108"/>
      <c r="AQ535" s="108"/>
    </row>
    <row r="536" spans="1:43">
      <c r="A536" s="108"/>
      <c r="B536" s="108"/>
      <c r="C536" s="108"/>
      <c r="D536" s="108"/>
      <c r="E536" s="108"/>
      <c r="F536" s="108"/>
      <c r="G536" s="108"/>
      <c r="H536" s="108"/>
      <c r="I536" s="108"/>
      <c r="J536" s="108"/>
      <c r="K536" s="108"/>
      <c r="L536" s="108"/>
      <c r="M536" s="108"/>
      <c r="N536" s="108"/>
      <c r="O536" s="108"/>
      <c r="P536" s="108"/>
      <c r="Q536" s="108"/>
      <c r="R536" s="108"/>
      <c r="S536" s="108"/>
      <c r="T536" s="108"/>
      <c r="U536" s="108"/>
      <c r="V536" s="108"/>
      <c r="W536" s="108"/>
      <c r="X536" s="108"/>
      <c r="Y536" s="108"/>
      <c r="Z536" s="108"/>
      <c r="AA536" s="108"/>
      <c r="AB536" s="108"/>
      <c r="AC536" s="108"/>
      <c r="AD536" s="108"/>
      <c r="AE536" s="108"/>
      <c r="AF536" s="108"/>
      <c r="AG536" s="108"/>
      <c r="AH536" s="108"/>
      <c r="AI536" s="108"/>
      <c r="AJ536" s="108"/>
      <c r="AK536" s="108"/>
      <c r="AL536" s="108"/>
      <c r="AM536" s="108"/>
      <c r="AN536" s="108"/>
      <c r="AO536" s="108"/>
      <c r="AP536" s="108"/>
      <c r="AQ536" s="108"/>
    </row>
    <row r="537" spans="1:43">
      <c r="A537" s="108"/>
      <c r="B537" s="108"/>
      <c r="C537" s="108"/>
      <c r="D537" s="108"/>
      <c r="E537" s="108"/>
      <c r="F537" s="108"/>
      <c r="G537" s="108"/>
      <c r="H537" s="108"/>
      <c r="I537" s="108"/>
      <c r="J537" s="108"/>
      <c r="K537" s="108"/>
      <c r="L537" s="108"/>
      <c r="M537" s="108"/>
      <c r="N537" s="108"/>
      <c r="O537" s="108"/>
      <c r="P537" s="108"/>
      <c r="Q537" s="108"/>
      <c r="R537" s="108"/>
      <c r="S537" s="108"/>
      <c r="T537" s="108"/>
      <c r="U537" s="108"/>
      <c r="V537" s="108"/>
      <c r="W537" s="108"/>
      <c r="X537" s="108"/>
      <c r="Y537" s="108"/>
      <c r="Z537" s="108"/>
      <c r="AA537" s="108"/>
      <c r="AB537" s="108"/>
      <c r="AC537" s="108"/>
      <c r="AD537" s="108"/>
      <c r="AE537" s="108"/>
      <c r="AF537" s="108"/>
      <c r="AG537" s="108"/>
      <c r="AH537" s="108"/>
      <c r="AI537" s="108"/>
      <c r="AJ537" s="108"/>
      <c r="AK537" s="108"/>
      <c r="AL537" s="108"/>
      <c r="AM537" s="108"/>
      <c r="AN537" s="108"/>
      <c r="AO537" s="108"/>
      <c r="AP537" s="108"/>
      <c r="AQ537" s="108"/>
    </row>
    <row r="538" spans="1:43">
      <c r="A538" s="108"/>
      <c r="B538" s="108"/>
      <c r="C538" s="108"/>
      <c r="D538" s="108"/>
      <c r="E538" s="108"/>
      <c r="F538" s="108"/>
      <c r="G538" s="108"/>
      <c r="H538" s="108"/>
      <c r="I538" s="108"/>
      <c r="J538" s="108"/>
      <c r="K538" s="108"/>
      <c r="L538" s="108"/>
      <c r="M538" s="108"/>
      <c r="N538" s="108"/>
      <c r="O538" s="108"/>
      <c r="P538" s="108"/>
      <c r="Q538" s="108"/>
      <c r="R538" s="108"/>
      <c r="S538" s="108"/>
      <c r="T538" s="108"/>
      <c r="U538" s="108"/>
      <c r="V538" s="108"/>
      <c r="W538" s="108"/>
      <c r="X538" s="108"/>
      <c r="Y538" s="108"/>
      <c r="Z538" s="108"/>
      <c r="AA538" s="108"/>
      <c r="AB538" s="108"/>
      <c r="AC538" s="108"/>
      <c r="AD538" s="108"/>
      <c r="AE538" s="108"/>
      <c r="AF538" s="108"/>
      <c r="AG538" s="108"/>
      <c r="AH538" s="108"/>
      <c r="AI538" s="108"/>
      <c r="AJ538" s="108"/>
      <c r="AK538" s="108"/>
      <c r="AL538" s="108"/>
      <c r="AM538" s="108"/>
      <c r="AN538" s="108"/>
      <c r="AO538" s="108"/>
      <c r="AP538" s="108"/>
      <c r="AQ538" s="108"/>
    </row>
    <row r="539" spans="1:43">
      <c r="A539" s="108"/>
      <c r="B539" s="108"/>
      <c r="C539" s="108"/>
      <c r="D539" s="108"/>
      <c r="E539" s="108"/>
      <c r="F539" s="108"/>
      <c r="G539" s="108"/>
      <c r="H539" s="108"/>
      <c r="I539" s="108"/>
      <c r="J539" s="108"/>
      <c r="K539" s="108"/>
      <c r="L539" s="108"/>
      <c r="M539" s="108"/>
      <c r="N539" s="108"/>
      <c r="O539" s="108"/>
      <c r="P539" s="108"/>
      <c r="Q539" s="108"/>
      <c r="R539" s="108"/>
      <c r="S539" s="108"/>
      <c r="T539" s="108"/>
      <c r="U539" s="108"/>
      <c r="V539" s="108"/>
      <c r="W539" s="108"/>
      <c r="X539" s="108"/>
      <c r="Y539" s="108"/>
      <c r="Z539" s="108"/>
      <c r="AA539" s="108"/>
      <c r="AB539" s="108"/>
      <c r="AC539" s="108"/>
      <c r="AD539" s="108"/>
      <c r="AE539" s="108"/>
      <c r="AF539" s="108"/>
      <c r="AG539" s="108"/>
      <c r="AH539" s="108"/>
      <c r="AI539" s="108"/>
      <c r="AJ539" s="108"/>
      <c r="AK539" s="108"/>
      <c r="AL539" s="108"/>
      <c r="AM539" s="108"/>
      <c r="AN539" s="108"/>
      <c r="AO539" s="108"/>
      <c r="AP539" s="108"/>
      <c r="AQ539" s="108"/>
    </row>
    <row r="540" spans="1:43">
      <c r="A540" s="108"/>
      <c r="B540" s="108"/>
      <c r="C540" s="108"/>
      <c r="D540" s="108"/>
      <c r="E540" s="108"/>
      <c r="F540" s="108"/>
      <c r="G540" s="108"/>
      <c r="H540" s="108"/>
      <c r="I540" s="108"/>
      <c r="J540" s="108"/>
      <c r="K540" s="108"/>
      <c r="L540" s="108"/>
      <c r="M540" s="108"/>
      <c r="N540" s="108"/>
      <c r="O540" s="108"/>
      <c r="P540" s="108"/>
      <c r="Q540" s="108"/>
      <c r="R540" s="108"/>
      <c r="S540" s="108"/>
      <c r="T540" s="108"/>
      <c r="U540" s="108"/>
      <c r="V540" s="108"/>
      <c r="W540" s="108"/>
      <c r="X540" s="108"/>
      <c r="Y540" s="108"/>
      <c r="Z540" s="108"/>
      <c r="AA540" s="108"/>
      <c r="AB540" s="108"/>
      <c r="AC540" s="108"/>
      <c r="AD540" s="108"/>
      <c r="AE540" s="108"/>
      <c r="AF540" s="108"/>
      <c r="AG540" s="108"/>
      <c r="AH540" s="108"/>
      <c r="AI540" s="108"/>
      <c r="AJ540" s="108"/>
      <c r="AK540" s="108"/>
      <c r="AL540" s="108"/>
      <c r="AM540" s="108"/>
      <c r="AN540" s="108"/>
      <c r="AO540" s="108"/>
      <c r="AP540" s="108"/>
      <c r="AQ540" s="108"/>
    </row>
    <row r="541" spans="1:43">
      <c r="A541" s="108"/>
      <c r="B541" s="108"/>
      <c r="C541" s="108"/>
      <c r="D541" s="108"/>
      <c r="E541" s="108"/>
      <c r="F541" s="108"/>
      <c r="G541" s="108"/>
      <c r="H541" s="108"/>
      <c r="I541" s="108"/>
      <c r="J541" s="108"/>
      <c r="K541" s="108"/>
      <c r="L541" s="108"/>
      <c r="M541" s="108"/>
      <c r="N541" s="108"/>
      <c r="O541" s="108"/>
      <c r="P541" s="108"/>
      <c r="Q541" s="108"/>
      <c r="R541" s="108"/>
      <c r="S541" s="108"/>
      <c r="T541" s="108"/>
      <c r="U541" s="108"/>
      <c r="V541" s="108"/>
      <c r="W541" s="108"/>
      <c r="X541" s="108"/>
      <c r="Y541" s="108"/>
      <c r="Z541" s="108"/>
      <c r="AA541" s="108"/>
      <c r="AB541" s="108"/>
      <c r="AC541" s="108"/>
      <c r="AD541" s="108"/>
      <c r="AE541" s="108"/>
      <c r="AF541" s="108"/>
      <c r="AG541" s="108"/>
      <c r="AH541" s="108"/>
      <c r="AI541" s="108"/>
      <c r="AJ541" s="108"/>
      <c r="AK541" s="108"/>
      <c r="AL541" s="108"/>
      <c r="AM541" s="108"/>
      <c r="AN541" s="108"/>
      <c r="AO541" s="108"/>
      <c r="AP541" s="108"/>
      <c r="AQ541" s="108"/>
    </row>
    <row r="542" spans="1:43">
      <c r="A542" s="108"/>
      <c r="B542" s="108"/>
      <c r="C542" s="108"/>
      <c r="D542" s="108"/>
      <c r="E542" s="108"/>
      <c r="F542" s="108"/>
      <c r="G542" s="108"/>
      <c r="H542" s="108"/>
      <c r="I542" s="108"/>
      <c r="J542" s="108"/>
      <c r="K542" s="108"/>
      <c r="L542" s="108"/>
      <c r="M542" s="108"/>
      <c r="N542" s="108"/>
      <c r="O542" s="108"/>
      <c r="P542" s="108"/>
      <c r="Q542" s="108"/>
      <c r="R542" s="108"/>
      <c r="S542" s="108"/>
      <c r="T542" s="108"/>
      <c r="U542" s="108"/>
      <c r="V542" s="108"/>
      <c r="W542" s="108"/>
      <c r="X542" s="108"/>
      <c r="Y542" s="108"/>
      <c r="Z542" s="108"/>
      <c r="AA542" s="108"/>
      <c r="AB542" s="108"/>
      <c r="AC542" s="108"/>
      <c r="AD542" s="108"/>
      <c r="AE542" s="108"/>
      <c r="AF542" s="108"/>
      <c r="AG542" s="108"/>
      <c r="AH542" s="108"/>
      <c r="AI542" s="108"/>
      <c r="AJ542" s="108"/>
      <c r="AK542" s="108"/>
      <c r="AL542" s="108"/>
      <c r="AM542" s="108"/>
      <c r="AN542" s="108"/>
      <c r="AO542" s="108"/>
      <c r="AP542" s="108"/>
      <c r="AQ542" s="108"/>
    </row>
    <row r="543" spans="1:43">
      <c r="A543" s="108"/>
      <c r="B543" s="108"/>
      <c r="C543" s="108"/>
      <c r="D543" s="108"/>
      <c r="E543" s="108"/>
      <c r="F543" s="108"/>
      <c r="G543" s="108"/>
      <c r="H543" s="108"/>
      <c r="I543" s="108"/>
      <c r="J543" s="108"/>
      <c r="K543" s="108"/>
      <c r="L543" s="108"/>
      <c r="M543" s="108"/>
      <c r="N543" s="108"/>
      <c r="O543" s="108"/>
      <c r="P543" s="108"/>
      <c r="Q543" s="108"/>
      <c r="R543" s="108"/>
      <c r="S543" s="108"/>
      <c r="T543" s="108"/>
      <c r="U543" s="108"/>
      <c r="V543" s="108"/>
      <c r="W543" s="108"/>
      <c r="X543" s="108"/>
      <c r="Y543" s="108"/>
      <c r="Z543" s="108"/>
      <c r="AA543" s="108"/>
      <c r="AB543" s="108"/>
      <c r="AC543" s="108"/>
      <c r="AD543" s="108"/>
      <c r="AE543" s="108"/>
      <c r="AF543" s="108"/>
      <c r="AG543" s="108"/>
      <c r="AH543" s="108"/>
      <c r="AI543" s="108"/>
      <c r="AJ543" s="108"/>
      <c r="AK543" s="108"/>
      <c r="AL543" s="108"/>
      <c r="AM543" s="108"/>
      <c r="AN543" s="108"/>
      <c r="AO543" s="108"/>
      <c r="AP543" s="108"/>
      <c r="AQ543" s="108"/>
    </row>
    <row r="544" spans="1:43">
      <c r="A544" s="108"/>
      <c r="B544" s="108"/>
      <c r="C544" s="108"/>
      <c r="D544" s="108"/>
      <c r="E544" s="108"/>
      <c r="F544" s="108"/>
      <c r="G544" s="108"/>
      <c r="H544" s="108"/>
      <c r="I544" s="108"/>
      <c r="J544" s="108"/>
      <c r="K544" s="108"/>
      <c r="L544" s="108"/>
      <c r="M544" s="108"/>
      <c r="N544" s="108"/>
      <c r="O544" s="108"/>
      <c r="P544" s="108"/>
      <c r="Q544" s="108"/>
      <c r="R544" s="108"/>
      <c r="S544" s="108"/>
      <c r="T544" s="108"/>
      <c r="U544" s="108"/>
      <c r="V544" s="108"/>
      <c r="W544" s="108"/>
      <c r="X544" s="108"/>
      <c r="Y544" s="108"/>
      <c r="Z544" s="108"/>
      <c r="AA544" s="108"/>
      <c r="AB544" s="108"/>
      <c r="AC544" s="108"/>
      <c r="AD544" s="108"/>
      <c r="AE544" s="108"/>
      <c r="AF544" s="108"/>
      <c r="AG544" s="108"/>
      <c r="AH544" s="108"/>
      <c r="AI544" s="108"/>
      <c r="AJ544" s="108"/>
      <c r="AK544" s="108"/>
      <c r="AL544" s="108"/>
      <c r="AM544" s="108"/>
      <c r="AN544" s="108"/>
      <c r="AO544" s="108"/>
      <c r="AP544" s="108"/>
      <c r="AQ544" s="108"/>
    </row>
    <row r="545" spans="1:43">
      <c r="A545" s="108"/>
      <c r="B545" s="108"/>
      <c r="C545" s="108"/>
      <c r="D545" s="108"/>
      <c r="E545" s="108"/>
      <c r="F545" s="108"/>
      <c r="G545" s="108"/>
      <c r="H545" s="108"/>
      <c r="I545" s="108"/>
      <c r="J545" s="108"/>
      <c r="K545" s="108"/>
      <c r="L545" s="108"/>
      <c r="M545" s="108"/>
      <c r="N545" s="108"/>
      <c r="O545" s="108"/>
      <c r="P545" s="108"/>
      <c r="Q545" s="108"/>
      <c r="R545" s="108"/>
      <c r="S545" s="108"/>
      <c r="T545" s="108"/>
      <c r="U545" s="108"/>
      <c r="V545" s="108"/>
      <c r="W545" s="108"/>
      <c r="X545" s="108"/>
      <c r="Y545" s="108"/>
      <c r="Z545" s="108"/>
      <c r="AA545" s="108"/>
      <c r="AB545" s="108"/>
      <c r="AC545" s="108"/>
      <c r="AD545" s="108"/>
      <c r="AE545" s="108"/>
      <c r="AF545" s="108"/>
      <c r="AG545" s="108"/>
      <c r="AH545" s="108"/>
      <c r="AI545" s="108"/>
      <c r="AJ545" s="108"/>
      <c r="AK545" s="108"/>
      <c r="AL545" s="108"/>
      <c r="AM545" s="108"/>
      <c r="AN545" s="108"/>
      <c r="AO545" s="108"/>
      <c r="AP545" s="108"/>
      <c r="AQ545" s="108"/>
    </row>
    <row r="546" spans="1:43">
      <c r="A546" s="108"/>
      <c r="B546" s="108"/>
      <c r="C546" s="108"/>
      <c r="D546" s="108"/>
      <c r="E546" s="108"/>
      <c r="F546" s="108"/>
      <c r="G546" s="108"/>
      <c r="H546" s="108"/>
      <c r="I546" s="108"/>
      <c r="J546" s="108"/>
      <c r="K546" s="108"/>
      <c r="L546" s="108"/>
      <c r="M546" s="108"/>
      <c r="N546" s="108"/>
      <c r="O546" s="108"/>
      <c r="P546" s="108"/>
      <c r="Q546" s="108"/>
      <c r="R546" s="108"/>
      <c r="S546" s="108"/>
      <c r="T546" s="108"/>
      <c r="U546" s="108"/>
      <c r="V546" s="108"/>
      <c r="W546" s="108"/>
      <c r="X546" s="108"/>
      <c r="Y546" s="108"/>
      <c r="Z546" s="108"/>
      <c r="AA546" s="108"/>
      <c r="AB546" s="108"/>
      <c r="AC546" s="108"/>
      <c r="AD546" s="108"/>
      <c r="AE546" s="108"/>
      <c r="AF546" s="108"/>
      <c r="AG546" s="108"/>
      <c r="AH546" s="108"/>
      <c r="AI546" s="108"/>
      <c r="AJ546" s="108"/>
      <c r="AK546" s="108"/>
      <c r="AL546" s="108"/>
      <c r="AM546" s="108"/>
      <c r="AN546" s="108"/>
      <c r="AO546" s="108"/>
      <c r="AP546" s="108"/>
      <c r="AQ546" s="108"/>
    </row>
    <row r="547" spans="1:43">
      <c r="A547" s="108"/>
      <c r="B547" s="108"/>
      <c r="C547" s="108"/>
      <c r="D547" s="108"/>
      <c r="E547" s="108"/>
      <c r="F547" s="108"/>
      <c r="G547" s="108"/>
      <c r="H547" s="108"/>
      <c r="I547" s="108"/>
      <c r="J547" s="108"/>
      <c r="K547" s="108"/>
      <c r="L547" s="108"/>
      <c r="M547" s="108"/>
      <c r="N547" s="108"/>
      <c r="O547" s="108"/>
      <c r="P547" s="108"/>
      <c r="Q547" s="108"/>
      <c r="R547" s="108"/>
      <c r="S547" s="108"/>
      <c r="T547" s="108"/>
      <c r="U547" s="108"/>
      <c r="V547" s="108"/>
      <c r="W547" s="108"/>
      <c r="X547" s="108"/>
      <c r="Y547" s="108"/>
      <c r="Z547" s="108"/>
      <c r="AA547" s="108"/>
      <c r="AB547" s="108"/>
      <c r="AC547" s="108"/>
      <c r="AD547" s="108"/>
      <c r="AE547" s="108"/>
      <c r="AF547" s="108"/>
      <c r="AG547" s="108"/>
      <c r="AH547" s="108"/>
      <c r="AI547" s="108"/>
      <c r="AJ547" s="108"/>
      <c r="AK547" s="108"/>
      <c r="AL547" s="108"/>
      <c r="AM547" s="108"/>
      <c r="AN547" s="108"/>
      <c r="AO547" s="108"/>
      <c r="AP547" s="108"/>
      <c r="AQ547" s="108"/>
    </row>
    <row r="548" spans="1:43">
      <c r="A548" s="108"/>
      <c r="B548" s="108"/>
      <c r="C548" s="108"/>
      <c r="D548" s="108"/>
      <c r="E548" s="108"/>
      <c r="F548" s="108"/>
      <c r="G548" s="108"/>
      <c r="H548" s="108"/>
      <c r="I548" s="108"/>
      <c r="J548" s="108"/>
      <c r="K548" s="108"/>
      <c r="L548" s="108"/>
      <c r="M548" s="108"/>
      <c r="N548" s="108"/>
      <c r="O548" s="108"/>
      <c r="P548" s="108"/>
      <c r="Q548" s="108"/>
      <c r="R548" s="108"/>
      <c r="S548" s="108"/>
      <c r="T548" s="108"/>
      <c r="U548" s="108"/>
      <c r="V548" s="108"/>
      <c r="W548" s="108"/>
      <c r="X548" s="108"/>
      <c r="Y548" s="108"/>
      <c r="Z548" s="108"/>
      <c r="AA548" s="108"/>
      <c r="AB548" s="108"/>
      <c r="AC548" s="108"/>
      <c r="AD548" s="108"/>
      <c r="AE548" s="108"/>
      <c r="AF548" s="108"/>
      <c r="AG548" s="108"/>
      <c r="AH548" s="108"/>
      <c r="AI548" s="108"/>
      <c r="AJ548" s="108"/>
      <c r="AK548" s="108"/>
      <c r="AL548" s="108"/>
      <c r="AM548" s="108"/>
      <c r="AN548" s="108"/>
      <c r="AO548" s="108"/>
      <c r="AP548" s="108"/>
      <c r="AQ548" s="108"/>
    </row>
    <row r="549" spans="1:43">
      <c r="A549" s="108"/>
      <c r="B549" s="108"/>
      <c r="C549" s="108"/>
      <c r="D549" s="108"/>
      <c r="E549" s="108"/>
      <c r="F549" s="108"/>
      <c r="G549" s="108"/>
      <c r="H549" s="108"/>
      <c r="I549" s="108"/>
      <c r="J549" s="108"/>
      <c r="K549" s="108"/>
      <c r="L549" s="108"/>
      <c r="M549" s="108"/>
      <c r="N549" s="108"/>
      <c r="O549" s="108"/>
      <c r="P549" s="108"/>
      <c r="Q549" s="108"/>
      <c r="R549" s="108"/>
      <c r="S549" s="108"/>
      <c r="T549" s="108"/>
      <c r="U549" s="108"/>
      <c r="V549" s="108"/>
      <c r="W549" s="108"/>
      <c r="X549" s="108"/>
      <c r="Y549" s="108"/>
      <c r="Z549" s="108"/>
      <c r="AA549" s="108"/>
      <c r="AB549" s="108"/>
      <c r="AC549" s="108"/>
      <c r="AD549" s="108"/>
      <c r="AE549" s="108"/>
      <c r="AF549" s="108"/>
      <c r="AG549" s="108"/>
      <c r="AH549" s="108"/>
      <c r="AI549" s="108"/>
      <c r="AJ549" s="108"/>
      <c r="AK549" s="108"/>
      <c r="AL549" s="108"/>
      <c r="AM549" s="108"/>
      <c r="AN549" s="108"/>
      <c r="AO549" s="108"/>
      <c r="AP549" s="108"/>
      <c r="AQ549" s="108"/>
    </row>
    <row r="550" spans="1:43">
      <c r="A550" s="108"/>
      <c r="B550" s="108"/>
      <c r="C550" s="108"/>
      <c r="D550" s="108"/>
      <c r="E550" s="108"/>
      <c r="F550" s="108"/>
      <c r="G550" s="108"/>
      <c r="H550" s="108"/>
      <c r="I550" s="108"/>
      <c r="J550" s="108"/>
      <c r="K550" s="108"/>
      <c r="L550" s="108"/>
      <c r="M550" s="108"/>
      <c r="N550" s="108"/>
      <c r="O550" s="108"/>
      <c r="P550" s="108"/>
      <c r="Q550" s="108"/>
      <c r="R550" s="108"/>
      <c r="S550" s="108"/>
      <c r="T550" s="108"/>
      <c r="U550" s="108"/>
      <c r="V550" s="108"/>
      <c r="W550" s="108"/>
      <c r="X550" s="108"/>
      <c r="Y550" s="108"/>
      <c r="Z550" s="108"/>
      <c r="AA550" s="108"/>
      <c r="AB550" s="108"/>
      <c r="AC550" s="108"/>
      <c r="AD550" s="108"/>
      <c r="AE550" s="108"/>
      <c r="AF550" s="108"/>
      <c r="AG550" s="108"/>
      <c r="AH550" s="108"/>
      <c r="AI550" s="108"/>
      <c r="AJ550" s="108"/>
      <c r="AK550" s="108"/>
      <c r="AL550" s="108"/>
      <c r="AM550" s="108"/>
      <c r="AN550" s="108"/>
      <c r="AO550" s="108"/>
      <c r="AP550" s="108"/>
      <c r="AQ550" s="108"/>
    </row>
    <row r="551" spans="1:43">
      <c r="A551" s="108"/>
      <c r="B551" s="108"/>
      <c r="C551" s="108"/>
      <c r="D551" s="108"/>
      <c r="E551" s="108"/>
      <c r="F551" s="108"/>
      <c r="G551" s="108"/>
      <c r="H551" s="108"/>
      <c r="I551" s="108"/>
      <c r="J551" s="108"/>
      <c r="K551" s="108"/>
      <c r="L551" s="108"/>
      <c r="M551" s="108"/>
      <c r="N551" s="108"/>
      <c r="O551" s="108"/>
      <c r="P551" s="108"/>
      <c r="Q551" s="108"/>
      <c r="R551" s="108"/>
      <c r="S551" s="108"/>
      <c r="T551" s="108"/>
      <c r="U551" s="108"/>
      <c r="V551" s="108"/>
      <c r="W551" s="108"/>
      <c r="X551" s="108"/>
      <c r="Y551" s="108"/>
      <c r="Z551" s="108"/>
      <c r="AA551" s="108"/>
      <c r="AB551" s="108"/>
      <c r="AC551" s="108"/>
      <c r="AD551" s="108"/>
      <c r="AE551" s="108"/>
      <c r="AF551" s="108"/>
      <c r="AG551" s="108"/>
      <c r="AH551" s="108"/>
      <c r="AI551" s="108"/>
      <c r="AJ551" s="108"/>
      <c r="AK551" s="108"/>
      <c r="AL551" s="108"/>
      <c r="AM551" s="108"/>
      <c r="AN551" s="108"/>
      <c r="AO551" s="108"/>
      <c r="AP551" s="108"/>
      <c r="AQ551" s="108"/>
    </row>
    <row r="552" spans="1:43">
      <c r="A552" s="108"/>
      <c r="B552" s="108"/>
      <c r="C552" s="108"/>
      <c r="D552" s="108"/>
      <c r="E552" s="108"/>
      <c r="F552" s="108"/>
      <c r="G552" s="108"/>
      <c r="H552" s="108"/>
      <c r="I552" s="108"/>
      <c r="J552" s="108"/>
      <c r="K552" s="108"/>
      <c r="L552" s="108"/>
      <c r="M552" s="108"/>
      <c r="N552" s="108"/>
      <c r="O552" s="108"/>
      <c r="P552" s="108"/>
      <c r="Q552" s="108"/>
      <c r="R552" s="108"/>
      <c r="S552" s="108"/>
      <c r="T552" s="108"/>
      <c r="U552" s="108"/>
      <c r="V552" s="108"/>
      <c r="W552" s="108"/>
      <c r="X552" s="108"/>
      <c r="Y552" s="108"/>
      <c r="Z552" s="108"/>
      <c r="AA552" s="108"/>
      <c r="AB552" s="108"/>
      <c r="AC552" s="108"/>
      <c r="AD552" s="108"/>
      <c r="AE552" s="108"/>
      <c r="AF552" s="108"/>
      <c r="AG552" s="108"/>
      <c r="AH552" s="108"/>
      <c r="AI552" s="108"/>
      <c r="AJ552" s="108"/>
      <c r="AK552" s="108"/>
      <c r="AL552" s="108"/>
      <c r="AM552" s="108"/>
      <c r="AN552" s="108"/>
      <c r="AO552" s="108"/>
      <c r="AP552" s="108"/>
      <c r="AQ552" s="108"/>
    </row>
    <row r="553" spans="1:43">
      <c r="A553" s="108"/>
      <c r="B553" s="108"/>
      <c r="C553" s="108"/>
      <c r="D553" s="108"/>
      <c r="E553" s="108"/>
      <c r="F553" s="108"/>
      <c r="G553" s="108"/>
      <c r="H553" s="108"/>
      <c r="I553" s="108"/>
      <c r="J553" s="108"/>
      <c r="K553" s="108"/>
      <c r="L553" s="108"/>
      <c r="M553" s="108"/>
      <c r="N553" s="108"/>
      <c r="O553" s="108"/>
      <c r="P553" s="108"/>
      <c r="Q553" s="108"/>
      <c r="R553" s="108"/>
      <c r="S553" s="108"/>
      <c r="T553" s="108"/>
      <c r="U553" s="108"/>
      <c r="V553" s="108"/>
      <c r="W553" s="108"/>
      <c r="X553" s="108"/>
      <c r="Y553" s="108"/>
      <c r="Z553" s="108"/>
      <c r="AA553" s="108"/>
      <c r="AB553" s="108"/>
      <c r="AC553" s="108"/>
      <c r="AD553" s="108"/>
      <c r="AE553" s="108"/>
      <c r="AF553" s="108"/>
      <c r="AG553" s="108"/>
      <c r="AH553" s="108"/>
      <c r="AI553" s="108"/>
      <c r="AJ553" s="108"/>
      <c r="AK553" s="108"/>
      <c r="AL553" s="108"/>
      <c r="AM553" s="108"/>
      <c r="AN553" s="108"/>
      <c r="AO553" s="108"/>
      <c r="AP553" s="108"/>
      <c r="AQ553" s="108"/>
    </row>
    <row r="554" spans="1:43">
      <c r="A554" s="108"/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  <c r="M554" s="108"/>
      <c r="N554" s="108"/>
      <c r="O554" s="108"/>
      <c r="P554" s="108"/>
      <c r="Q554" s="108"/>
      <c r="R554" s="108"/>
      <c r="S554" s="108"/>
      <c r="T554" s="108"/>
      <c r="U554" s="108"/>
      <c r="V554" s="108"/>
      <c r="W554" s="108"/>
      <c r="X554" s="108"/>
      <c r="Y554" s="108"/>
      <c r="Z554" s="108"/>
      <c r="AA554" s="108"/>
      <c r="AB554" s="108"/>
      <c r="AC554" s="108"/>
      <c r="AD554" s="108"/>
      <c r="AE554" s="108"/>
      <c r="AF554" s="108"/>
      <c r="AG554" s="108"/>
      <c r="AH554" s="108"/>
      <c r="AI554" s="108"/>
      <c r="AJ554" s="108"/>
      <c r="AK554" s="108"/>
      <c r="AL554" s="108"/>
      <c r="AM554" s="108"/>
      <c r="AN554" s="108"/>
      <c r="AO554" s="108"/>
      <c r="AP554" s="108"/>
      <c r="AQ554" s="108"/>
    </row>
    <row r="555" spans="1:43">
      <c r="A555" s="108"/>
      <c r="B555" s="108"/>
      <c r="C555" s="108"/>
      <c r="D555" s="108"/>
      <c r="E555" s="108"/>
      <c r="F555" s="108"/>
      <c r="G555" s="108"/>
      <c r="H555" s="108"/>
      <c r="I555" s="108"/>
      <c r="J555" s="108"/>
      <c r="K555" s="108"/>
      <c r="L555" s="108"/>
      <c r="M555" s="108"/>
      <c r="N555" s="108"/>
      <c r="O555" s="108"/>
      <c r="P555" s="108"/>
      <c r="Q555" s="108"/>
      <c r="R555" s="108"/>
      <c r="S555" s="108"/>
      <c r="T555" s="108"/>
      <c r="U555" s="108"/>
      <c r="V555" s="108"/>
      <c r="W555" s="108"/>
      <c r="X555" s="108"/>
      <c r="Y555" s="108"/>
      <c r="Z555" s="108"/>
      <c r="AA555" s="108"/>
      <c r="AB555" s="108"/>
      <c r="AC555" s="108"/>
      <c r="AD555" s="108"/>
      <c r="AE555" s="108"/>
      <c r="AF555" s="108"/>
      <c r="AG555" s="108"/>
      <c r="AH555" s="108"/>
      <c r="AI555" s="108"/>
      <c r="AJ555" s="108"/>
      <c r="AK555" s="108"/>
      <c r="AL555" s="108"/>
      <c r="AM555" s="108"/>
      <c r="AN555" s="108"/>
      <c r="AO555" s="108"/>
      <c r="AP555" s="108"/>
      <c r="AQ555" s="108"/>
    </row>
    <row r="556" spans="1:43">
      <c r="A556" s="108"/>
      <c r="B556" s="108"/>
      <c r="C556" s="108"/>
      <c r="D556" s="108"/>
      <c r="E556" s="108"/>
      <c r="F556" s="108"/>
      <c r="G556" s="108"/>
      <c r="H556" s="108"/>
      <c r="I556" s="108"/>
      <c r="J556" s="108"/>
      <c r="K556" s="108"/>
      <c r="L556" s="108"/>
      <c r="M556" s="108"/>
      <c r="N556" s="108"/>
      <c r="O556" s="108"/>
      <c r="P556" s="108"/>
      <c r="Q556" s="108"/>
      <c r="R556" s="108"/>
      <c r="S556" s="108"/>
      <c r="T556" s="108"/>
      <c r="U556" s="108"/>
      <c r="V556" s="108"/>
      <c r="W556" s="108"/>
      <c r="X556" s="108"/>
      <c r="Y556" s="108"/>
      <c r="Z556" s="108"/>
      <c r="AA556" s="108"/>
      <c r="AB556" s="108"/>
      <c r="AC556" s="108"/>
      <c r="AD556" s="108"/>
      <c r="AE556" s="108"/>
      <c r="AF556" s="108"/>
      <c r="AG556" s="108"/>
      <c r="AH556" s="108"/>
      <c r="AI556" s="108"/>
      <c r="AJ556" s="108"/>
      <c r="AK556" s="108"/>
      <c r="AL556" s="108"/>
      <c r="AM556" s="108"/>
      <c r="AN556" s="108"/>
      <c r="AO556" s="108"/>
      <c r="AP556" s="108"/>
      <c r="AQ556" s="108"/>
    </row>
  </sheetData>
  <pageMargins left="0.118055555555556" right="0.118055555555556" top="0.15763888888888899" bottom="0.15763888888888899" header="0.51180555555555496" footer="0.51180555555555496"/>
  <pageSetup paperSize="9" scale="95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6"/>
  <sheetViews>
    <sheetView view="pageBreakPreview" zoomScale="60" workbookViewId="0">
      <pane xSplit="1" topLeftCell="B1" activePane="topRight" state="frozen"/>
      <selection pane="topRight" sqref="A1:A1048576"/>
    </sheetView>
  </sheetViews>
  <sheetFormatPr defaultRowHeight="15"/>
  <cols>
    <col min="1" max="1" width="4" customWidth="1"/>
    <col min="2" max="2" width="32.7109375" customWidth="1"/>
    <col min="3" max="3" width="8.7109375" customWidth="1"/>
    <col min="4" max="4" width="7.28515625" customWidth="1"/>
    <col min="5" max="5" width="6.85546875" customWidth="1"/>
    <col min="7" max="7" width="7.140625" customWidth="1"/>
    <col min="8" max="8" width="6.85546875" customWidth="1"/>
    <col min="9" max="9" width="7.28515625" customWidth="1"/>
    <col min="10" max="10" width="7.5703125" customWidth="1"/>
    <col min="11" max="11" width="7.42578125" customWidth="1"/>
    <col min="12" max="12" width="7" customWidth="1"/>
    <col min="13" max="13" width="7.7109375" customWidth="1"/>
    <col min="14" max="14" width="7" customWidth="1"/>
    <col min="15" max="15" width="7.85546875" customWidth="1"/>
    <col min="16" max="16" width="7.140625" customWidth="1"/>
    <col min="17" max="17" width="7" customWidth="1"/>
    <col min="18" max="18" width="2.5703125" customWidth="1"/>
    <col min="22" max="22" width="7.7109375" customWidth="1"/>
    <col min="23" max="23" width="6.140625" customWidth="1"/>
    <col min="24" max="24" width="8.140625" customWidth="1"/>
    <col min="25" max="25" width="7.28515625" customWidth="1"/>
    <col min="27" max="27" width="12.140625" customWidth="1"/>
    <col min="28" max="28" width="6" customWidth="1"/>
    <col min="29" max="29" width="9" customWidth="1"/>
    <col min="30" max="30" width="8" customWidth="1"/>
  </cols>
  <sheetData>
    <row r="1" spans="1:35" ht="10.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</row>
    <row r="2" spans="1:35" ht="15.75" thickBot="1">
      <c r="A2" s="101" t="s">
        <v>228</v>
      </c>
      <c r="C2" s="101" t="s">
        <v>19</v>
      </c>
      <c r="I2" t="s">
        <v>293</v>
      </c>
      <c r="N2" s="31"/>
      <c r="O2" s="31"/>
      <c r="P2" s="94"/>
      <c r="Q2" s="1082"/>
      <c r="R2" s="94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</row>
    <row r="3" spans="1:35" ht="13.5" customHeight="1">
      <c r="A3" s="85"/>
      <c r="B3" s="535"/>
      <c r="C3" s="29" t="s">
        <v>20</v>
      </c>
      <c r="D3" s="67" t="s">
        <v>256</v>
      </c>
      <c r="E3" s="67"/>
      <c r="F3" s="67"/>
      <c r="G3" s="67"/>
      <c r="H3" s="67"/>
      <c r="I3" s="67"/>
      <c r="J3" s="67"/>
      <c r="K3" s="67"/>
      <c r="L3" s="51"/>
      <c r="M3" s="51"/>
      <c r="N3" s="179" t="s">
        <v>21</v>
      </c>
      <c r="O3" s="179" t="s">
        <v>22</v>
      </c>
      <c r="P3" s="1077" t="s">
        <v>395</v>
      </c>
      <c r="Q3" s="1077" t="s">
        <v>395</v>
      </c>
      <c r="S3" s="100"/>
      <c r="T3" s="100"/>
      <c r="U3" s="127"/>
      <c r="V3" s="108"/>
      <c r="W3" s="384"/>
      <c r="X3" s="127"/>
      <c r="Y3" s="108"/>
      <c r="Z3" s="108"/>
      <c r="AA3" s="108"/>
      <c r="AB3" s="108"/>
      <c r="AC3" s="108"/>
      <c r="AD3" s="108"/>
      <c r="AE3" s="108"/>
      <c r="AF3" s="108"/>
      <c r="AH3" s="108"/>
      <c r="AI3" s="108"/>
    </row>
    <row r="4" spans="1:35" ht="13.5" customHeight="1">
      <c r="A4" s="61"/>
      <c r="B4" s="536"/>
      <c r="C4" s="537" t="s">
        <v>215</v>
      </c>
      <c r="D4" s="656" t="s">
        <v>296</v>
      </c>
      <c r="E4" s="16"/>
      <c r="F4" s="16"/>
      <c r="G4" s="16"/>
      <c r="H4" s="16"/>
      <c r="I4" s="16"/>
      <c r="J4" s="16"/>
      <c r="K4" s="16"/>
      <c r="L4" s="15"/>
      <c r="M4" s="15"/>
      <c r="N4" s="537" t="s">
        <v>231</v>
      </c>
      <c r="O4" s="537" t="s">
        <v>23</v>
      </c>
      <c r="P4" s="1076" t="s">
        <v>108</v>
      </c>
      <c r="Q4" s="1076" t="s">
        <v>108</v>
      </c>
      <c r="S4" s="100"/>
      <c r="T4" s="100"/>
      <c r="U4" s="127"/>
      <c r="V4" s="108"/>
      <c r="W4" s="384"/>
      <c r="X4" s="127"/>
      <c r="Y4" s="108"/>
      <c r="Z4" s="108"/>
      <c r="AA4" s="108"/>
      <c r="AB4" s="108"/>
      <c r="AC4" s="108"/>
      <c r="AD4" s="108"/>
      <c r="AE4" s="108"/>
      <c r="AF4" s="108"/>
      <c r="AH4" s="108"/>
      <c r="AI4" s="108"/>
    </row>
    <row r="5" spans="1:35" ht="12.75" customHeight="1" thickBot="1">
      <c r="A5" s="61"/>
      <c r="B5" s="538" t="s">
        <v>24</v>
      </c>
      <c r="C5" s="70" t="s">
        <v>21</v>
      </c>
      <c r="D5" s="72" t="s">
        <v>230</v>
      </c>
      <c r="E5" s="72"/>
      <c r="F5" s="72"/>
      <c r="G5" s="72"/>
      <c r="H5" t="s">
        <v>229</v>
      </c>
      <c r="J5" s="72"/>
      <c r="K5" s="62" t="s">
        <v>118</v>
      </c>
      <c r="L5" s="52"/>
      <c r="M5" s="52"/>
      <c r="N5" s="537" t="s">
        <v>26</v>
      </c>
      <c r="O5" s="537" t="s">
        <v>25</v>
      </c>
      <c r="P5" s="1064" t="s">
        <v>396</v>
      </c>
      <c r="Q5" s="1076" t="s">
        <v>396</v>
      </c>
      <c r="S5" s="100"/>
      <c r="T5" s="100"/>
      <c r="U5" s="384"/>
      <c r="V5" s="108"/>
      <c r="W5" s="384"/>
      <c r="X5" s="127"/>
      <c r="Y5" s="108"/>
      <c r="Z5" s="108"/>
      <c r="AA5" s="108"/>
      <c r="AB5" s="108"/>
      <c r="AC5" s="108"/>
      <c r="AD5" s="108"/>
      <c r="AE5" s="669"/>
      <c r="AF5" s="108"/>
      <c r="AH5" s="108"/>
      <c r="AI5" s="108"/>
    </row>
    <row r="6" spans="1:35">
      <c r="A6" s="61" t="s">
        <v>216</v>
      </c>
      <c r="B6" s="536"/>
      <c r="C6" s="69" t="s">
        <v>38</v>
      </c>
      <c r="D6" s="29" t="s">
        <v>27</v>
      </c>
      <c r="E6" s="29" t="s">
        <v>28</v>
      </c>
      <c r="F6" s="29" t="s">
        <v>29</v>
      </c>
      <c r="G6" s="29" t="s">
        <v>30</v>
      </c>
      <c r="H6" s="28" t="s">
        <v>31</v>
      </c>
      <c r="I6" s="29" t="s">
        <v>32</v>
      </c>
      <c r="J6" s="28" t="s">
        <v>33</v>
      </c>
      <c r="K6" s="29" t="s">
        <v>34</v>
      </c>
      <c r="L6" s="28" t="s">
        <v>35</v>
      </c>
      <c r="M6" s="1089" t="s">
        <v>36</v>
      </c>
      <c r="N6" s="537">
        <v>10</v>
      </c>
      <c r="O6" s="537" t="s">
        <v>37</v>
      </c>
      <c r="P6" s="537" t="s">
        <v>26</v>
      </c>
      <c r="Q6" s="1078" t="s">
        <v>397</v>
      </c>
      <c r="S6" s="100"/>
      <c r="T6" s="100"/>
      <c r="U6" s="384"/>
      <c r="V6" s="108"/>
      <c r="W6" s="384"/>
      <c r="X6" s="127"/>
      <c r="Y6" s="108"/>
      <c r="Z6" s="108"/>
      <c r="AA6" s="108"/>
      <c r="AB6" s="108"/>
      <c r="AC6" s="352"/>
      <c r="AD6" s="108"/>
      <c r="AE6" s="669"/>
      <c r="AF6" s="108"/>
      <c r="AH6" s="108"/>
      <c r="AI6" s="108"/>
    </row>
    <row r="7" spans="1:35" ht="12" customHeight="1">
      <c r="A7" s="61"/>
      <c r="B7" s="538" t="s">
        <v>217</v>
      </c>
      <c r="C7" s="1087" t="s">
        <v>218</v>
      </c>
      <c r="D7" s="70" t="s">
        <v>39</v>
      </c>
      <c r="E7" s="70" t="s">
        <v>39</v>
      </c>
      <c r="F7" s="70" t="s">
        <v>39</v>
      </c>
      <c r="G7" s="70" t="s">
        <v>39</v>
      </c>
      <c r="H7" s="24" t="s">
        <v>39</v>
      </c>
      <c r="I7" s="70" t="s">
        <v>39</v>
      </c>
      <c r="J7" s="70" t="s">
        <v>39</v>
      </c>
      <c r="K7" s="24" t="s">
        <v>39</v>
      </c>
      <c r="L7" s="70" t="s">
        <v>39</v>
      </c>
      <c r="M7" s="511" t="s">
        <v>39</v>
      </c>
      <c r="N7" s="537" t="s">
        <v>394</v>
      </c>
      <c r="O7" s="537" t="s">
        <v>208</v>
      </c>
      <c r="P7" s="537">
        <v>10</v>
      </c>
      <c r="Q7" s="1078"/>
      <c r="S7" s="100"/>
      <c r="T7" s="100"/>
      <c r="U7" s="127"/>
      <c r="V7" s="108"/>
      <c r="W7" s="384"/>
      <c r="X7" s="127"/>
      <c r="Y7" s="108"/>
      <c r="Z7" s="108"/>
      <c r="AA7" s="108"/>
      <c r="AB7" s="108"/>
      <c r="AC7" s="352"/>
      <c r="AD7" s="108"/>
      <c r="AE7" s="670"/>
      <c r="AF7" s="108"/>
      <c r="AH7" s="108"/>
      <c r="AI7" s="108"/>
    </row>
    <row r="8" spans="1:35" ht="14.25" customHeight="1" thickBot="1">
      <c r="A8" s="61"/>
      <c r="B8" s="536"/>
      <c r="C8" s="1095">
        <v>0.1</v>
      </c>
      <c r="D8" s="52"/>
      <c r="E8" s="53"/>
      <c r="F8" s="52"/>
      <c r="G8" s="53"/>
      <c r="H8" s="92"/>
      <c r="I8" s="53"/>
      <c r="J8" s="53"/>
      <c r="K8" s="52"/>
      <c r="L8" s="53"/>
      <c r="M8" s="92"/>
      <c r="N8" s="383"/>
      <c r="O8" s="383" t="s">
        <v>209</v>
      </c>
      <c r="P8" s="383" t="s">
        <v>394</v>
      </c>
      <c r="Q8" s="1083">
        <v>1</v>
      </c>
      <c r="S8" s="100"/>
      <c r="T8" s="100"/>
      <c r="U8" s="207"/>
      <c r="V8" s="127"/>
      <c r="W8" s="384"/>
      <c r="X8" s="127"/>
      <c r="Y8" s="108"/>
      <c r="Z8" s="285"/>
      <c r="AA8" s="384"/>
      <c r="AB8" s="159"/>
      <c r="AC8" s="671"/>
      <c r="AD8" s="108"/>
      <c r="AE8" s="670"/>
      <c r="AF8" s="108"/>
      <c r="AH8" s="108"/>
      <c r="AI8" s="108"/>
    </row>
    <row r="9" spans="1:35">
      <c r="A9" s="540">
        <v>1</v>
      </c>
      <c r="B9" s="541" t="s">
        <v>219</v>
      </c>
      <c r="C9" s="2641">
        <f>(Q9/100)*10</f>
        <v>8</v>
      </c>
      <c r="D9" s="167">
        <f>'7-11л. РАСКЛАДКА'!T13</f>
        <v>0</v>
      </c>
      <c r="E9" s="74">
        <f>'7-11л. РАСКЛАДКА'!T71</f>
        <v>20</v>
      </c>
      <c r="F9" s="74">
        <f>'7-11л. РАСКЛАДКА'!T126</f>
        <v>0</v>
      </c>
      <c r="G9" s="74">
        <f>'7-11л. РАСКЛАДКА'!T182</f>
        <v>20</v>
      </c>
      <c r="H9" s="74">
        <f>'7-11л. РАСКЛАДКА'!T239</f>
        <v>0</v>
      </c>
      <c r="I9" s="74">
        <f>'7-11л. РАСКЛАДКА'!T295</f>
        <v>0</v>
      </c>
      <c r="J9" s="74">
        <f>'7-11л. РАСКЛАДКА'!T351</f>
        <v>0</v>
      </c>
      <c r="K9" s="74">
        <f>'7-11л. РАСКЛАДКА'!T404</f>
        <v>20</v>
      </c>
      <c r="L9" s="74">
        <f>'7-11л. РАСКЛАДКА'!T458</f>
        <v>0</v>
      </c>
      <c r="M9" s="1065">
        <f>'7-11л. РАСКЛАДКА'!T511</f>
        <v>20</v>
      </c>
      <c r="N9" s="1068">
        <f t="shared" ref="N9:N44" si="0">D9+E9+F9+G9+H9+I9+J9+K9+L9+M9</f>
        <v>80</v>
      </c>
      <c r="O9" s="2654">
        <f>(N9*100/P9)-100</f>
        <v>0</v>
      </c>
      <c r="P9" s="2655">
        <f>(Q9*10/100)*10</f>
        <v>80</v>
      </c>
      <c r="Q9" s="2656">
        <v>80</v>
      </c>
      <c r="S9" s="672"/>
      <c r="T9" s="384"/>
      <c r="U9" s="384"/>
      <c r="V9" s="384"/>
      <c r="W9" s="108"/>
      <c r="X9" s="108"/>
      <c r="Y9" s="108"/>
      <c r="Z9" s="674"/>
      <c r="AA9" s="127"/>
      <c r="AB9" s="108"/>
      <c r="AC9" s="675"/>
      <c r="AD9" s="108"/>
      <c r="AE9" s="2854"/>
      <c r="AF9" s="108"/>
      <c r="AH9" s="108"/>
      <c r="AI9" s="108"/>
    </row>
    <row r="10" spans="1:35">
      <c r="A10" s="499">
        <v>2</v>
      </c>
      <c r="B10" s="232" t="s">
        <v>41</v>
      </c>
      <c r="C10" s="2852">
        <f t="shared" ref="C10:C44" si="1">(Q10/100)*10</f>
        <v>15</v>
      </c>
      <c r="D10" s="167">
        <f>'7-11л. РАСКЛАДКА'!T14</f>
        <v>30</v>
      </c>
      <c r="E10" s="74">
        <f>'7-11л. РАСКЛАДКА'!T72</f>
        <v>9.1</v>
      </c>
      <c r="F10" s="74">
        <f>'7-11л. РАСКЛАДКА'!T127</f>
        <v>20</v>
      </c>
      <c r="G10" s="74">
        <f>'7-11л. РАСКЛАДКА'!T183</f>
        <v>0</v>
      </c>
      <c r="H10" s="74">
        <f>'7-11л. РАСКЛАДКА'!T240</f>
        <v>20</v>
      </c>
      <c r="I10" s="74">
        <f>'7-11л. РАСКЛАДКА'!T296</f>
        <v>20</v>
      </c>
      <c r="J10" s="74">
        <f>'7-11л. РАСКЛАДКА'!T352</f>
        <v>20</v>
      </c>
      <c r="K10" s="74">
        <f>'7-11л. РАСКЛАДКА'!T405</f>
        <v>13.9</v>
      </c>
      <c r="L10" s="74">
        <f>'7-11л. РАСКЛАДКА'!T459</f>
        <v>17</v>
      </c>
      <c r="M10" s="1065">
        <f>'7-11л. РАСКЛАДКА'!T512</f>
        <v>0</v>
      </c>
      <c r="N10" s="1069">
        <f t="shared" si="0"/>
        <v>150</v>
      </c>
      <c r="O10" s="2204">
        <f t="shared" ref="O10:O44" si="2">(N10*100/P10)-100</f>
        <v>0</v>
      </c>
      <c r="P10" s="225">
        <f t="shared" ref="P10:P44" si="3">(Q10*10/100)*10</f>
        <v>150</v>
      </c>
      <c r="Q10" s="1091">
        <v>150</v>
      </c>
      <c r="S10" s="677"/>
      <c r="T10" s="678"/>
      <c r="U10" s="384"/>
      <c r="V10" s="159"/>
      <c r="W10" s="108"/>
      <c r="X10" s="108"/>
      <c r="Y10" s="108"/>
      <c r="Z10" s="674"/>
      <c r="AA10" s="127"/>
      <c r="AB10" s="108"/>
      <c r="AC10" s="675"/>
      <c r="AD10" s="108"/>
      <c r="AE10" s="2854"/>
      <c r="AF10" s="108"/>
      <c r="AH10" s="108"/>
      <c r="AI10" s="108"/>
    </row>
    <row r="11" spans="1:35">
      <c r="A11" s="499">
        <v>3</v>
      </c>
      <c r="B11" s="232" t="s">
        <v>42</v>
      </c>
      <c r="C11" s="2852">
        <f t="shared" si="1"/>
        <v>1.5</v>
      </c>
      <c r="D11" s="167">
        <f>'7-11л. РАСКЛАДКА'!T15</f>
        <v>0</v>
      </c>
      <c r="E11" s="74">
        <f>'7-11л. РАСКЛАДКА'!T73</f>
        <v>1.5</v>
      </c>
      <c r="F11" s="74">
        <f>'7-11л. РАСКЛАДКА'!T128</f>
        <v>0</v>
      </c>
      <c r="G11" s="74">
        <f>'7-11л. РАСКЛАДКА'!T184</f>
        <v>7.2</v>
      </c>
      <c r="H11" s="74">
        <f>'7-11л. РАСКЛАДКА'!T241</f>
        <v>2.2000000000000002</v>
      </c>
      <c r="I11" s="74">
        <f>'7-11л. РАСКЛАДКА'!T297</f>
        <v>0</v>
      </c>
      <c r="J11" s="74">
        <f>'7-11л. РАСКЛАДКА'!T353</f>
        <v>4.9000000000000004</v>
      </c>
      <c r="K11" s="74">
        <f>'7-11л. РАСКЛАДКА'!T406</f>
        <v>2.2000000000000002</v>
      </c>
      <c r="L11" s="74">
        <f>'7-11л. РАСКЛАДКА'!T460</f>
        <v>0.9</v>
      </c>
      <c r="M11" s="1065">
        <f>'7-11л. РАСКЛАДКА'!T513</f>
        <v>11.97</v>
      </c>
      <c r="N11" s="1069">
        <f t="shared" si="0"/>
        <v>30.869999999999997</v>
      </c>
      <c r="O11" s="2204">
        <f t="shared" si="2"/>
        <v>105.79999999999998</v>
      </c>
      <c r="P11" s="225">
        <f t="shared" si="3"/>
        <v>15</v>
      </c>
      <c r="Q11" s="1091">
        <v>15</v>
      </c>
      <c r="S11" s="672"/>
      <c r="T11" s="678"/>
      <c r="U11" s="384"/>
      <c r="V11" s="159"/>
      <c r="W11" s="108"/>
      <c r="X11" s="108"/>
      <c r="Y11" s="108"/>
      <c r="Z11" s="674"/>
      <c r="AA11" s="127"/>
      <c r="AB11" s="108"/>
      <c r="AC11" s="675"/>
      <c r="AD11" s="108"/>
      <c r="AE11" s="2855"/>
      <c r="AF11" s="108"/>
      <c r="AH11" s="108"/>
      <c r="AI11" s="108"/>
    </row>
    <row r="12" spans="1:35">
      <c r="A12" s="499">
        <v>4</v>
      </c>
      <c r="B12" s="232" t="s">
        <v>43</v>
      </c>
      <c r="C12" s="2852">
        <f t="shared" si="1"/>
        <v>4.5</v>
      </c>
      <c r="D12" s="167">
        <f>'7-11л. РАСКЛАДКА'!T16</f>
        <v>0</v>
      </c>
      <c r="E12" s="74">
        <f>'7-11л. РАСКЛАДКА'!T74</f>
        <v>0</v>
      </c>
      <c r="F12" s="74">
        <f>'7-11л. РАСКЛАДКА'!T129</f>
        <v>10</v>
      </c>
      <c r="G12" s="74">
        <f>'7-11л. РАСКЛАДКА'!T185</f>
        <v>0</v>
      </c>
      <c r="H12" s="74">
        <f>'7-11л. РАСКЛАДКА'!T242</f>
        <v>0</v>
      </c>
      <c r="I12" s="74">
        <f>'7-11л. РАСКЛАДКА'!T298</f>
        <v>0</v>
      </c>
      <c r="J12" s="74">
        <f>'7-11л. РАСКЛАДКА'!T354</f>
        <v>0</v>
      </c>
      <c r="K12" s="74">
        <f>'7-11л. РАСКЛАДКА'!T407</f>
        <v>0</v>
      </c>
      <c r="L12" s="74">
        <f>'7-11л. РАСКЛАДКА'!T461</f>
        <v>23</v>
      </c>
      <c r="M12" s="1065">
        <f>'7-11л. РАСКЛАДКА'!T514</f>
        <v>3.9</v>
      </c>
      <c r="N12" s="1069">
        <f t="shared" si="0"/>
        <v>36.9</v>
      </c>
      <c r="O12" s="2204">
        <f t="shared" si="2"/>
        <v>-18</v>
      </c>
      <c r="P12" s="225">
        <f t="shared" si="3"/>
        <v>45</v>
      </c>
      <c r="Q12" s="1091">
        <v>45</v>
      </c>
      <c r="S12" s="680"/>
      <c r="T12" s="678"/>
      <c r="U12" s="384"/>
      <c r="V12" s="159"/>
      <c r="W12" s="108"/>
      <c r="X12" s="108"/>
      <c r="Y12" s="108"/>
      <c r="Z12" s="674"/>
      <c r="AA12" s="127"/>
      <c r="AB12" s="108"/>
      <c r="AC12" s="675"/>
      <c r="AD12" s="108"/>
      <c r="AE12" s="2854"/>
      <c r="AF12" s="108"/>
      <c r="AH12" s="108"/>
      <c r="AI12" s="108"/>
    </row>
    <row r="13" spans="1:35">
      <c r="A13" s="499">
        <v>5</v>
      </c>
      <c r="B13" s="232" t="s">
        <v>44</v>
      </c>
      <c r="C13" s="2852">
        <f t="shared" si="1"/>
        <v>1.5</v>
      </c>
      <c r="D13" s="167">
        <f>'7-11л. РАСКЛАДКА'!T17</f>
        <v>0</v>
      </c>
      <c r="E13" s="74">
        <f>'7-11л. РАСКЛАДКА'!T75</f>
        <v>15</v>
      </c>
      <c r="F13" s="74">
        <f>'7-11л. РАСКЛАДКА'!T130</f>
        <v>0</v>
      </c>
      <c r="G13" s="74">
        <f>'7-11л. РАСКЛАДКА'!T186</f>
        <v>0</v>
      </c>
      <c r="H13" s="74">
        <f>'7-11л. РАСКЛАДКА'!T243</f>
        <v>0</v>
      </c>
      <c r="I13" s="74">
        <f>'7-11л. РАСКЛАДКА'!T299</f>
        <v>0</v>
      </c>
      <c r="J13" s="74">
        <f>'7-11л. РАСКЛАДКА'!T355</f>
        <v>0</v>
      </c>
      <c r="K13" s="74">
        <f>'7-11л. РАСКЛАДКА'!T408</f>
        <v>0</v>
      </c>
      <c r="L13" s="74">
        <f>'7-11л. РАСКЛАДКА'!T462</f>
        <v>0</v>
      </c>
      <c r="M13" s="1065">
        <f>'7-11л. РАСКЛАДКА'!T515</f>
        <v>0</v>
      </c>
      <c r="N13" s="1069">
        <f t="shared" si="0"/>
        <v>15</v>
      </c>
      <c r="O13" s="2204">
        <f t="shared" si="2"/>
        <v>0</v>
      </c>
      <c r="P13" s="225">
        <f t="shared" si="3"/>
        <v>15</v>
      </c>
      <c r="Q13" s="1091">
        <v>15</v>
      </c>
      <c r="S13" s="672"/>
      <c r="T13" s="678"/>
      <c r="U13" s="384"/>
      <c r="V13" s="159"/>
      <c r="W13" s="108"/>
      <c r="X13" s="108"/>
      <c r="Y13" s="108"/>
      <c r="Z13" s="674"/>
      <c r="AA13" s="127"/>
      <c r="AB13" s="108"/>
      <c r="AC13" s="675"/>
      <c r="AD13" s="108"/>
      <c r="AE13" s="2856"/>
      <c r="AF13" s="108"/>
      <c r="AH13" s="108"/>
      <c r="AI13" s="108"/>
    </row>
    <row r="14" spans="1:35">
      <c r="A14" s="499">
        <v>6</v>
      </c>
      <c r="B14" s="232" t="s">
        <v>45</v>
      </c>
      <c r="C14" s="2643">
        <f t="shared" si="1"/>
        <v>18.700000000000003</v>
      </c>
      <c r="D14" s="2628">
        <f>'7-11л. РАСКЛАДКА'!T18</f>
        <v>0</v>
      </c>
      <c r="E14" s="2629">
        <f>'7-11л. РАСКЛАДКА'!T76</f>
        <v>0</v>
      </c>
      <c r="F14" s="2629">
        <f>'7-11л. РАСКЛАДКА'!T131</f>
        <v>0</v>
      </c>
      <c r="G14" s="2629">
        <f>'7-11л. РАСКЛАДКА'!T187</f>
        <v>0</v>
      </c>
      <c r="H14" s="2629">
        <f>'7-11л. РАСКЛАДКА'!T244</f>
        <v>83.7</v>
      </c>
      <c r="I14" s="2629">
        <f>'7-11л. РАСКЛАДКА'!T300</f>
        <v>36.299999999999997</v>
      </c>
      <c r="J14" s="2629">
        <f>'7-11л. РАСКЛАДКА'!T356</f>
        <v>67</v>
      </c>
      <c r="K14" s="2629">
        <f>'7-11л. РАСКЛАДКА'!T409</f>
        <v>0</v>
      </c>
      <c r="L14" s="2629">
        <f>'7-11л. РАСКЛАДКА'!T463</f>
        <v>0</v>
      </c>
      <c r="M14" s="2630">
        <f>'7-11л. РАСКЛАДКА'!T516</f>
        <v>0</v>
      </c>
      <c r="N14" s="2631">
        <f t="shared" si="0"/>
        <v>187</v>
      </c>
      <c r="O14" s="2651">
        <f t="shared" si="2"/>
        <v>0</v>
      </c>
      <c r="P14" s="849">
        <f t="shared" si="3"/>
        <v>187</v>
      </c>
      <c r="Q14" s="1091">
        <v>187</v>
      </c>
      <c r="S14" s="672"/>
      <c r="T14" s="678"/>
      <c r="U14" s="384"/>
      <c r="V14" s="159"/>
      <c r="W14" s="108"/>
      <c r="X14" s="108"/>
      <c r="Y14" s="108"/>
      <c r="Z14" s="674"/>
      <c r="AA14" s="127"/>
      <c r="AB14" s="108"/>
      <c r="AC14" s="675"/>
      <c r="AD14" s="108"/>
      <c r="AE14" s="2855"/>
      <c r="AF14" s="108"/>
      <c r="AH14" s="108"/>
      <c r="AI14" s="108"/>
    </row>
    <row r="15" spans="1:35">
      <c r="A15" s="2620">
        <v>7</v>
      </c>
      <c r="B15" s="2404" t="s">
        <v>958</v>
      </c>
      <c r="C15" s="2643">
        <f t="shared" si="1"/>
        <v>25.2</v>
      </c>
      <c r="D15" s="2644">
        <f>'7-11л. РАСКЛАДКА'!T19</f>
        <v>0</v>
      </c>
      <c r="E15" s="2636">
        <f>'7-11л. РАСКЛАДКА'!T77</f>
        <v>2</v>
      </c>
      <c r="F15" s="2640">
        <f>'7-11л. РАСКЛАДКА'!T132</f>
        <v>83</v>
      </c>
      <c r="G15" s="2636">
        <f>'7-11л. РАСКЛАДКА'!T188</f>
        <v>35.020000000000003</v>
      </c>
      <c r="H15" s="2640">
        <f>'7-11л. РАСКЛАДКА'!T245</f>
        <v>31.5</v>
      </c>
      <c r="I15" s="2636">
        <f>'7-11л. РАСКЛАДКА'!T301</f>
        <v>78.5</v>
      </c>
      <c r="J15" s="2640">
        <f>'7-11л. РАСКЛАДКА'!T357</f>
        <v>0</v>
      </c>
      <c r="K15" s="2636">
        <f>'7-11л. РАСКЛАДКА'!T410</f>
        <v>0</v>
      </c>
      <c r="L15" s="2640">
        <f>'7-11л. РАСКЛАДКА'!T464</f>
        <v>19</v>
      </c>
      <c r="M15" s="2636">
        <f>'7-11л. РАСКЛАДКА'!T517</f>
        <v>46.7</v>
      </c>
      <c r="N15" s="2620">
        <f t="shared" si="0"/>
        <v>295.72000000000003</v>
      </c>
      <c r="O15" s="2652">
        <f t="shared" si="2"/>
        <v>17.349206349206369</v>
      </c>
      <c r="P15" s="2637">
        <f t="shared" si="3"/>
        <v>252</v>
      </c>
      <c r="Q15" s="2627">
        <v>252</v>
      </c>
      <c r="S15" s="682"/>
      <c r="T15" s="678"/>
      <c r="U15" s="384"/>
      <c r="V15" s="159"/>
      <c r="W15" s="108"/>
      <c r="X15" s="108"/>
      <c r="Y15" s="108"/>
      <c r="Z15" s="674"/>
      <c r="AA15" s="127"/>
      <c r="AB15" s="108"/>
      <c r="AC15" s="675"/>
      <c r="AD15" s="108"/>
      <c r="AE15" s="2856"/>
      <c r="AF15" s="108"/>
      <c r="AH15" s="108"/>
      <c r="AI15" s="108"/>
    </row>
    <row r="16" spans="1:35">
      <c r="A16" s="2621"/>
      <c r="B16" s="2650" t="s">
        <v>1021</v>
      </c>
      <c r="C16" s="2642">
        <f t="shared" si="1"/>
        <v>2.8000000000000003</v>
      </c>
      <c r="D16" s="167">
        <f>'7-11л. РАСКЛАДКА'!T20</f>
        <v>0</v>
      </c>
      <c r="E16" s="2638">
        <f>'7-11л. РАСКЛАДКА'!T78</f>
        <v>0</v>
      </c>
      <c r="F16" s="698">
        <f>'7-11л. РАСКЛАДКА'!T133</f>
        <v>0</v>
      </c>
      <c r="G16" s="2638">
        <f>'7-11л. РАСКЛАДКА'!T189</f>
        <v>0</v>
      </c>
      <c r="H16" s="698">
        <f>'7-11л. РАСКЛАДКА'!T246</f>
        <v>0</v>
      </c>
      <c r="I16" s="2638">
        <f>'7-11л. РАСКЛАДКА'!T302</f>
        <v>0</v>
      </c>
      <c r="J16" s="698">
        <f>'7-11л. РАСКЛАДКА'!T358</f>
        <v>0</v>
      </c>
      <c r="K16" s="2638">
        <f>'7-11л. РАСКЛАДКА'!T411</f>
        <v>0</v>
      </c>
      <c r="L16" s="698">
        <f>'7-11л. РАСКЛАДКА'!T465</f>
        <v>0</v>
      </c>
      <c r="M16" s="2638">
        <f>'7-11л. РАСКЛАДКА'!T518</f>
        <v>0</v>
      </c>
      <c r="N16" s="2621">
        <f t="shared" si="0"/>
        <v>0</v>
      </c>
      <c r="O16" s="2653">
        <f t="shared" si="2"/>
        <v>-100</v>
      </c>
      <c r="P16" s="2639">
        <f t="shared" si="3"/>
        <v>28</v>
      </c>
      <c r="Q16" s="1699">
        <v>28</v>
      </c>
      <c r="S16" s="677"/>
      <c r="T16" s="678"/>
      <c r="U16" s="384"/>
      <c r="V16" s="159"/>
      <c r="W16" s="108"/>
      <c r="X16" s="108"/>
      <c r="Y16" s="108"/>
      <c r="Z16" s="674"/>
      <c r="AA16" s="127"/>
      <c r="AB16" s="108"/>
      <c r="AC16" s="675"/>
      <c r="AD16" s="108"/>
      <c r="AE16" s="2856"/>
      <c r="AF16" s="108"/>
      <c r="AH16" s="108"/>
      <c r="AI16" s="108"/>
    </row>
    <row r="17" spans="1:35">
      <c r="A17" s="499">
        <v>8</v>
      </c>
      <c r="B17" s="232" t="s">
        <v>220</v>
      </c>
      <c r="C17" s="2642">
        <f t="shared" si="1"/>
        <v>18.5</v>
      </c>
      <c r="D17" s="167">
        <f>'7-11л. РАСКЛАДКА'!T21</f>
        <v>140</v>
      </c>
      <c r="E17" s="698">
        <f>'7-11л. РАСКЛАДКА'!T79</f>
        <v>12</v>
      </c>
      <c r="F17" s="698">
        <f>'7-11л. РАСКЛАДКА'!T134</f>
        <v>6</v>
      </c>
      <c r="G17" s="698">
        <f>'7-11л. РАСКЛАДКА'!T190</f>
        <v>7</v>
      </c>
      <c r="H17" s="698">
        <f>'7-11л. РАСКЛАДКА'!T247</f>
        <v>0</v>
      </c>
      <c r="I17" s="698">
        <f>'7-11л. РАСКЛАДКА'!T303</f>
        <v>0</v>
      </c>
      <c r="J17" s="698">
        <f>'7-11л. РАСКЛАДКА'!T359</f>
        <v>0</v>
      </c>
      <c r="K17" s="698">
        <f>'7-11л. РАСКЛАДКА'!T412</f>
        <v>0</v>
      </c>
      <c r="L17" s="698">
        <f>'7-11л. РАСКЛАДКА'!T466</f>
        <v>0</v>
      </c>
      <c r="M17" s="1065">
        <f>'7-11л. РАСКЛАДКА'!T519</f>
        <v>20</v>
      </c>
      <c r="N17" s="1090">
        <f t="shared" si="0"/>
        <v>185</v>
      </c>
      <c r="O17" s="2203">
        <f t="shared" si="2"/>
        <v>0</v>
      </c>
      <c r="P17" s="1063">
        <f t="shared" si="3"/>
        <v>185</v>
      </c>
      <c r="Q17" s="1091">
        <v>185</v>
      </c>
      <c r="S17" s="672"/>
      <c r="T17" s="678"/>
      <c r="U17" s="384"/>
      <c r="V17" s="159"/>
      <c r="W17" s="108"/>
      <c r="X17" s="108"/>
      <c r="Y17" s="108"/>
      <c r="Z17" s="674"/>
      <c r="AA17" s="127"/>
      <c r="AB17" s="108"/>
      <c r="AC17" s="675"/>
      <c r="AD17" s="108"/>
      <c r="AE17" s="2854"/>
      <c r="AF17" s="108"/>
      <c r="AH17" s="108"/>
      <c r="AI17" s="108"/>
    </row>
    <row r="18" spans="1:35">
      <c r="A18" s="499">
        <v>9</v>
      </c>
      <c r="B18" s="232" t="s">
        <v>104</v>
      </c>
      <c r="C18" s="2852">
        <f t="shared" si="1"/>
        <v>1.5</v>
      </c>
      <c r="D18" s="167">
        <f>'7-11л. РАСКЛАДКА'!T22</f>
        <v>0</v>
      </c>
      <c r="E18" s="74">
        <f>'7-11л. РАСКЛАДКА'!T80</f>
        <v>0</v>
      </c>
      <c r="F18" s="74">
        <f>'7-11л. РАСКЛАДКА'!T135</f>
        <v>0</v>
      </c>
      <c r="G18" s="74">
        <f>'7-11л. РАСКЛАДКА'!T191</f>
        <v>0</v>
      </c>
      <c r="H18" s="74">
        <f>'7-11л. РАСКЛАДКА'!T248</f>
        <v>0</v>
      </c>
      <c r="I18" s="74">
        <f>'7-11л. РАСКЛАДКА'!T304</f>
        <v>15</v>
      </c>
      <c r="J18" s="74">
        <f>'7-11л. РАСКЛАДКА'!T360</f>
        <v>0</v>
      </c>
      <c r="K18" s="74">
        <f>'7-11л. РАСКЛАДКА'!T413</f>
        <v>0</v>
      </c>
      <c r="L18" s="74">
        <f>'7-11л. РАСКЛАДКА'!T467</f>
        <v>0</v>
      </c>
      <c r="M18" s="1065">
        <f>'7-11л. РАСКЛАДКА'!T520</f>
        <v>0</v>
      </c>
      <c r="N18" s="1069">
        <f t="shared" si="0"/>
        <v>15</v>
      </c>
      <c r="O18" s="2204">
        <f t="shared" si="2"/>
        <v>0</v>
      </c>
      <c r="P18" s="225">
        <f t="shared" si="3"/>
        <v>15</v>
      </c>
      <c r="Q18" s="1091">
        <v>15</v>
      </c>
      <c r="S18" s="672"/>
      <c r="T18" s="678"/>
      <c r="U18" s="384"/>
      <c r="V18" s="159"/>
      <c r="W18" s="108"/>
      <c r="X18" s="108"/>
      <c r="Y18" s="108"/>
      <c r="Z18" s="674"/>
      <c r="AA18" s="127"/>
      <c r="AB18" s="108"/>
      <c r="AC18" s="675"/>
      <c r="AD18" s="108"/>
      <c r="AE18" s="2854"/>
      <c r="AF18" s="108"/>
      <c r="AH18" s="108"/>
      <c r="AI18" s="108"/>
    </row>
    <row r="19" spans="1:35">
      <c r="A19" s="499">
        <v>10</v>
      </c>
      <c r="B19" s="1768" t="s">
        <v>490</v>
      </c>
      <c r="C19" s="2852">
        <f t="shared" si="1"/>
        <v>20</v>
      </c>
      <c r="D19" s="167">
        <f>'7-11л. РАСКЛАДКА'!T23</f>
        <v>0</v>
      </c>
      <c r="E19" s="74">
        <f>'7-11л. РАСКЛАДКА'!T81</f>
        <v>0</v>
      </c>
      <c r="F19" s="74">
        <f>'7-11л. РАСКЛАДКА'!T136</f>
        <v>0</v>
      </c>
      <c r="G19" s="74">
        <f>'7-11л. РАСКЛАДКА'!T192</f>
        <v>0</v>
      </c>
      <c r="H19" s="74">
        <f>'7-11л. РАСКЛАДКА'!T249</f>
        <v>0</v>
      </c>
      <c r="I19" s="74">
        <f>'7-11л. РАСКЛАДКА'!T305</f>
        <v>0</v>
      </c>
      <c r="J19" s="74">
        <f>'7-11л. РАСКЛАДКА'!T361</f>
        <v>0</v>
      </c>
      <c r="K19" s="74">
        <f>'7-11л. РАСКЛАДКА'!T414</f>
        <v>200</v>
      </c>
      <c r="L19" s="74">
        <f>'7-11л. РАСКЛАДКА'!T468</f>
        <v>0</v>
      </c>
      <c r="M19" s="1065">
        <f>'7-11л. РАСКЛАДКА'!T521</f>
        <v>0</v>
      </c>
      <c r="N19" s="1069">
        <f t="shared" si="0"/>
        <v>200</v>
      </c>
      <c r="O19" s="2204">
        <f t="shared" si="2"/>
        <v>0</v>
      </c>
      <c r="P19" s="225">
        <f t="shared" si="3"/>
        <v>200</v>
      </c>
      <c r="Q19" s="1091">
        <v>200</v>
      </c>
      <c r="S19" s="672"/>
      <c r="T19" s="678"/>
      <c r="U19" s="384"/>
      <c r="V19" s="159"/>
      <c r="W19" s="108"/>
      <c r="X19" s="108"/>
      <c r="Y19" s="108"/>
      <c r="Z19" s="674"/>
      <c r="AA19" s="127"/>
      <c r="AB19" s="108"/>
      <c r="AC19" s="675"/>
      <c r="AD19" s="108"/>
      <c r="AE19" s="2862"/>
      <c r="AF19" s="108"/>
      <c r="AH19" s="108"/>
      <c r="AI19" s="108"/>
    </row>
    <row r="20" spans="1:35">
      <c r="A20" s="499">
        <v>11</v>
      </c>
      <c r="B20" s="232" t="s">
        <v>112</v>
      </c>
      <c r="C20" s="2852">
        <f t="shared" si="1"/>
        <v>7</v>
      </c>
      <c r="D20" s="167">
        <f>'7-11л. РАСКЛАДКА'!T24</f>
        <v>0</v>
      </c>
      <c r="E20" s="74">
        <f>'7-11л. РАСКЛАДКА'!T82</f>
        <v>42.8</v>
      </c>
      <c r="F20" s="74">
        <f>'7-11л. РАСКЛАДКА'!T137</f>
        <v>0</v>
      </c>
      <c r="G20" s="74">
        <f>'7-11л. РАСКЛАДКА'!T193</f>
        <v>0</v>
      </c>
      <c r="H20" s="74">
        <f>'7-11л. РАСКЛАДКА'!T250</f>
        <v>0</v>
      </c>
      <c r="I20" s="74">
        <f>'7-11л. РАСКЛАДКА'!T306</f>
        <v>0</v>
      </c>
      <c r="J20" s="74">
        <f>'7-11л. РАСКЛАДКА'!T362</f>
        <v>0</v>
      </c>
      <c r="K20" s="74">
        <f>'7-11л. РАСКЛАДКА'!T415</f>
        <v>27.2</v>
      </c>
      <c r="L20" s="74">
        <f>'7-11л. РАСКЛАДКА'!T469</f>
        <v>0</v>
      </c>
      <c r="M20" s="1065">
        <f>'7-11л. РАСКЛАДКА'!T522</f>
        <v>0</v>
      </c>
      <c r="N20" s="1069">
        <f t="shared" si="0"/>
        <v>70</v>
      </c>
      <c r="O20" s="2204">
        <f t="shared" si="2"/>
        <v>0</v>
      </c>
      <c r="P20" s="225">
        <f t="shared" si="3"/>
        <v>70</v>
      </c>
      <c r="Q20" s="1091">
        <v>70</v>
      </c>
      <c r="S20" s="672"/>
      <c r="T20" s="678"/>
      <c r="U20" s="384"/>
      <c r="V20" s="159"/>
      <c r="W20" s="108"/>
      <c r="X20" s="108"/>
      <c r="Y20" s="108"/>
      <c r="Z20" s="674"/>
      <c r="AA20" s="127"/>
      <c r="AB20" s="108"/>
      <c r="AC20" s="675"/>
      <c r="AD20" s="108"/>
      <c r="AE20" s="2862"/>
      <c r="AF20" s="108"/>
      <c r="AH20" s="108"/>
      <c r="AI20" s="108"/>
    </row>
    <row r="21" spans="1:35">
      <c r="A21" s="499">
        <v>12</v>
      </c>
      <c r="B21" s="232" t="s">
        <v>113</v>
      </c>
      <c r="C21" s="2852">
        <f t="shared" si="1"/>
        <v>3.5</v>
      </c>
      <c r="D21" s="167">
        <f>'7-11л. РАСКЛАДКА'!T25</f>
        <v>0</v>
      </c>
      <c r="E21" s="74">
        <f>'7-11л. РАСКЛАДКА'!T83</f>
        <v>0</v>
      </c>
      <c r="F21" s="74">
        <f>'7-11л. РАСКЛАДКА'!T138</f>
        <v>0</v>
      </c>
      <c r="G21" s="74">
        <f>'7-11л. РАСКЛАДКА'!T194</f>
        <v>0</v>
      </c>
      <c r="H21" s="74">
        <f>'7-11л. РАСКЛАДКА'!T251</f>
        <v>0</v>
      </c>
      <c r="I21" s="74">
        <f>'7-11л. РАСКЛАДКА'!T307</f>
        <v>0</v>
      </c>
      <c r="J21" s="74">
        <f>'7-11л. РАСКЛАДКА'!T363</f>
        <v>0</v>
      </c>
      <c r="K21" s="74">
        <f>'7-11л. РАСКЛАДКА'!T416</f>
        <v>35</v>
      </c>
      <c r="L21" s="74">
        <f>'7-11л. РАСКЛАДКА'!T470</f>
        <v>0</v>
      </c>
      <c r="M21" s="1065">
        <f>'7-11л. РАСКЛАДКА'!T523</f>
        <v>0</v>
      </c>
      <c r="N21" s="1069">
        <f t="shared" si="0"/>
        <v>35</v>
      </c>
      <c r="O21" s="2204">
        <f t="shared" si="2"/>
        <v>0</v>
      </c>
      <c r="P21" s="225">
        <f t="shared" si="3"/>
        <v>35</v>
      </c>
      <c r="Q21" s="1091">
        <v>35</v>
      </c>
      <c r="S21" s="672"/>
      <c r="T21" s="678"/>
      <c r="U21" s="384"/>
      <c r="V21" s="159"/>
      <c r="W21" s="108"/>
      <c r="X21" s="108"/>
      <c r="Y21" s="108"/>
      <c r="Z21" s="674"/>
      <c r="AA21" s="127"/>
      <c r="AB21" s="108"/>
      <c r="AC21" s="675"/>
      <c r="AD21" s="108"/>
      <c r="AE21" s="2862"/>
      <c r="AF21" s="108"/>
      <c r="AH21" s="108"/>
      <c r="AI21" s="108"/>
    </row>
    <row r="22" spans="1:35" ht="12.75" customHeight="1">
      <c r="A22" s="499">
        <v>13</v>
      </c>
      <c r="B22" s="232" t="s">
        <v>46</v>
      </c>
      <c r="C22" s="2852">
        <f t="shared" si="1"/>
        <v>5.8</v>
      </c>
      <c r="D22" s="167">
        <f>'7-11л. РАСКЛАДКА'!T26</f>
        <v>0</v>
      </c>
      <c r="E22" s="74">
        <f>'7-11л. РАСКЛАДКА'!T84</f>
        <v>0</v>
      </c>
      <c r="F22" s="74">
        <f>'7-11л. РАСКЛАДКА'!T139</f>
        <v>0</v>
      </c>
      <c r="G22" s="74">
        <f>'7-11л. РАСКЛАДКА'!T195</f>
        <v>58.61</v>
      </c>
      <c r="H22" s="74">
        <f>'7-11л. РАСКЛАДКА'!T252</f>
        <v>0</v>
      </c>
      <c r="I22" s="74">
        <f>'7-11л. РАСКЛАДКА'!T308</f>
        <v>0</v>
      </c>
      <c r="J22" s="74">
        <f>'7-11л. РАСКЛАДКА'!T364</f>
        <v>0</v>
      </c>
      <c r="K22" s="74">
        <f>'7-11л. РАСКЛАДКА'!T417</f>
        <v>0</v>
      </c>
      <c r="L22" s="74">
        <f>'7-11л. РАСКЛАДКА'!T471</f>
        <v>0</v>
      </c>
      <c r="M22" s="1065">
        <f>'7-11л. РАСКЛАДКА'!T524</f>
        <v>0</v>
      </c>
      <c r="N22" s="1069">
        <f t="shared" si="0"/>
        <v>58.61</v>
      </c>
      <c r="O22" s="2205">
        <f t="shared" si="2"/>
        <v>1.051724137931032</v>
      </c>
      <c r="P22" s="225">
        <f t="shared" si="3"/>
        <v>58</v>
      </c>
      <c r="Q22" s="1091">
        <v>58</v>
      </c>
      <c r="S22" s="672"/>
      <c r="T22" s="678"/>
      <c r="U22" s="384"/>
      <c r="V22" s="159"/>
      <c r="W22" s="108"/>
      <c r="X22" s="108"/>
      <c r="Y22" s="108"/>
      <c r="Z22" s="674"/>
      <c r="AA22" s="127"/>
      <c r="AB22" s="108"/>
      <c r="AC22" s="675"/>
      <c r="AD22" s="108"/>
      <c r="AE22" s="2862"/>
      <c r="AF22" s="108"/>
      <c r="AH22" s="108"/>
      <c r="AI22" s="108"/>
    </row>
    <row r="23" spans="1:35" ht="13.5" customHeight="1">
      <c r="A23" s="499">
        <v>14</v>
      </c>
      <c r="B23" s="232" t="s">
        <v>114</v>
      </c>
      <c r="C23" s="2852">
        <f t="shared" si="1"/>
        <v>3</v>
      </c>
      <c r="D23" s="167">
        <f>'7-11л. РАСКЛАДКА'!T27</f>
        <v>0</v>
      </c>
      <c r="E23" s="74">
        <f>'7-11л. РАСКЛАДКА'!T85</f>
        <v>0</v>
      </c>
      <c r="F23" s="74">
        <f>'7-11л. РАСКЛАДКА'!T140</f>
        <v>0</v>
      </c>
      <c r="G23" s="74">
        <f>'7-11л. РАСКЛАДКА'!T196</f>
        <v>0</v>
      </c>
      <c r="H23" s="74">
        <f>'7-11л. РАСКЛАДКА'!T253</f>
        <v>0</v>
      </c>
      <c r="I23" s="74">
        <f>'7-11л. РАСКЛАДКА'!T309</f>
        <v>0</v>
      </c>
      <c r="J23" s="74">
        <f>'7-11л. РАСКЛАДКА'!T365</f>
        <v>0</v>
      </c>
      <c r="K23" s="74">
        <f>'7-11л. РАСКЛАДКА'!T418</f>
        <v>0</v>
      </c>
      <c r="L23" s="74">
        <f>'7-11л. РАСКЛАДКА'!T472</f>
        <v>0</v>
      </c>
      <c r="M23" s="1065">
        <f>'7-11л. РАСКЛАДКА'!T525</f>
        <v>31</v>
      </c>
      <c r="N23" s="1069">
        <f t="shared" si="0"/>
        <v>31</v>
      </c>
      <c r="O23" s="2205">
        <f t="shared" si="2"/>
        <v>3.3333333333333286</v>
      </c>
      <c r="P23" s="225">
        <f t="shared" si="3"/>
        <v>30</v>
      </c>
      <c r="Q23" s="1091">
        <v>30</v>
      </c>
      <c r="S23" s="672"/>
      <c r="T23" s="678"/>
      <c r="U23" s="384"/>
      <c r="V23" s="159"/>
      <c r="W23" s="108"/>
      <c r="X23" s="108"/>
      <c r="Y23" s="108"/>
      <c r="Z23" s="674"/>
      <c r="AA23" s="127"/>
      <c r="AB23" s="108"/>
      <c r="AC23" s="675"/>
      <c r="AD23" s="108"/>
      <c r="AE23" s="2862"/>
      <c r="AF23" s="108"/>
      <c r="AH23" s="108"/>
      <c r="AI23" s="108"/>
    </row>
    <row r="24" spans="1:35" ht="12" customHeight="1">
      <c r="A24" s="499">
        <v>15</v>
      </c>
      <c r="B24" s="232" t="s">
        <v>221</v>
      </c>
      <c r="C24" s="2852">
        <f t="shared" si="1"/>
        <v>30</v>
      </c>
      <c r="D24" s="167">
        <f>'7-11л. РАСКЛАДКА'!T28</f>
        <v>200</v>
      </c>
      <c r="E24" s="74">
        <f>'7-11л. РАСКЛАДКА'!T86</f>
        <v>12.39</v>
      </c>
      <c r="F24" s="74">
        <f>'7-11л. РАСКЛАДКА'!T141</f>
        <v>14.3</v>
      </c>
      <c r="G24" s="74">
        <f>'7-11л. РАСКЛАДКА'!T197</f>
        <v>0</v>
      </c>
      <c r="H24" s="74">
        <f>'7-11л. РАСКЛАДКА'!T254</f>
        <v>22.2</v>
      </c>
      <c r="I24" s="74">
        <f>'7-11л. РАСКЛАДКА'!T310</f>
        <v>0</v>
      </c>
      <c r="J24" s="74">
        <f>'7-11л. РАСКЛАДКА'!T366</f>
        <v>20</v>
      </c>
      <c r="K24" s="74">
        <f>'7-11л. РАСКЛАДКА'!T419</f>
        <v>37</v>
      </c>
      <c r="L24" s="74">
        <f>'7-11л. РАСКЛАДКА'!T473</f>
        <v>20</v>
      </c>
      <c r="M24" s="1065">
        <f>'7-11л. РАСКЛАДКА'!T526</f>
        <v>0</v>
      </c>
      <c r="N24" s="1069">
        <f t="shared" si="0"/>
        <v>325.89</v>
      </c>
      <c r="O24" s="2205">
        <f t="shared" si="2"/>
        <v>8.6299999999999955</v>
      </c>
      <c r="P24" s="225">
        <f t="shared" si="3"/>
        <v>300</v>
      </c>
      <c r="Q24" s="1091">
        <v>300</v>
      </c>
      <c r="S24" s="672"/>
      <c r="T24" s="678"/>
      <c r="U24" s="384"/>
      <c r="V24" s="159"/>
      <c r="W24" s="108"/>
      <c r="X24" s="108"/>
      <c r="Y24" s="108"/>
      <c r="Z24" s="674"/>
      <c r="AA24" s="127"/>
      <c r="AB24" s="108"/>
      <c r="AC24" s="675"/>
      <c r="AD24" s="108"/>
      <c r="AE24" s="2864"/>
      <c r="AF24" s="108"/>
      <c r="AH24" s="108"/>
      <c r="AI24" s="108"/>
    </row>
    <row r="25" spans="1:35" ht="14.25" customHeight="1">
      <c r="A25" s="499">
        <v>16</v>
      </c>
      <c r="B25" s="232" t="s">
        <v>222</v>
      </c>
      <c r="C25" s="2852">
        <f t="shared" si="1"/>
        <v>15</v>
      </c>
      <c r="D25" s="167">
        <f>'7-11л. РАСКЛАДКА'!T29</f>
        <v>0</v>
      </c>
      <c r="E25" s="74">
        <f>'7-11л. РАСКЛАДКА'!T87</f>
        <v>0</v>
      </c>
      <c r="F25" s="74">
        <f>'7-11л. РАСКЛАДКА'!T142</f>
        <v>200</v>
      </c>
      <c r="G25" s="74">
        <f>'7-11л. РАСКЛАДКА'!T198</f>
        <v>0</v>
      </c>
      <c r="H25" s="74">
        <f>'7-11л. РАСКЛАДКА'!T255</f>
        <v>200</v>
      </c>
      <c r="I25" s="74">
        <f>'7-11л. РАСКЛАДКА'!T311</f>
        <v>0</v>
      </c>
      <c r="J25" s="74">
        <f>'7-11л. РАСКЛАДКА'!T367</f>
        <v>200</v>
      </c>
      <c r="K25" s="74">
        <f>'7-11л. РАСКЛАДКА'!T420</f>
        <v>0</v>
      </c>
      <c r="L25" s="74">
        <f>'7-11л. РАСКЛАДКА'!T474</f>
        <v>200</v>
      </c>
      <c r="M25" s="1065">
        <f>'7-11л. РАСКЛАДКА'!T527</f>
        <v>0</v>
      </c>
      <c r="N25" s="1069">
        <f t="shared" si="0"/>
        <v>800</v>
      </c>
      <c r="O25" s="2205">
        <f t="shared" si="2"/>
        <v>433.33333333333337</v>
      </c>
      <c r="P25" s="225">
        <f t="shared" si="3"/>
        <v>150</v>
      </c>
      <c r="Q25" s="1091">
        <v>150</v>
      </c>
      <c r="S25" s="677"/>
      <c r="T25" s="678"/>
      <c r="U25" s="384"/>
      <c r="V25" s="159"/>
      <c r="W25" s="108"/>
      <c r="X25" s="108"/>
      <c r="Y25" s="108"/>
      <c r="Z25" s="674"/>
      <c r="AA25" s="127"/>
      <c r="AB25" s="108"/>
      <c r="AC25" s="675"/>
      <c r="AD25" s="108"/>
      <c r="AE25" s="2862"/>
      <c r="AF25" s="108"/>
      <c r="AH25" s="212"/>
      <c r="AI25" s="108"/>
    </row>
    <row r="26" spans="1:35">
      <c r="A26" s="499">
        <v>17</v>
      </c>
      <c r="B26" s="232" t="s">
        <v>223</v>
      </c>
      <c r="C26" s="2852">
        <f t="shared" si="1"/>
        <v>5</v>
      </c>
      <c r="D26" s="167">
        <f>'7-11л. РАСКЛАДКА'!T30</f>
        <v>0</v>
      </c>
      <c r="E26" s="74">
        <f>'7-11л. РАСКЛАДКА'!T88</f>
        <v>0</v>
      </c>
      <c r="F26" s="74">
        <f>'7-11л. РАСКЛАДКА'!T143</f>
        <v>20</v>
      </c>
      <c r="G26" s="74">
        <f>'7-11л. РАСКЛАДКА'!T199</f>
        <v>0</v>
      </c>
      <c r="H26" s="74">
        <f>'7-11л. РАСКЛАДКА'!T256</f>
        <v>0</v>
      </c>
      <c r="I26" s="74">
        <f>'7-11л. РАСКЛАДКА'!T312</f>
        <v>0</v>
      </c>
      <c r="J26" s="74">
        <f>'7-11л. РАСКЛАДКА'!T368</f>
        <v>33</v>
      </c>
      <c r="K26" s="74">
        <f>'7-11л. РАСКЛАДКА'!T421</f>
        <v>0</v>
      </c>
      <c r="L26" s="74">
        <f>'7-11л. РАСКЛАДКА'!T475</f>
        <v>0</v>
      </c>
      <c r="M26" s="1065">
        <f>'7-11л. РАСКЛАДКА'!T528</f>
        <v>0</v>
      </c>
      <c r="N26" s="1069">
        <f t="shared" si="0"/>
        <v>53</v>
      </c>
      <c r="O26" s="2204">
        <f t="shared" si="2"/>
        <v>6</v>
      </c>
      <c r="P26" s="225">
        <f t="shared" si="3"/>
        <v>50</v>
      </c>
      <c r="Q26" s="1091">
        <v>50</v>
      </c>
      <c r="S26" s="672"/>
      <c r="T26" s="678"/>
      <c r="U26" s="384"/>
      <c r="V26" s="159"/>
      <c r="W26" s="108"/>
      <c r="X26" s="108"/>
      <c r="Y26" s="108"/>
      <c r="Z26" s="674"/>
      <c r="AA26" s="127"/>
      <c r="AB26" s="108"/>
      <c r="AC26" s="675"/>
      <c r="AD26" s="108"/>
      <c r="AE26" s="2862"/>
      <c r="AF26" s="108"/>
      <c r="AH26" s="108"/>
      <c r="AI26" s="108"/>
    </row>
    <row r="27" spans="1:35">
      <c r="A27" s="499">
        <v>18</v>
      </c>
      <c r="B27" s="232" t="s">
        <v>47</v>
      </c>
      <c r="C27" s="2852">
        <f t="shared" si="1"/>
        <v>1</v>
      </c>
      <c r="D27" s="167">
        <f>'7-11л. РАСКЛАДКА'!T31</f>
        <v>10</v>
      </c>
      <c r="E27" s="74">
        <f>'7-11л. РАСКЛАДКА'!T89</f>
        <v>0</v>
      </c>
      <c r="F27" s="74">
        <f>'7-11л. РАСКЛАДКА'!T144</f>
        <v>0</v>
      </c>
      <c r="G27" s="74">
        <f>'7-11л. РАСКЛАДКА'!T200</f>
        <v>0</v>
      </c>
      <c r="H27" s="74">
        <f>'7-11л. РАСКЛАДКА'!T257</f>
        <v>0</v>
      </c>
      <c r="I27" s="74">
        <f>'7-11л. РАСКЛАДКА'!T313</f>
        <v>0</v>
      </c>
      <c r="J27" s="74">
        <f>'7-11л. РАСКЛАДКА'!T369</f>
        <v>0</v>
      </c>
      <c r="K27" s="74">
        <f>'7-11л. РАСКЛАДКА'!T422</f>
        <v>0</v>
      </c>
      <c r="L27" s="74">
        <f>'7-11л. РАСКЛАДКА'!T476</f>
        <v>0</v>
      </c>
      <c r="M27" s="1065">
        <f>'7-11л. РАСКЛАДКА'!T529</f>
        <v>0</v>
      </c>
      <c r="N27" s="1069">
        <f t="shared" si="0"/>
        <v>10</v>
      </c>
      <c r="O27" s="2204">
        <f t="shared" si="2"/>
        <v>0</v>
      </c>
      <c r="P27" s="225">
        <f t="shared" si="3"/>
        <v>10</v>
      </c>
      <c r="Q27" s="1091">
        <v>10</v>
      </c>
      <c r="S27" s="672"/>
      <c r="T27" s="678"/>
      <c r="U27" s="384"/>
      <c r="V27" s="159"/>
      <c r="W27" s="108"/>
      <c r="X27" s="108"/>
      <c r="Y27" s="108"/>
      <c r="Z27" s="674"/>
      <c r="AA27" s="127"/>
      <c r="AB27" s="108"/>
      <c r="AC27" s="675"/>
      <c r="AD27" s="108"/>
      <c r="AE27" s="2862"/>
      <c r="AF27" s="108"/>
      <c r="AH27" s="108"/>
      <c r="AI27" s="108"/>
    </row>
    <row r="28" spans="1:35">
      <c r="A28" s="499">
        <v>19</v>
      </c>
      <c r="B28" s="232" t="s">
        <v>224</v>
      </c>
      <c r="C28" s="2852">
        <f t="shared" si="1"/>
        <v>1</v>
      </c>
      <c r="D28" s="167">
        <f>'7-11л. РАСКЛАДКА'!T32</f>
        <v>0</v>
      </c>
      <c r="E28" s="74">
        <f>'7-11л. РАСКЛАДКА'!T90</f>
        <v>5</v>
      </c>
      <c r="F28" s="74">
        <f>'7-11л. РАСКЛАДКА'!T145</f>
        <v>0</v>
      </c>
      <c r="G28" s="74">
        <f>'7-11л. РАСКЛАДКА'!T201</f>
        <v>0</v>
      </c>
      <c r="H28" s="74">
        <f>'7-11л. РАСКЛАДКА'!T258</f>
        <v>0</v>
      </c>
      <c r="I28" s="74">
        <f>'7-11л. РАСКЛАДКА'!T314</f>
        <v>0</v>
      </c>
      <c r="J28" s="74">
        <f>'7-11л. РАСКЛАДКА'!T370</f>
        <v>0</v>
      </c>
      <c r="K28" s="74">
        <f>'7-11л. РАСКЛАДКА'!T423</f>
        <v>0</v>
      </c>
      <c r="L28" s="74">
        <f>'7-11л. РАСКЛАДКА'!T477</f>
        <v>0</v>
      </c>
      <c r="M28" s="1065">
        <f>'7-11л. РАСКЛАДКА'!T530</f>
        <v>5</v>
      </c>
      <c r="N28" s="1069">
        <f t="shared" si="0"/>
        <v>10</v>
      </c>
      <c r="O28" s="2204">
        <f t="shared" si="2"/>
        <v>0</v>
      </c>
      <c r="P28" s="225">
        <f t="shared" si="3"/>
        <v>10</v>
      </c>
      <c r="Q28" s="1091">
        <v>10</v>
      </c>
      <c r="S28" s="672"/>
      <c r="T28" s="678"/>
      <c r="U28" s="384"/>
      <c r="V28" s="159"/>
      <c r="W28" s="108"/>
      <c r="X28" s="108"/>
      <c r="Y28" s="108"/>
      <c r="Z28" s="674"/>
      <c r="AA28" s="127"/>
      <c r="AB28" s="108"/>
      <c r="AC28" s="675"/>
      <c r="AD28" s="108"/>
      <c r="AE28" s="2865"/>
      <c r="AF28" s="108"/>
      <c r="AH28" s="108"/>
      <c r="AI28" s="108"/>
    </row>
    <row r="29" spans="1:35">
      <c r="A29" s="499">
        <v>20</v>
      </c>
      <c r="B29" s="232" t="s">
        <v>48</v>
      </c>
      <c r="C29" s="2852">
        <f t="shared" si="1"/>
        <v>3</v>
      </c>
      <c r="D29" s="167">
        <f>'7-11л. РАСКЛАДКА'!T33</f>
        <v>0</v>
      </c>
      <c r="E29" s="74">
        <f>'7-11л. РАСКЛАДКА'!T91</f>
        <v>1.1299999999999999</v>
      </c>
      <c r="F29" s="74">
        <f>'7-11л. РАСКЛАДКА'!T146</f>
        <v>7.24</v>
      </c>
      <c r="G29" s="74">
        <f>'7-11л. РАСКЛАДКА'!T202</f>
        <v>0</v>
      </c>
      <c r="H29" s="74">
        <f>'7-11л. РАСКЛАДКА'!T259</f>
        <v>4.83</v>
      </c>
      <c r="I29" s="74">
        <f>'7-11л. РАСКЛАДКА'!T315</f>
        <v>0</v>
      </c>
      <c r="J29" s="74">
        <f>'7-11л. РАСКЛАДКА'!T371</f>
        <v>2.9</v>
      </c>
      <c r="K29" s="74">
        <f>'7-11л. РАСКЛАДКА'!T424</f>
        <v>0</v>
      </c>
      <c r="L29" s="74">
        <f>'7-11л. РАСКЛАДКА'!T478</f>
        <v>6.9</v>
      </c>
      <c r="M29" s="1065">
        <f>'7-11л. РАСКЛАДКА'!T531</f>
        <v>7</v>
      </c>
      <c r="N29" s="1069">
        <f t="shared" si="0"/>
        <v>30</v>
      </c>
      <c r="O29" s="2204">
        <f t="shared" si="2"/>
        <v>0</v>
      </c>
      <c r="P29" s="225">
        <f t="shared" si="3"/>
        <v>30</v>
      </c>
      <c r="Q29" s="1091">
        <v>30</v>
      </c>
      <c r="S29" s="672"/>
      <c r="T29" s="678"/>
      <c r="U29" s="384"/>
      <c r="V29" s="159"/>
      <c r="W29" s="108"/>
      <c r="X29" s="108"/>
      <c r="Y29" s="108"/>
      <c r="Z29" s="674"/>
      <c r="AA29" s="127"/>
      <c r="AB29" s="108"/>
      <c r="AC29" s="675"/>
      <c r="AD29" s="108"/>
      <c r="AE29" s="2862"/>
      <c r="AF29" s="108"/>
      <c r="AH29" s="108"/>
      <c r="AI29" s="108"/>
    </row>
    <row r="30" spans="1:35">
      <c r="A30" s="499">
        <v>21</v>
      </c>
      <c r="B30" s="232" t="s">
        <v>49</v>
      </c>
      <c r="C30" s="2852">
        <f t="shared" si="1"/>
        <v>1.5</v>
      </c>
      <c r="D30" s="167">
        <f>'7-11л. РАСКЛАДКА'!T34</f>
        <v>0</v>
      </c>
      <c r="E30" s="74">
        <f>'7-11л. РАСКЛАДКА'!T92</f>
        <v>1.1000000000000001</v>
      </c>
      <c r="F30" s="74">
        <f>'7-11л. РАСКЛАДКА'!T147</f>
        <v>0.76</v>
      </c>
      <c r="G30" s="74">
        <f>'7-11л. РАСКЛАДКА'!T203</f>
        <v>3.6</v>
      </c>
      <c r="H30" s="74">
        <f>'7-11л. РАСКЛАДКА'!T260</f>
        <v>0</v>
      </c>
      <c r="I30" s="74">
        <f>'7-11л. РАСКЛАДКА'!T316</f>
        <v>2.8</v>
      </c>
      <c r="J30" s="74">
        <f>'7-11л. РАСКЛАДКА'!T372</f>
        <v>2</v>
      </c>
      <c r="K30" s="74">
        <f>'7-11л. РАСКЛАДКА'!T425</f>
        <v>3.2</v>
      </c>
      <c r="L30" s="74">
        <f>'7-11л. РАСКЛАДКА'!T479</f>
        <v>0</v>
      </c>
      <c r="M30" s="1065">
        <f>'7-11л. РАСКЛАДКА'!T532</f>
        <v>1.6</v>
      </c>
      <c r="N30" s="1069">
        <f t="shared" si="0"/>
        <v>15.06</v>
      </c>
      <c r="O30" s="2205">
        <f t="shared" si="2"/>
        <v>0.40000000000000568</v>
      </c>
      <c r="P30" s="225">
        <f t="shared" si="3"/>
        <v>15</v>
      </c>
      <c r="Q30" s="1091">
        <v>15</v>
      </c>
      <c r="S30" s="672"/>
      <c r="T30" s="678"/>
      <c r="U30" s="384"/>
      <c r="V30" s="159"/>
      <c r="W30" s="108"/>
      <c r="X30" s="108"/>
      <c r="Y30" s="108"/>
      <c r="Z30" s="674"/>
      <c r="AA30" s="127"/>
      <c r="AB30" s="108"/>
      <c r="AC30" s="675"/>
      <c r="AD30" s="108"/>
      <c r="AE30" s="2862"/>
      <c r="AF30" s="108"/>
      <c r="AH30" s="108"/>
      <c r="AI30" s="108"/>
    </row>
    <row r="31" spans="1:35" ht="12" customHeight="1">
      <c r="A31" s="499">
        <v>22</v>
      </c>
      <c r="B31" s="232" t="s">
        <v>225</v>
      </c>
      <c r="C31" s="2852">
        <f t="shared" si="1"/>
        <v>4</v>
      </c>
      <c r="D31" s="167">
        <f>'7-11л. РАСКЛАДКА'!T35</f>
        <v>0</v>
      </c>
      <c r="E31" s="74">
        <f>'7-11л. РАСКЛАДКА'!T93</f>
        <v>4.5060000000000002</v>
      </c>
      <c r="F31" s="74">
        <f>'7-11л. РАСКЛАДКА'!T148</f>
        <v>4</v>
      </c>
      <c r="G31" s="74">
        <f>'7-11л. РАСКЛАДКА'!T204</f>
        <v>9.4499999999999993</v>
      </c>
      <c r="H31" s="74">
        <f>'7-11л. РАСКЛАДКА'!T261</f>
        <v>1</v>
      </c>
      <c r="I31" s="74">
        <f>'7-11л. РАСКЛАДКА'!T317</f>
        <v>7</v>
      </c>
      <c r="J31" s="74">
        <f>'7-11л. РАСКЛАДКА'!T373</f>
        <v>4</v>
      </c>
      <c r="K31" s="74">
        <f>'7-11л. РАСКЛАДКА'!T426</f>
        <v>0</v>
      </c>
      <c r="L31" s="74">
        <f>'7-11л. РАСКЛАДКА'!T480</f>
        <v>2</v>
      </c>
      <c r="M31" s="1065">
        <f>'7-11л. РАСКЛАДКА'!T533</f>
        <v>12</v>
      </c>
      <c r="N31" s="1069">
        <f t="shared" si="0"/>
        <v>43.956000000000003</v>
      </c>
      <c r="O31" s="2205">
        <f t="shared" si="2"/>
        <v>9.8900000000000148</v>
      </c>
      <c r="P31" s="225">
        <f t="shared" si="3"/>
        <v>40</v>
      </c>
      <c r="Q31" s="1091">
        <v>40</v>
      </c>
      <c r="S31" s="672"/>
      <c r="T31" s="678"/>
      <c r="U31" s="384"/>
      <c r="V31" s="159"/>
      <c r="W31" s="108"/>
      <c r="X31" s="108"/>
      <c r="Y31" s="108"/>
      <c r="Z31" s="674"/>
      <c r="AA31" s="127"/>
      <c r="AB31" s="108"/>
      <c r="AC31" s="675"/>
      <c r="AD31" s="108"/>
      <c r="AE31" s="2862"/>
      <c r="AF31" s="108"/>
      <c r="AH31" s="108"/>
      <c r="AI31" s="108"/>
    </row>
    <row r="32" spans="1:35" ht="13.5" customHeight="1">
      <c r="A32" s="499">
        <v>23</v>
      </c>
      <c r="B32" s="232" t="s">
        <v>50</v>
      </c>
      <c r="C32" s="2852">
        <f t="shared" si="1"/>
        <v>3</v>
      </c>
      <c r="D32" s="167">
        <f>'7-11л. РАСКЛАДКА'!T36</f>
        <v>10</v>
      </c>
      <c r="E32" s="74">
        <f>'7-11л. РАСКЛАДКА'!T94</f>
        <v>7</v>
      </c>
      <c r="F32" s="74">
        <f>'7-11л. РАСКЛАДКА'!T149</f>
        <v>3.2</v>
      </c>
      <c r="G32" s="74">
        <f>'7-11л. РАСКЛАДКА'!T205</f>
        <v>7</v>
      </c>
      <c r="H32" s="74">
        <f>'7-11л. РАСКЛАДКА'!T262</f>
        <v>0</v>
      </c>
      <c r="I32" s="74">
        <f>'7-11л. РАСКЛАДКА'!T318</f>
        <v>7</v>
      </c>
      <c r="J32" s="74">
        <f>'7-11л. РАСКЛАДКА'!T374</f>
        <v>1.6</v>
      </c>
      <c r="K32" s="74">
        <f>'7-11л. РАСКЛАДКА'!T427</f>
        <v>0</v>
      </c>
      <c r="L32" s="74">
        <f>'7-11л. РАСКЛАДКА'!T481</f>
        <v>1.6</v>
      </c>
      <c r="M32" s="1065">
        <f>'7-11л. РАСКЛАДКА'!T534</f>
        <v>0</v>
      </c>
      <c r="N32" s="1069">
        <f t="shared" si="0"/>
        <v>37.400000000000006</v>
      </c>
      <c r="O32" s="2205">
        <f t="shared" si="2"/>
        <v>24.666666666666686</v>
      </c>
      <c r="P32" s="225">
        <f t="shared" si="3"/>
        <v>30</v>
      </c>
      <c r="Q32" s="1091">
        <v>30</v>
      </c>
      <c r="S32" s="672"/>
      <c r="T32" s="678"/>
      <c r="U32" s="384"/>
      <c r="V32" s="159"/>
      <c r="W32" s="108"/>
      <c r="X32" s="108"/>
      <c r="Y32" s="108"/>
      <c r="Z32" s="674"/>
      <c r="AA32" s="127"/>
      <c r="AB32" s="108"/>
      <c r="AC32" s="675"/>
      <c r="AD32" s="108"/>
      <c r="AE32" s="2862"/>
      <c r="AF32" s="108"/>
      <c r="AH32" s="108"/>
      <c r="AI32" s="108"/>
    </row>
    <row r="33" spans="1:35" ht="12.75" customHeight="1">
      <c r="A33" s="499">
        <v>24</v>
      </c>
      <c r="B33" s="232" t="s">
        <v>51</v>
      </c>
      <c r="C33" s="2852">
        <f t="shared" si="1"/>
        <v>1</v>
      </c>
      <c r="D33" s="167">
        <f>'7-11л. РАСКЛАДКА'!T37</f>
        <v>0</v>
      </c>
      <c r="E33" s="74">
        <f>'7-11л. РАСКЛАДКА'!T95</f>
        <v>0</v>
      </c>
      <c r="F33" s="74">
        <f>'7-11л. РАСКЛАДКА'!T150</f>
        <v>0</v>
      </c>
      <c r="G33" s="74">
        <f>'7-11л. РАСКЛАДКА'!T206</f>
        <v>15</v>
      </c>
      <c r="H33" s="74">
        <f>'7-11л. РАСКЛАДКА'!T263</f>
        <v>0</v>
      </c>
      <c r="I33" s="74">
        <f>'7-11л. РАСКЛАДКА'!T319</f>
        <v>0</v>
      </c>
      <c r="J33" s="74">
        <f>'7-11л. РАСКЛАДКА'!T375</f>
        <v>0</v>
      </c>
      <c r="K33" s="74">
        <f>'7-11л. РАСКЛАДКА'!T428</f>
        <v>0</v>
      </c>
      <c r="L33" s="74">
        <f>'7-11л. РАСКЛАДКА'!T482</f>
        <v>0</v>
      </c>
      <c r="M33" s="1065">
        <f>'7-11л. РАСКЛАДКА'!T535</f>
        <v>0</v>
      </c>
      <c r="N33" s="1069">
        <f t="shared" si="0"/>
        <v>15</v>
      </c>
      <c r="O33" s="2202">
        <f t="shared" si="2"/>
        <v>50</v>
      </c>
      <c r="P33" s="225">
        <f t="shared" si="3"/>
        <v>10</v>
      </c>
      <c r="Q33" s="1091">
        <v>10</v>
      </c>
      <c r="S33" s="672"/>
      <c r="T33" s="678"/>
      <c r="U33" s="384"/>
      <c r="V33" s="159"/>
      <c r="W33" s="108"/>
      <c r="X33" s="108"/>
      <c r="Y33" s="108"/>
      <c r="Z33" s="674"/>
      <c r="AA33" s="127"/>
      <c r="AB33" s="108"/>
      <c r="AC33" s="675"/>
      <c r="AD33" s="108"/>
      <c r="AE33" s="2862"/>
      <c r="AF33" s="108"/>
      <c r="AH33" s="108"/>
      <c r="AI33" s="108"/>
    </row>
    <row r="34" spans="1:35" ht="12" customHeight="1">
      <c r="A34" s="499">
        <v>25</v>
      </c>
      <c r="B34" s="232" t="s">
        <v>52</v>
      </c>
      <c r="C34" s="2852">
        <f t="shared" si="1"/>
        <v>0.1</v>
      </c>
      <c r="D34" s="167">
        <f>'7-11л. РАСКЛАДКА'!T38</f>
        <v>0</v>
      </c>
      <c r="E34" s="74">
        <f>'7-11л. РАСКЛАДКА'!T96</f>
        <v>1</v>
      </c>
      <c r="F34" s="74">
        <f>'7-11л. РАСКЛАДКА'!T151</f>
        <v>0</v>
      </c>
      <c r="G34" s="74">
        <f>'7-11л. РАСКЛАДКА'!T207</f>
        <v>1</v>
      </c>
      <c r="H34" s="74">
        <f>'7-11л. РАСКЛАДКА'!T264</f>
        <v>0</v>
      </c>
      <c r="I34" s="74">
        <f>'7-11л. РАСКЛАДКА'!T320</f>
        <v>0</v>
      </c>
      <c r="J34" s="74">
        <f>'7-11л. РАСКЛАДКА'!T376</f>
        <v>0</v>
      </c>
      <c r="K34" s="74">
        <f>'7-11л. РАСКЛАДКА'!T429</f>
        <v>0</v>
      </c>
      <c r="L34" s="74">
        <f>'7-11л. РАСКЛАДКА'!T483</f>
        <v>0</v>
      </c>
      <c r="M34" s="1065">
        <f>'7-11л. РАСКЛАДКА'!T536</f>
        <v>1</v>
      </c>
      <c r="N34" s="1069">
        <f t="shared" si="0"/>
        <v>3</v>
      </c>
      <c r="O34" s="2202">
        <f t="shared" si="2"/>
        <v>200</v>
      </c>
      <c r="P34" s="225">
        <f t="shared" si="3"/>
        <v>1</v>
      </c>
      <c r="Q34" s="1091">
        <v>1</v>
      </c>
      <c r="S34" s="672"/>
      <c r="T34" s="686"/>
      <c r="U34" s="384"/>
      <c r="V34" s="159"/>
      <c r="W34" s="108"/>
      <c r="X34" s="108"/>
      <c r="Y34" s="108"/>
      <c r="Z34" s="674"/>
      <c r="AA34" s="127"/>
      <c r="AB34" s="108"/>
      <c r="AC34" s="675"/>
      <c r="AD34" s="108"/>
      <c r="AE34" s="2865"/>
      <c r="AF34" s="108"/>
      <c r="AH34" s="108"/>
      <c r="AI34" s="108"/>
    </row>
    <row r="35" spans="1:35" ht="15.75" customHeight="1">
      <c r="A35" s="499">
        <v>26</v>
      </c>
      <c r="B35" s="232" t="s">
        <v>226</v>
      </c>
      <c r="C35" s="2852">
        <f t="shared" si="1"/>
        <v>0.1</v>
      </c>
      <c r="D35" s="167">
        <f>'7-11л. РАСКЛАДКА'!T39</f>
        <v>0</v>
      </c>
      <c r="E35" s="74">
        <f>'7-11л. РАСКЛАДКА'!T97</f>
        <v>0</v>
      </c>
      <c r="F35" s="74">
        <f>'7-11л. РАСКЛАДКА'!T152</f>
        <v>0</v>
      </c>
      <c r="G35" s="74">
        <f>'7-11л. РАСКЛАДКА'!T208</f>
        <v>0</v>
      </c>
      <c r="H35" s="74">
        <f>'7-11л. РАСКЛАДКА'!T265</f>
        <v>0</v>
      </c>
      <c r="I35" s="74">
        <f>'7-11л. РАСКЛАДКА'!T321</f>
        <v>0</v>
      </c>
      <c r="J35" s="74">
        <f>'7-11л. РАСКЛАДКА'!T377</f>
        <v>0</v>
      </c>
      <c r="K35" s="74">
        <f>'7-11л. РАСКЛАДКА'!T430</f>
        <v>0</v>
      </c>
      <c r="L35" s="74">
        <f>'7-11л. РАСКЛАДКА'!T484</f>
        <v>0</v>
      </c>
      <c r="M35" s="1065">
        <f>'7-11л. РАСКЛАДКА'!T537</f>
        <v>0</v>
      </c>
      <c r="N35" s="1069">
        <f t="shared" si="0"/>
        <v>0</v>
      </c>
      <c r="O35" s="2202">
        <f t="shared" si="2"/>
        <v>-100</v>
      </c>
      <c r="P35" s="225">
        <f t="shared" si="3"/>
        <v>1</v>
      </c>
      <c r="Q35" s="1091">
        <v>1</v>
      </c>
      <c r="S35" s="672"/>
      <c r="T35" s="678"/>
      <c r="U35" s="384"/>
      <c r="V35" s="159"/>
      <c r="W35" s="108"/>
      <c r="X35" s="108"/>
      <c r="Y35" s="108"/>
      <c r="Z35" s="674"/>
      <c r="AA35" s="127"/>
      <c r="AB35" s="108"/>
      <c r="AC35" s="675"/>
      <c r="AD35" s="108"/>
      <c r="AE35" s="2862"/>
      <c r="AF35" s="108"/>
      <c r="AH35" s="108"/>
      <c r="AI35" s="108"/>
    </row>
    <row r="36" spans="1:35" ht="12" customHeight="1">
      <c r="A36" s="499">
        <v>27</v>
      </c>
      <c r="B36" s="232" t="s">
        <v>115</v>
      </c>
      <c r="C36" s="2852">
        <f t="shared" si="1"/>
        <v>0.2</v>
      </c>
      <c r="D36" s="167">
        <f>'7-11л. РАСКЛАДКА'!T40</f>
        <v>3</v>
      </c>
      <c r="E36" s="74">
        <f>'7-11л. РАСКЛАДКА'!T98</f>
        <v>0</v>
      </c>
      <c r="F36" s="74">
        <f>'7-11л. РАСКЛАДКА'!T153</f>
        <v>0</v>
      </c>
      <c r="G36" s="74">
        <f>'7-11л. РАСКЛАДКА'!T209</f>
        <v>0</v>
      </c>
      <c r="H36" s="74">
        <f>'7-11л. РАСКЛАДКА'!T266</f>
        <v>0</v>
      </c>
      <c r="I36" s="74">
        <f>'7-11л. РАСКЛАДКА'!T322</f>
        <v>0</v>
      </c>
      <c r="J36" s="74">
        <f>'7-11л. РАСКЛАДКА'!T378</f>
        <v>0</v>
      </c>
      <c r="K36" s="74">
        <f>'7-11л. РАСКЛАДКА'!T431</f>
        <v>0</v>
      </c>
      <c r="L36" s="74">
        <f>'7-11л. РАСКЛАДКА'!T485</f>
        <v>0</v>
      </c>
      <c r="M36" s="1065">
        <f>'7-11л. РАСКЛАДКА'!T538</f>
        <v>0</v>
      </c>
      <c r="N36" s="1069">
        <f t="shared" si="0"/>
        <v>3</v>
      </c>
      <c r="O36" s="2202">
        <f t="shared" si="2"/>
        <v>50</v>
      </c>
      <c r="P36" s="225">
        <f t="shared" si="3"/>
        <v>2</v>
      </c>
      <c r="Q36" s="1091">
        <v>2</v>
      </c>
      <c r="S36" s="672"/>
      <c r="T36" s="686"/>
      <c r="U36" s="384"/>
      <c r="V36" s="159"/>
      <c r="W36" s="108"/>
      <c r="X36" s="108"/>
      <c r="Y36" s="108"/>
      <c r="Z36" s="674"/>
      <c r="AA36" s="127"/>
      <c r="AB36" s="108"/>
      <c r="AC36" s="675"/>
      <c r="AD36" s="108"/>
      <c r="AE36" s="2862"/>
      <c r="AF36" s="108"/>
      <c r="AH36" s="108"/>
      <c r="AI36" s="108"/>
    </row>
    <row r="37" spans="1:35" ht="12" hidden="1" customHeight="1">
      <c r="A37" s="499">
        <v>28</v>
      </c>
      <c r="B37" s="232" t="s">
        <v>53</v>
      </c>
      <c r="C37" s="2852">
        <f t="shared" si="1"/>
        <v>0.02</v>
      </c>
      <c r="D37" s="167">
        <f>'7-11л. РАСКЛАДКА'!T41</f>
        <v>0</v>
      </c>
      <c r="E37" s="74">
        <f>'7-11л. РАСКЛАДКА'!T99</f>
        <v>0</v>
      </c>
      <c r="F37" s="74">
        <f>'7-11л. РАСКЛАДКА'!T154</f>
        <v>0</v>
      </c>
      <c r="G37" s="74">
        <f>'7-11л. РАСКЛАДКА'!T210</f>
        <v>0</v>
      </c>
      <c r="H37" s="74">
        <f>'7-11л. РАСКЛАДКА'!T267</f>
        <v>0</v>
      </c>
      <c r="I37" s="74">
        <f>'7-11л. РАСКЛАДКА'!T323</f>
        <v>0</v>
      </c>
      <c r="J37" s="74">
        <f>'7-11л. РАСКЛАДКА'!T379</f>
        <v>0</v>
      </c>
      <c r="K37" s="74">
        <f>'7-11л. РАСКЛАДКА'!T432</f>
        <v>0</v>
      </c>
      <c r="L37" s="74">
        <f>'7-11л. РАСКЛАДКА'!T486</f>
        <v>0</v>
      </c>
      <c r="M37" s="1065">
        <f>'7-11л. РАСКЛАДКА'!T539</f>
        <v>0</v>
      </c>
      <c r="N37" s="1069">
        <f t="shared" si="0"/>
        <v>0</v>
      </c>
      <c r="O37" s="2205">
        <f t="shared" si="2"/>
        <v>-100</v>
      </c>
      <c r="P37" s="225">
        <f t="shared" si="3"/>
        <v>0.2</v>
      </c>
      <c r="Q37" s="1091">
        <v>0.2</v>
      </c>
      <c r="S37" s="672"/>
      <c r="T37" s="678"/>
      <c r="U37" s="384"/>
      <c r="V37" s="159"/>
      <c r="W37" s="108"/>
      <c r="X37" s="108"/>
      <c r="Y37" s="108"/>
      <c r="Z37" s="674"/>
      <c r="AA37" s="127"/>
      <c r="AB37" s="108"/>
      <c r="AC37" s="675"/>
      <c r="AD37" s="108"/>
      <c r="AE37" s="2865"/>
      <c r="AF37" s="108"/>
      <c r="AH37" s="108"/>
      <c r="AI37" s="108"/>
    </row>
    <row r="38" spans="1:35" ht="12.75" customHeight="1">
      <c r="A38" s="499">
        <v>29</v>
      </c>
      <c r="B38" s="542" t="s">
        <v>227</v>
      </c>
      <c r="C38" s="2852">
        <f t="shared" si="1"/>
        <v>0.3</v>
      </c>
      <c r="D38" s="167">
        <f>'7-11л. РАСКЛАДКА'!T42</f>
        <v>0</v>
      </c>
      <c r="E38" s="74">
        <f>'7-11л. РАСКЛАДКА'!T100</f>
        <v>0.2</v>
      </c>
      <c r="F38" s="74">
        <f>'7-11л. РАСКЛАДКА'!T155</f>
        <v>0</v>
      </c>
      <c r="G38" s="74">
        <f>'7-11л. РАСКЛАДКА'!T211</f>
        <v>0.9</v>
      </c>
      <c r="H38" s="74">
        <f>'7-11л. РАСКЛАДКА'!T268</f>
        <v>0.2</v>
      </c>
      <c r="I38" s="74">
        <f>'7-11л. РАСКЛАДКА'!T324</f>
        <v>0.38</v>
      </c>
      <c r="J38" s="74">
        <f>'7-11л. РАСКЛАДКА'!T380</f>
        <v>0.16</v>
      </c>
      <c r="K38" s="74">
        <f>'7-11л. РАСКЛАДКА'!T433</f>
        <v>0.5</v>
      </c>
      <c r="L38" s="74">
        <f>'7-11л. РАСКЛАДКА'!T487</f>
        <v>0.16</v>
      </c>
      <c r="M38" s="1065">
        <f>'7-11л. РАСКЛАДКА'!T540</f>
        <v>0.5</v>
      </c>
      <c r="N38" s="1069">
        <f t="shared" si="0"/>
        <v>3</v>
      </c>
      <c r="O38" s="2205">
        <f t="shared" si="2"/>
        <v>0</v>
      </c>
      <c r="P38" s="225">
        <f t="shared" si="3"/>
        <v>3</v>
      </c>
      <c r="Q38" s="1091">
        <v>3</v>
      </c>
      <c r="S38" s="672"/>
      <c r="T38" s="678"/>
      <c r="U38" s="384"/>
      <c r="V38" s="159"/>
      <c r="W38" s="108"/>
      <c r="X38" s="108"/>
      <c r="Y38" s="108"/>
      <c r="Z38" s="674"/>
      <c r="AA38" s="127"/>
      <c r="AB38" s="108"/>
      <c r="AC38" s="675"/>
      <c r="AD38" s="108"/>
      <c r="AE38" s="2862"/>
      <c r="AF38" s="108"/>
      <c r="AH38" s="108"/>
      <c r="AI38" s="108"/>
    </row>
    <row r="39" spans="1:35" ht="13.5" customHeight="1">
      <c r="A39" s="499">
        <v>30</v>
      </c>
      <c r="B39" s="232" t="s">
        <v>116</v>
      </c>
      <c r="C39" s="2852">
        <f t="shared" si="1"/>
        <v>0.3</v>
      </c>
      <c r="D39" s="167">
        <f>'7-11л. РАСКЛАДКА'!T43</f>
        <v>0</v>
      </c>
      <c r="E39" s="74">
        <f>'7-11л. РАСКЛАДКА'!T101</f>
        <v>0</v>
      </c>
      <c r="F39" s="74">
        <f>'7-11л. РАСКЛАДКА'!T156</f>
        <v>1</v>
      </c>
      <c r="G39" s="74">
        <f>'7-11л. РАСКЛАДКА'!T212</f>
        <v>0</v>
      </c>
      <c r="H39" s="74">
        <f>'7-11л. РАСКЛАДКА'!T269</f>
        <v>0</v>
      </c>
      <c r="I39" s="74">
        <f>'7-11л. РАСКЛАДКА'!T325</f>
        <v>0</v>
      </c>
      <c r="J39" s="74">
        <f>'7-11л. РАСКЛАДКА'!T381</f>
        <v>0</v>
      </c>
      <c r="K39" s="74">
        <f>'7-11л. РАСКЛАДКА'!T434</f>
        <v>0</v>
      </c>
      <c r="L39" s="74">
        <f>'7-11л. РАСКЛАДКА'!T488</f>
        <v>0</v>
      </c>
      <c r="M39" s="1065">
        <f>'7-11л. РАСКЛАДКА'!T541</f>
        <v>0</v>
      </c>
      <c r="N39" s="1069">
        <f t="shared" si="0"/>
        <v>1</v>
      </c>
      <c r="O39" s="2205">
        <f t="shared" si="2"/>
        <v>-66.666666666666657</v>
      </c>
      <c r="P39" s="225">
        <f t="shared" si="3"/>
        <v>3</v>
      </c>
      <c r="Q39" s="1091">
        <v>3</v>
      </c>
      <c r="S39" s="677"/>
      <c r="T39" s="686"/>
      <c r="U39" s="384"/>
      <c r="V39" s="159"/>
      <c r="W39" s="108"/>
      <c r="X39" s="108"/>
      <c r="Y39" s="108"/>
      <c r="Z39" s="674"/>
      <c r="AA39" s="127"/>
      <c r="AB39" s="108"/>
      <c r="AC39" s="675"/>
      <c r="AD39" s="108"/>
      <c r="AE39" s="2862"/>
      <c r="AF39" s="108"/>
      <c r="AH39" s="108"/>
      <c r="AI39" s="108"/>
    </row>
    <row r="40" spans="1:35" ht="14.25" customHeight="1">
      <c r="A40" s="499">
        <v>31</v>
      </c>
      <c r="B40" s="232" t="s">
        <v>117</v>
      </c>
      <c r="C40" s="2852">
        <f t="shared" si="1"/>
        <v>0.2</v>
      </c>
      <c r="D40" s="167">
        <f>'7-11л. РАСКЛАДКА'!T44</f>
        <v>0</v>
      </c>
      <c r="E40" s="74">
        <f>'7-11л. РАСКЛАДКА'!T102</f>
        <v>4.0000000000000002E-4</v>
      </c>
      <c r="F40" s="74">
        <f>'7-11л. РАСКЛАДКА'!T157</f>
        <v>2.5000000000000001E-2</v>
      </c>
      <c r="G40" s="74">
        <f>'7-11л. РАСКЛАДКА'!T213</f>
        <v>0</v>
      </c>
      <c r="H40" s="74">
        <f>'7-11л. РАСКЛАДКА'!T270</f>
        <v>4.0000000000000001E-3</v>
      </c>
      <c r="I40" s="74">
        <f>'7-11л. РАСКЛАДКА'!T326</f>
        <v>0.2</v>
      </c>
      <c r="J40" s="74">
        <f>'7-11л. РАСКЛАДКА'!T382</f>
        <v>1E-3</v>
      </c>
      <c r="K40" s="74">
        <f>'7-11л. РАСКЛАДКА'!T435</f>
        <v>4.0000000000000001E-3</v>
      </c>
      <c r="L40" s="74">
        <f>'7-11л. РАСКЛАДКА'!T489</f>
        <v>1E-3</v>
      </c>
      <c r="M40" s="1065">
        <f>'7-11л. РАСКЛАДКА'!T542</f>
        <v>4.0000000000000002E-4</v>
      </c>
      <c r="N40" s="1093">
        <f t="shared" si="0"/>
        <v>0.23580000000000004</v>
      </c>
      <c r="O40" s="2205">
        <f t="shared" si="2"/>
        <v>-88.21</v>
      </c>
      <c r="P40" s="225">
        <f t="shared" si="3"/>
        <v>2</v>
      </c>
      <c r="Q40" s="1091">
        <v>2</v>
      </c>
      <c r="S40" s="677"/>
      <c r="T40" s="678"/>
      <c r="U40" s="384"/>
      <c r="V40" s="159"/>
      <c r="W40" s="108"/>
      <c r="X40" s="108"/>
      <c r="Y40" s="108"/>
      <c r="Z40" s="674"/>
      <c r="AA40" s="127"/>
      <c r="AB40" s="108"/>
      <c r="AC40" s="675"/>
      <c r="AD40" s="108"/>
      <c r="AE40" s="2866"/>
      <c r="AF40" s="108"/>
      <c r="AH40" s="108"/>
      <c r="AI40" s="108"/>
    </row>
    <row r="41" spans="1:35" ht="15" customHeight="1">
      <c r="A41" s="499">
        <v>32</v>
      </c>
      <c r="B41" s="232" t="s">
        <v>55</v>
      </c>
      <c r="C41" s="2852">
        <f t="shared" si="1"/>
        <v>7.7</v>
      </c>
      <c r="D41" s="699">
        <f>'7-11л. МЕНЮ '!D90</f>
        <v>9.5500000000000007</v>
      </c>
      <c r="E41" s="93">
        <f>'7-11л. МЕНЮ '!D142</f>
        <v>9.4839999999999982</v>
      </c>
      <c r="F41" s="93">
        <f>'7-11л. МЕНЮ '!D200</f>
        <v>8.5869999999999997</v>
      </c>
      <c r="G41" s="93">
        <f>'7-11л. МЕНЮ '!D252</f>
        <v>3.0649999999999995</v>
      </c>
      <c r="H41" s="93">
        <f>'7-11л. МЕНЮ '!D306</f>
        <v>7.8149999999999995</v>
      </c>
      <c r="I41" s="93">
        <f>'7-11л. МЕНЮ '!D418</f>
        <v>4.7729999999999997</v>
      </c>
      <c r="J41" s="93">
        <f>'7-11л. МЕНЮ '!D474</f>
        <v>7.6899999999999995</v>
      </c>
      <c r="K41" s="76">
        <f>'7-11л. МЕНЮ '!D529</f>
        <v>7.3069999999999995</v>
      </c>
      <c r="L41" s="93">
        <f>'7-11л. МЕНЮ '!D585</f>
        <v>8.2099999999999991</v>
      </c>
      <c r="M41" s="1066">
        <f>'7-11л. МЕНЮ '!D639</f>
        <v>10.52</v>
      </c>
      <c r="N41" s="1069">
        <f t="shared" si="0"/>
        <v>77.000999999999991</v>
      </c>
      <c r="O41" s="2067">
        <f t="shared" si="2"/>
        <v>1.2987012986940272E-3</v>
      </c>
      <c r="P41" s="225">
        <f t="shared" si="3"/>
        <v>77</v>
      </c>
      <c r="Q41" s="1091">
        <v>77</v>
      </c>
      <c r="S41" s="677"/>
      <c r="T41" s="686"/>
      <c r="U41" s="384"/>
      <c r="V41" s="159"/>
      <c r="W41" s="108"/>
      <c r="X41" s="108"/>
      <c r="Y41" s="108"/>
      <c r="Z41" s="674"/>
      <c r="AA41" s="127"/>
      <c r="AB41" s="108"/>
      <c r="AC41" s="675"/>
      <c r="AD41" s="108"/>
      <c r="AE41" s="2862"/>
      <c r="AF41" s="108"/>
      <c r="AH41" s="108"/>
      <c r="AI41" s="108"/>
    </row>
    <row r="42" spans="1:35" ht="12.75" customHeight="1">
      <c r="A42" s="499">
        <v>33</v>
      </c>
      <c r="B42" s="232" t="s">
        <v>56</v>
      </c>
      <c r="C42" s="2852">
        <f t="shared" si="1"/>
        <v>7.9</v>
      </c>
      <c r="D42" s="699">
        <f>'7-11л. МЕНЮ '!E90</f>
        <v>8.4500000000000011</v>
      </c>
      <c r="E42" s="93">
        <f>'7-11л. МЕНЮ '!E142</f>
        <v>7.5839999999999996</v>
      </c>
      <c r="F42" s="93">
        <f>'7-11л. МЕНЮ '!E200</f>
        <v>7.7069999999999999</v>
      </c>
      <c r="G42" s="93">
        <f>'7-11л. МЕНЮ '!E252</f>
        <v>5.3769999999999998</v>
      </c>
      <c r="H42" s="93">
        <f>'7-11л. МЕНЮ '!E306</f>
        <v>10.382</v>
      </c>
      <c r="I42" s="93">
        <f>'7-11л. МЕНЮ '!E418</f>
        <v>7.665</v>
      </c>
      <c r="J42" s="93">
        <f>'7-11л. МЕНЮ '!E474</f>
        <v>7.7949999999999999</v>
      </c>
      <c r="K42" s="93">
        <f>'7-11л. МЕНЮ '!E529</f>
        <v>7.4020000000000001</v>
      </c>
      <c r="L42" s="93">
        <f>'7-11л. МЕНЮ '!E585</f>
        <v>7.3620000000000001</v>
      </c>
      <c r="M42" s="1066">
        <f>'7-11л. МЕНЮ '!E639</f>
        <v>9.2760000000000016</v>
      </c>
      <c r="N42" s="1069">
        <f t="shared" si="0"/>
        <v>79</v>
      </c>
      <c r="O42" s="2067">
        <f t="shared" si="2"/>
        <v>0</v>
      </c>
      <c r="P42" s="225">
        <f t="shared" si="3"/>
        <v>79</v>
      </c>
      <c r="Q42" s="1091">
        <v>79</v>
      </c>
      <c r="S42" s="677"/>
      <c r="T42" s="686"/>
      <c r="U42" s="384"/>
      <c r="V42" s="159"/>
      <c r="W42" s="108"/>
      <c r="X42" s="108"/>
      <c r="Y42" s="108"/>
      <c r="Z42" s="674"/>
      <c r="AA42" s="127"/>
      <c r="AB42" s="108"/>
      <c r="AC42" s="675"/>
      <c r="AD42" s="108"/>
      <c r="AE42" s="2854"/>
      <c r="AF42" s="108"/>
      <c r="AH42" s="108"/>
      <c r="AI42" s="108"/>
    </row>
    <row r="43" spans="1:35" ht="12.75" customHeight="1">
      <c r="A43" s="499">
        <v>34</v>
      </c>
      <c r="B43" s="232" t="s">
        <v>57</v>
      </c>
      <c r="C43" s="2852">
        <f t="shared" si="1"/>
        <v>33.5</v>
      </c>
      <c r="D43" s="701">
        <f>'7-11л. МЕНЮ '!F90</f>
        <v>42.241</v>
      </c>
      <c r="E43" s="93">
        <f>'7-11л. МЕНЮ '!F142</f>
        <v>32.865000000000002</v>
      </c>
      <c r="F43" s="93">
        <f>'7-11л. МЕНЮ '!F200</f>
        <v>33.353000000000002</v>
      </c>
      <c r="G43" s="93">
        <f>'7-11л. МЕНЮ '!F252</f>
        <v>32.883000000000003</v>
      </c>
      <c r="H43" s="93">
        <f>'7-11л. МЕНЮ '!F306</f>
        <v>26.155999999999999</v>
      </c>
      <c r="I43" s="93">
        <f>'7-11л. МЕНЮ '!F418</f>
        <v>36.852000000000004</v>
      </c>
      <c r="J43" s="93">
        <f>'7-11л. МЕНЮ '!F474</f>
        <v>34.630000000000003</v>
      </c>
      <c r="K43" s="93">
        <f>'7-11л. МЕНЮ '!F529</f>
        <v>34.783000000000001</v>
      </c>
      <c r="L43" s="93">
        <f>'7-11л. МЕНЮ '!F585</f>
        <v>33.96</v>
      </c>
      <c r="M43" s="1066">
        <f>'7-11л. МЕНЮ '!F639</f>
        <v>27.274999999999999</v>
      </c>
      <c r="N43" s="1069">
        <f t="shared" si="0"/>
        <v>334.99799999999999</v>
      </c>
      <c r="O43" s="2067">
        <f t="shared" si="2"/>
        <v>-5.9701492538977163E-4</v>
      </c>
      <c r="P43" s="225">
        <f t="shared" si="3"/>
        <v>335</v>
      </c>
      <c r="Q43" s="1091">
        <v>335</v>
      </c>
      <c r="S43" s="677"/>
      <c r="T43" s="686"/>
      <c r="U43" s="384"/>
      <c r="V43" s="159"/>
      <c r="W43" s="108"/>
      <c r="X43" s="108"/>
      <c r="Y43" s="108"/>
      <c r="Z43" s="674"/>
      <c r="AA43" s="127"/>
      <c r="AB43" s="108"/>
      <c r="AC43" s="675"/>
      <c r="AD43" s="108"/>
      <c r="AE43" s="2854"/>
      <c r="AF43" s="108"/>
      <c r="AH43" s="108"/>
      <c r="AI43" s="108"/>
    </row>
    <row r="44" spans="1:35" ht="15" customHeight="1" thickBot="1">
      <c r="A44" s="543">
        <v>35</v>
      </c>
      <c r="B44" s="544" t="s">
        <v>58</v>
      </c>
      <c r="C44" s="2853">
        <f t="shared" si="1"/>
        <v>235</v>
      </c>
      <c r="D44" s="702">
        <f>'7-11л. МЕНЮ '!G90</f>
        <v>239.66200000000001</v>
      </c>
      <c r="E44" s="97">
        <f>'7-11л. МЕНЮ '!G142</f>
        <v>239.68200000000002</v>
      </c>
      <c r="F44" s="97">
        <f>'7-11л. МЕНЮ '!G200</f>
        <v>235.523</v>
      </c>
      <c r="G44" s="97">
        <f>'7-11л. МЕНЮ '!G252</f>
        <v>230.01099999999997</v>
      </c>
      <c r="H44" s="97">
        <f>'7-11л. МЕНЮ '!G306</f>
        <v>230.12199999999999</v>
      </c>
      <c r="I44" s="97">
        <f>'7-11л. МЕНЮ '!G418</f>
        <v>231.38499999999999</v>
      </c>
      <c r="J44" s="129">
        <f>'7-11л. МЕНЮ '!G474</f>
        <v>237.83500000000001</v>
      </c>
      <c r="K44" s="97">
        <f>'7-11л. МЕНЮ '!G529</f>
        <v>234.97800000000001</v>
      </c>
      <c r="L44" s="97">
        <f>'7-11л. МЕНЮ '!G585</f>
        <v>235.738</v>
      </c>
      <c r="M44" s="1067">
        <f>'7-11л. МЕНЮ '!G639</f>
        <v>235.06400000000002</v>
      </c>
      <c r="N44" s="1070">
        <f t="shared" si="0"/>
        <v>2350</v>
      </c>
      <c r="O44" s="2266">
        <f t="shared" si="2"/>
        <v>0</v>
      </c>
      <c r="P44" s="1071">
        <f t="shared" si="3"/>
        <v>2350</v>
      </c>
      <c r="Q44" s="1092">
        <v>2350</v>
      </c>
      <c r="S44" s="680"/>
      <c r="T44" s="686"/>
      <c r="U44" s="384"/>
      <c r="V44" s="159"/>
      <c r="W44" s="108"/>
      <c r="X44" s="108"/>
      <c r="Y44" s="108"/>
      <c r="Z44" s="693"/>
      <c r="AA44" s="127"/>
      <c r="AB44" s="108"/>
      <c r="AC44" s="675"/>
      <c r="AD44" s="108"/>
      <c r="AE44" s="2854"/>
      <c r="AF44" s="108"/>
      <c r="AH44" s="108"/>
      <c r="AI44" s="108"/>
    </row>
    <row r="47" spans="1:35" ht="13.5" customHeight="1"/>
    <row r="48" spans="1:35" ht="12.75" customHeight="1"/>
    <row r="49" spans="1:15" ht="12.75" customHeight="1"/>
    <row r="50" spans="1:15" ht="11.25" customHeight="1"/>
    <row r="51" spans="1:15" ht="11.25" customHeight="1"/>
    <row r="53" spans="1:15">
      <c r="A53" t="s">
        <v>232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15">
      <c r="A54" t="s">
        <v>233</v>
      </c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</row>
    <row r="55" spans="1:15">
      <c r="A55" t="s">
        <v>234</v>
      </c>
      <c r="N55" s="275"/>
      <c r="O55" s="275"/>
    </row>
    <row r="56" spans="1: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>
      <c r="A57" s="1" t="s">
        <v>235</v>
      </c>
    </row>
    <row r="58" spans="1:15">
      <c r="A58" t="s">
        <v>236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7" ht="13.5" customHeight="1"/>
    <row r="69" ht="13.5" customHeight="1"/>
    <row r="70" ht="12" customHeight="1"/>
    <row r="72" ht="12.75" customHeight="1"/>
    <row r="74" ht="12.75" customHeight="1"/>
    <row r="76" ht="12.75" customHeight="1"/>
    <row r="78" ht="12.75" customHeight="1"/>
    <row r="79" hidden="1"/>
    <row r="86" spans="1:32">
      <c r="A86" s="108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</row>
    <row r="87" spans="1:32">
      <c r="A87" s="203"/>
      <c r="B87" s="108"/>
      <c r="C87" s="203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201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</row>
    <row r="88" spans="1:32">
      <c r="A88" s="108"/>
      <c r="B88" s="127"/>
      <c r="C88" s="384"/>
      <c r="D88" s="207"/>
      <c r="E88" s="207"/>
      <c r="F88" s="207"/>
      <c r="G88" s="207"/>
      <c r="H88" s="207"/>
      <c r="I88" s="207"/>
      <c r="J88" s="207"/>
      <c r="K88" s="207"/>
      <c r="L88" s="127"/>
      <c r="M88" s="127"/>
      <c r="N88" s="100"/>
      <c r="O88" s="100"/>
      <c r="P88" s="127"/>
      <c r="Q88" s="384"/>
      <c r="R88" s="108"/>
      <c r="S88" s="384"/>
      <c r="T88" s="127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</row>
    <row r="89" spans="1:32">
      <c r="A89" s="108"/>
      <c r="B89" s="127"/>
      <c r="C89" s="100"/>
      <c r="D89" s="207"/>
      <c r="E89" s="207"/>
      <c r="F89" s="207"/>
      <c r="G89" s="207"/>
      <c r="H89" s="207"/>
      <c r="I89" s="207"/>
      <c r="J89" s="207"/>
      <c r="K89" s="207"/>
      <c r="L89" s="127"/>
      <c r="M89" s="127"/>
      <c r="N89" s="100"/>
      <c r="O89" s="100"/>
      <c r="P89" s="127"/>
      <c r="Q89" s="384"/>
      <c r="R89" s="108"/>
      <c r="S89" s="384"/>
      <c r="T89" s="127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</row>
    <row r="90" spans="1:32">
      <c r="A90" s="108"/>
      <c r="B90" s="384"/>
      <c r="C90" s="384"/>
      <c r="D90" s="207"/>
      <c r="E90" s="207"/>
      <c r="F90" s="207"/>
      <c r="G90" s="207"/>
      <c r="H90" s="108"/>
      <c r="I90" s="108"/>
      <c r="J90" s="207"/>
      <c r="K90" s="106"/>
      <c r="L90" s="127"/>
      <c r="M90" s="127"/>
      <c r="N90" s="100"/>
      <c r="O90" s="100"/>
      <c r="P90" s="384"/>
      <c r="Q90" s="384"/>
      <c r="R90" s="108"/>
      <c r="S90" s="384"/>
      <c r="T90" s="127"/>
      <c r="U90" s="108"/>
      <c r="V90" s="108"/>
      <c r="W90" s="108"/>
      <c r="X90" s="108"/>
      <c r="Y90" s="108"/>
      <c r="Z90" s="108"/>
      <c r="AA90" s="669"/>
      <c r="AB90" s="108"/>
      <c r="AC90" s="108"/>
      <c r="AD90" s="108"/>
      <c r="AE90" s="108"/>
      <c r="AF90" s="108"/>
    </row>
    <row r="91" spans="1:32">
      <c r="A91" s="108"/>
      <c r="B91" s="127"/>
      <c r="C91" s="127"/>
      <c r="D91" s="384"/>
      <c r="E91" s="384"/>
      <c r="F91" s="384"/>
      <c r="G91" s="384"/>
      <c r="H91" s="384"/>
      <c r="I91" s="384"/>
      <c r="J91" s="384"/>
      <c r="K91" s="384"/>
      <c r="L91" s="384"/>
      <c r="M91" s="384"/>
      <c r="N91" s="100"/>
      <c r="O91" s="100"/>
      <c r="P91" s="384"/>
      <c r="Q91" s="384"/>
      <c r="R91" s="108"/>
      <c r="S91" s="384"/>
      <c r="T91" s="127"/>
      <c r="U91" s="108"/>
      <c r="V91" s="108"/>
      <c r="W91" s="108"/>
      <c r="X91" s="108"/>
      <c r="Y91" s="352"/>
      <c r="Z91" s="108"/>
      <c r="AA91" s="669"/>
      <c r="AB91" s="108"/>
      <c r="AC91" s="108"/>
      <c r="AD91" s="108"/>
      <c r="AE91" s="108"/>
      <c r="AF91" s="108"/>
    </row>
    <row r="92" spans="1:32">
      <c r="A92" s="108"/>
      <c r="B92" s="384"/>
      <c r="C92" s="108"/>
      <c r="D92" s="384"/>
      <c r="E92" s="384"/>
      <c r="F92" s="384"/>
      <c r="G92" s="384"/>
      <c r="H92" s="384"/>
      <c r="I92" s="384"/>
      <c r="J92" s="384"/>
      <c r="K92" s="384"/>
      <c r="L92" s="384"/>
      <c r="M92" s="384"/>
      <c r="N92" s="100"/>
      <c r="O92" s="100"/>
      <c r="P92" s="127"/>
      <c r="Q92" s="384"/>
      <c r="R92" s="108"/>
      <c r="S92" s="384"/>
      <c r="T92" s="127"/>
      <c r="U92" s="108"/>
      <c r="V92" s="108"/>
      <c r="W92" s="108"/>
      <c r="X92" s="108"/>
      <c r="Y92" s="352"/>
      <c r="Z92" s="108"/>
      <c r="AA92" s="670"/>
      <c r="AB92" s="108"/>
      <c r="AC92" s="108"/>
      <c r="AD92" s="108"/>
      <c r="AE92" s="108"/>
      <c r="AF92" s="108"/>
    </row>
    <row r="93" spans="1:32">
      <c r="A93" s="108"/>
      <c r="B93" s="127"/>
      <c r="C93" s="207"/>
      <c r="D93" s="127"/>
      <c r="E93" s="127"/>
      <c r="F93" s="127"/>
      <c r="G93" s="127"/>
      <c r="H93" s="103"/>
      <c r="I93" s="127"/>
      <c r="J93" s="127"/>
      <c r="K93" s="127"/>
      <c r="L93" s="127"/>
      <c r="M93" s="103"/>
      <c r="N93" s="100"/>
      <c r="O93" s="100"/>
      <c r="P93" s="207"/>
      <c r="Q93" s="384"/>
      <c r="R93" s="127"/>
      <c r="S93" s="384"/>
      <c r="T93" s="127"/>
      <c r="U93" s="108"/>
      <c r="V93" s="285"/>
      <c r="W93" s="384"/>
      <c r="X93" s="159"/>
      <c r="Y93" s="671"/>
      <c r="Z93" s="108"/>
      <c r="AA93" s="670"/>
      <c r="AB93" s="108"/>
      <c r="AC93" s="108"/>
      <c r="AD93" s="108"/>
      <c r="AE93" s="108"/>
      <c r="AF93" s="108"/>
    </row>
    <row r="94" spans="1:32">
      <c r="A94" s="159"/>
      <c r="B94" s="127"/>
      <c r="C94" s="672"/>
      <c r="D94" s="688"/>
      <c r="E94" s="673"/>
      <c r="F94" s="673"/>
      <c r="G94" s="673"/>
      <c r="H94" s="673"/>
      <c r="I94" s="673"/>
      <c r="J94" s="673"/>
      <c r="K94" s="673"/>
      <c r="L94" s="673"/>
      <c r="M94" s="673"/>
      <c r="N94" s="672"/>
      <c r="O94" s="384"/>
      <c r="P94" s="384"/>
      <c r="Q94" s="108"/>
      <c r="R94" s="578"/>
      <c r="S94" s="108"/>
      <c r="T94" s="108"/>
      <c r="U94" s="108"/>
      <c r="V94" s="674"/>
      <c r="W94" s="127"/>
      <c r="X94" s="122"/>
      <c r="Y94" s="675"/>
      <c r="Z94" s="108"/>
      <c r="AA94" s="676"/>
      <c r="AB94" s="108"/>
      <c r="AC94" s="108"/>
      <c r="AD94" s="108"/>
      <c r="AE94" s="108"/>
      <c r="AF94" s="108"/>
    </row>
    <row r="95" spans="1:32">
      <c r="A95" s="159"/>
      <c r="B95" s="127"/>
      <c r="C95" s="672"/>
      <c r="D95" s="688"/>
      <c r="E95" s="673"/>
      <c r="F95" s="673"/>
      <c r="G95" s="673"/>
      <c r="H95" s="673"/>
      <c r="I95" s="673"/>
      <c r="J95" s="673"/>
      <c r="K95" s="673"/>
      <c r="L95" s="673"/>
      <c r="M95" s="673"/>
      <c r="N95" s="677"/>
      <c r="O95" s="678"/>
      <c r="P95" s="384"/>
      <c r="Q95" s="108"/>
      <c r="R95" s="108"/>
      <c r="S95" s="108"/>
      <c r="T95" s="108"/>
      <c r="U95" s="108"/>
      <c r="V95" s="674"/>
      <c r="W95" s="127"/>
      <c r="X95" s="122"/>
      <c r="Y95" s="675"/>
      <c r="Z95" s="108"/>
      <c r="AA95" s="676"/>
      <c r="AB95" s="108"/>
      <c r="AC95" s="108"/>
      <c r="AD95" s="108"/>
      <c r="AE95" s="108"/>
      <c r="AF95" s="108"/>
    </row>
    <row r="96" spans="1:32">
      <c r="A96" s="159"/>
      <c r="B96" s="127"/>
      <c r="C96" s="672"/>
      <c r="D96" s="688"/>
      <c r="E96" s="673"/>
      <c r="F96" s="673"/>
      <c r="G96" s="688"/>
      <c r="H96" s="673"/>
      <c r="I96" s="673"/>
      <c r="J96" s="688"/>
      <c r="K96" s="673"/>
      <c r="L96" s="673"/>
      <c r="M96" s="673"/>
      <c r="N96" s="672"/>
      <c r="O96" s="678"/>
      <c r="P96" s="384"/>
      <c r="Q96" s="108"/>
      <c r="R96" s="108"/>
      <c r="S96" s="108"/>
      <c r="T96" s="108"/>
      <c r="U96" s="108"/>
      <c r="V96" s="674"/>
      <c r="W96" s="127"/>
      <c r="X96" s="122"/>
      <c r="Y96" s="675"/>
      <c r="Z96" s="108"/>
      <c r="AA96" s="679"/>
      <c r="AB96" s="108"/>
      <c r="AC96" s="108"/>
      <c r="AD96" s="108"/>
      <c r="AE96" s="108"/>
      <c r="AF96" s="108"/>
    </row>
    <row r="97" spans="1:32">
      <c r="A97" s="159"/>
      <c r="B97" s="127"/>
      <c r="C97" s="672"/>
      <c r="D97" s="688"/>
      <c r="E97" s="673"/>
      <c r="F97" s="673"/>
      <c r="G97" s="673"/>
      <c r="H97" s="673"/>
      <c r="I97" s="673"/>
      <c r="J97" s="673"/>
      <c r="K97" s="673"/>
      <c r="L97" s="673"/>
      <c r="M97" s="688"/>
      <c r="N97" s="680"/>
      <c r="O97" s="678"/>
      <c r="P97" s="384"/>
      <c r="Q97" s="108"/>
      <c r="R97" s="108"/>
      <c r="S97" s="108"/>
      <c r="T97" s="108"/>
      <c r="U97" s="108"/>
      <c r="V97" s="674"/>
      <c r="W97" s="127"/>
      <c r="X97" s="122"/>
      <c r="Y97" s="675"/>
      <c r="Z97" s="108"/>
      <c r="AA97" s="676"/>
      <c r="AB97" s="108"/>
      <c r="AC97" s="108"/>
      <c r="AD97" s="108"/>
      <c r="AE97" s="108"/>
      <c r="AF97" s="108"/>
    </row>
    <row r="98" spans="1:32">
      <c r="A98" s="159"/>
      <c r="B98" s="127"/>
      <c r="C98" s="672"/>
      <c r="D98" s="688"/>
      <c r="E98" s="673"/>
      <c r="F98" s="673"/>
      <c r="G98" s="673"/>
      <c r="H98" s="673"/>
      <c r="I98" s="673"/>
      <c r="J98" s="673"/>
      <c r="K98" s="673"/>
      <c r="L98" s="673"/>
      <c r="M98" s="673"/>
      <c r="N98" s="672"/>
      <c r="O98" s="678"/>
      <c r="P98" s="384"/>
      <c r="Q98" s="108"/>
      <c r="R98" s="108"/>
      <c r="S98" s="108"/>
      <c r="T98" s="108"/>
      <c r="U98" s="108"/>
      <c r="V98" s="674"/>
      <c r="W98" s="127"/>
      <c r="X98" s="122"/>
      <c r="Y98" s="675"/>
      <c r="Z98" s="108"/>
      <c r="AA98" s="681"/>
      <c r="AB98" s="108"/>
      <c r="AC98" s="108"/>
      <c r="AD98" s="108"/>
      <c r="AE98" s="108"/>
      <c r="AF98" s="108"/>
    </row>
    <row r="99" spans="1:32">
      <c r="A99" s="159"/>
      <c r="B99" s="127"/>
      <c r="C99" s="672"/>
      <c r="D99" s="688"/>
      <c r="E99" s="673"/>
      <c r="F99" s="673"/>
      <c r="G99" s="673"/>
      <c r="H99" s="673"/>
      <c r="I99" s="673"/>
      <c r="J99" s="673"/>
      <c r="K99" s="673"/>
      <c r="L99" s="673"/>
      <c r="M99" s="673"/>
      <c r="N99" s="672"/>
      <c r="O99" s="678"/>
      <c r="P99" s="384"/>
      <c r="Q99" s="108"/>
      <c r="R99" s="108"/>
      <c r="S99" s="108"/>
      <c r="T99" s="108"/>
      <c r="U99" s="108"/>
      <c r="V99" s="674"/>
      <c r="W99" s="127"/>
      <c r="X99" s="122"/>
      <c r="Y99" s="675"/>
      <c r="Z99" s="108"/>
      <c r="AA99" s="679"/>
      <c r="AB99" s="108"/>
      <c r="AC99" s="108"/>
      <c r="AD99" s="108"/>
      <c r="AE99" s="108"/>
      <c r="AF99" s="108"/>
    </row>
    <row r="100" spans="1:32">
      <c r="A100" s="159"/>
      <c r="B100" s="127"/>
      <c r="C100" s="672"/>
      <c r="D100" s="688"/>
      <c r="E100" s="673"/>
      <c r="F100" s="100"/>
      <c r="G100" s="683"/>
      <c r="H100" s="688"/>
      <c r="I100" s="673"/>
      <c r="J100" s="673"/>
      <c r="K100" s="673"/>
      <c r="L100" s="673"/>
      <c r="M100" s="673"/>
      <c r="N100" s="682"/>
      <c r="O100" s="678"/>
      <c r="P100" s="384"/>
      <c r="Q100" s="108"/>
      <c r="R100" s="108"/>
      <c r="S100" s="108"/>
      <c r="T100" s="108"/>
      <c r="U100" s="108"/>
      <c r="V100" s="674"/>
      <c r="W100" s="127"/>
      <c r="X100" s="122"/>
      <c r="Y100" s="675"/>
      <c r="Z100" s="108"/>
      <c r="AA100" s="681"/>
      <c r="AB100" s="108"/>
      <c r="AC100" s="108"/>
      <c r="AD100" s="108"/>
      <c r="AE100" s="108"/>
      <c r="AF100" s="108"/>
    </row>
    <row r="101" spans="1:32">
      <c r="A101" s="159"/>
      <c r="B101" s="127"/>
      <c r="C101" s="672"/>
      <c r="D101" s="688"/>
      <c r="E101" s="673"/>
      <c r="F101" s="673"/>
      <c r="G101" s="673"/>
      <c r="H101" s="673"/>
      <c r="I101" s="673"/>
      <c r="J101" s="673"/>
      <c r="K101" s="673"/>
      <c r="L101" s="673"/>
      <c r="M101" s="673"/>
      <c r="N101" s="672"/>
      <c r="O101" s="678"/>
      <c r="P101" s="384"/>
      <c r="Q101" s="108"/>
      <c r="R101" s="108"/>
      <c r="S101" s="108"/>
      <c r="T101" s="108"/>
      <c r="U101" s="108"/>
      <c r="V101" s="674"/>
      <c r="W101" s="127"/>
      <c r="X101" s="122"/>
      <c r="Y101" s="675"/>
      <c r="Z101" s="108"/>
      <c r="AA101" s="676"/>
      <c r="AB101" s="108"/>
      <c r="AC101" s="108"/>
      <c r="AD101" s="108"/>
      <c r="AE101" s="108"/>
      <c r="AF101" s="108"/>
    </row>
    <row r="102" spans="1:32">
      <c r="A102" s="159"/>
      <c r="B102" s="127"/>
      <c r="C102" s="672"/>
      <c r="D102" s="688"/>
      <c r="E102" s="673"/>
      <c r="F102" s="673"/>
      <c r="G102" s="673"/>
      <c r="H102" s="673"/>
      <c r="I102" s="673"/>
      <c r="J102" s="673"/>
      <c r="K102" s="673"/>
      <c r="L102" s="673"/>
      <c r="M102" s="673"/>
      <c r="N102" s="672"/>
      <c r="O102" s="678"/>
      <c r="P102" s="384"/>
      <c r="Q102" s="108"/>
      <c r="R102" s="108"/>
      <c r="S102" s="108"/>
      <c r="T102" s="108"/>
      <c r="U102" s="108"/>
      <c r="V102" s="674"/>
      <c r="W102" s="127"/>
      <c r="X102" s="122"/>
      <c r="Y102" s="675"/>
      <c r="Z102" s="108"/>
      <c r="AA102" s="676"/>
      <c r="AB102" s="108"/>
      <c r="AC102" s="108"/>
      <c r="AD102" s="108"/>
      <c r="AE102" s="108"/>
      <c r="AF102" s="108"/>
    </row>
    <row r="103" spans="1:32" ht="12.75" customHeight="1">
      <c r="A103" s="159"/>
      <c r="B103" s="127"/>
      <c r="C103" s="672"/>
      <c r="D103" s="688"/>
      <c r="E103" s="673"/>
      <c r="F103" s="673"/>
      <c r="G103" s="673"/>
      <c r="H103" s="673"/>
      <c r="I103" s="673"/>
      <c r="J103" s="673"/>
      <c r="K103" s="673"/>
      <c r="L103" s="673"/>
      <c r="M103" s="673"/>
      <c r="N103" s="672"/>
      <c r="O103" s="678"/>
      <c r="P103" s="384"/>
      <c r="Q103" s="108"/>
      <c r="R103" s="108"/>
      <c r="S103" s="108"/>
      <c r="T103" s="108"/>
      <c r="U103" s="108"/>
      <c r="V103" s="674"/>
      <c r="W103" s="127"/>
      <c r="X103" s="122"/>
      <c r="Y103" s="675"/>
      <c r="Z103" s="108"/>
      <c r="AA103" s="676"/>
      <c r="AB103" s="108"/>
      <c r="AC103" s="108"/>
      <c r="AD103" s="108"/>
      <c r="AE103" s="108"/>
      <c r="AF103" s="108"/>
    </row>
    <row r="104" spans="1:32" ht="13.5" customHeight="1">
      <c r="A104" s="159"/>
      <c r="B104" s="127"/>
      <c r="C104" s="672"/>
      <c r="D104" s="688"/>
      <c r="E104" s="673"/>
      <c r="F104" s="673"/>
      <c r="G104" s="673"/>
      <c r="H104" s="673"/>
      <c r="I104" s="673"/>
      <c r="J104" s="673"/>
      <c r="K104" s="673"/>
      <c r="L104" s="673"/>
      <c r="M104" s="673"/>
      <c r="N104" s="672"/>
      <c r="O104" s="678"/>
      <c r="P104" s="384"/>
      <c r="Q104" s="108"/>
      <c r="R104" s="108"/>
      <c r="S104" s="108"/>
      <c r="T104" s="108"/>
      <c r="U104" s="108"/>
      <c r="V104" s="674"/>
      <c r="W104" s="127"/>
      <c r="X104" s="122"/>
      <c r="Y104" s="675"/>
      <c r="Z104" s="108"/>
      <c r="AA104" s="676"/>
      <c r="AB104" s="108"/>
      <c r="AC104" s="108"/>
      <c r="AD104" s="108"/>
      <c r="AE104" s="108"/>
      <c r="AF104" s="108"/>
    </row>
    <row r="105" spans="1:32" ht="12.75" customHeight="1">
      <c r="A105" s="159"/>
      <c r="B105" s="127"/>
      <c r="C105" s="672"/>
      <c r="D105" s="688"/>
      <c r="E105" s="673"/>
      <c r="F105" s="673"/>
      <c r="G105" s="673"/>
      <c r="H105" s="673"/>
      <c r="I105" s="673"/>
      <c r="J105" s="673"/>
      <c r="K105" s="673"/>
      <c r="L105" s="673"/>
      <c r="M105" s="673"/>
      <c r="N105" s="672"/>
      <c r="O105" s="678"/>
      <c r="P105" s="384"/>
      <c r="Q105" s="108"/>
      <c r="R105" s="108"/>
      <c r="S105" s="108"/>
      <c r="T105" s="108"/>
      <c r="U105" s="108"/>
      <c r="V105" s="674"/>
      <c r="W105" s="127"/>
      <c r="X105" s="122"/>
      <c r="Y105" s="675"/>
      <c r="Z105" s="108"/>
      <c r="AA105" s="676"/>
      <c r="AB105" s="108"/>
      <c r="AC105" s="108"/>
      <c r="AD105" s="108"/>
      <c r="AE105" s="108"/>
      <c r="AF105" s="108"/>
    </row>
    <row r="106" spans="1:32">
      <c r="A106" s="159"/>
      <c r="B106" s="127"/>
      <c r="C106" s="672"/>
      <c r="D106" s="688"/>
      <c r="E106" s="673"/>
      <c r="F106" s="673"/>
      <c r="G106" s="673"/>
      <c r="H106" s="673"/>
      <c r="I106" s="673"/>
      <c r="J106" s="673"/>
      <c r="K106" s="673"/>
      <c r="L106" s="673"/>
      <c r="M106" s="673"/>
      <c r="N106" s="672"/>
      <c r="O106" s="678"/>
      <c r="P106" s="384"/>
      <c r="Q106" s="108"/>
      <c r="R106" s="108"/>
      <c r="S106" s="108"/>
      <c r="T106" s="108"/>
      <c r="U106" s="108"/>
      <c r="V106" s="674"/>
      <c r="W106" s="127"/>
      <c r="X106" s="122"/>
      <c r="Y106" s="675"/>
      <c r="Z106" s="108"/>
      <c r="AA106" s="676"/>
      <c r="AB106" s="108"/>
      <c r="AC106" s="108"/>
      <c r="AD106" s="108"/>
      <c r="AE106" s="108"/>
      <c r="AF106" s="108"/>
    </row>
    <row r="107" spans="1:32">
      <c r="A107" s="159"/>
      <c r="B107" s="127"/>
      <c r="C107" s="672"/>
      <c r="D107" s="688"/>
      <c r="E107" s="673"/>
      <c r="F107" s="673"/>
      <c r="G107" s="673"/>
      <c r="H107" s="673"/>
      <c r="I107" s="673"/>
      <c r="J107" s="673"/>
      <c r="K107" s="673"/>
      <c r="L107" s="673"/>
      <c r="M107" s="673"/>
      <c r="N107" s="672"/>
      <c r="O107" s="678"/>
      <c r="P107" s="384"/>
      <c r="Q107" s="108"/>
      <c r="R107" s="108"/>
      <c r="S107" s="108"/>
      <c r="T107" s="108"/>
      <c r="U107" s="108"/>
      <c r="V107" s="674"/>
      <c r="W107" s="127"/>
      <c r="X107" s="122"/>
      <c r="Y107" s="675"/>
      <c r="Z107" s="108"/>
      <c r="AA107" s="676"/>
      <c r="AB107" s="108"/>
      <c r="AC107" s="108"/>
      <c r="AD107" s="108"/>
      <c r="AE107" s="108"/>
      <c r="AF107" s="108"/>
    </row>
    <row r="108" spans="1:32">
      <c r="A108" s="159"/>
      <c r="B108" s="127"/>
      <c r="C108" s="672"/>
      <c r="D108" s="688"/>
      <c r="E108" s="673"/>
      <c r="F108" s="673"/>
      <c r="G108" s="673"/>
      <c r="H108" s="673"/>
      <c r="I108" s="673"/>
      <c r="J108" s="673"/>
      <c r="K108" s="673"/>
      <c r="L108" s="673"/>
      <c r="M108" s="673"/>
      <c r="N108" s="672"/>
      <c r="O108" s="678"/>
      <c r="P108" s="384"/>
      <c r="Q108" s="108"/>
      <c r="R108" s="108"/>
      <c r="S108" s="108"/>
      <c r="T108" s="108"/>
      <c r="U108" s="108"/>
      <c r="V108" s="674"/>
      <c r="W108" s="127"/>
      <c r="X108" s="122"/>
      <c r="Y108" s="675"/>
      <c r="Z108" s="108"/>
      <c r="AA108" s="679"/>
      <c r="AB108" s="108"/>
      <c r="AC108" s="108"/>
      <c r="AD108" s="108"/>
      <c r="AE108" s="108"/>
      <c r="AF108" s="108"/>
    </row>
    <row r="109" spans="1:32" ht="12.75" customHeight="1">
      <c r="A109" s="159"/>
      <c r="B109" s="127"/>
      <c r="C109" s="672"/>
      <c r="D109" s="691"/>
      <c r="E109" s="683"/>
      <c r="F109" s="684"/>
      <c r="G109" s="673"/>
      <c r="H109" s="673"/>
      <c r="I109" s="673"/>
      <c r="J109" s="673"/>
      <c r="K109" s="683"/>
      <c r="L109" s="683"/>
      <c r="M109" s="673"/>
      <c r="N109" s="677"/>
      <c r="O109" s="678"/>
      <c r="P109" s="384"/>
      <c r="Q109" s="108"/>
      <c r="R109" s="108"/>
      <c r="S109" s="108"/>
      <c r="T109" s="108"/>
      <c r="U109" s="108"/>
      <c r="V109" s="674"/>
      <c r="W109" s="127"/>
      <c r="X109" s="122"/>
      <c r="Y109" s="675"/>
      <c r="Z109" s="108"/>
      <c r="AA109" s="685"/>
      <c r="AB109" s="108"/>
      <c r="AC109" s="108"/>
      <c r="AD109" s="108"/>
      <c r="AE109" s="108"/>
      <c r="AF109" s="108"/>
    </row>
    <row r="110" spans="1:32" ht="12.75" customHeight="1">
      <c r="A110" s="159"/>
      <c r="B110" s="127"/>
      <c r="C110" s="672"/>
      <c r="D110" s="691"/>
      <c r="E110" s="683"/>
      <c r="F110" s="684"/>
      <c r="G110" s="673"/>
      <c r="H110" s="673"/>
      <c r="I110" s="673"/>
      <c r="J110" s="673"/>
      <c r="K110" s="683"/>
      <c r="L110" s="683"/>
      <c r="M110" s="673"/>
      <c r="N110" s="672"/>
      <c r="O110" s="678"/>
      <c r="P110" s="384"/>
      <c r="Q110" s="108"/>
      <c r="R110" s="108"/>
      <c r="S110" s="108"/>
      <c r="T110" s="108"/>
      <c r="U110" s="108"/>
      <c r="V110" s="674"/>
      <c r="W110" s="127"/>
      <c r="X110" s="122"/>
      <c r="Y110" s="675"/>
      <c r="Z110" s="108"/>
      <c r="AA110" s="676"/>
      <c r="AB110" s="108"/>
      <c r="AC110" s="108"/>
      <c r="AD110" s="108"/>
      <c r="AE110" s="108"/>
      <c r="AF110" s="108"/>
    </row>
    <row r="111" spans="1:32" ht="11.25" customHeight="1">
      <c r="A111" s="159"/>
      <c r="B111" s="127"/>
      <c r="C111" s="672"/>
      <c r="D111" s="691"/>
      <c r="E111" s="683"/>
      <c r="F111" s="684"/>
      <c r="G111" s="673"/>
      <c r="H111" s="673"/>
      <c r="I111" s="673"/>
      <c r="J111" s="673"/>
      <c r="K111" s="683"/>
      <c r="L111" s="683"/>
      <c r="M111" s="673"/>
      <c r="N111" s="672"/>
      <c r="O111" s="678"/>
      <c r="P111" s="384"/>
      <c r="Q111" s="108"/>
      <c r="R111" s="108"/>
      <c r="S111" s="108"/>
      <c r="T111" s="108"/>
      <c r="U111" s="108"/>
      <c r="V111" s="674"/>
      <c r="W111" s="127"/>
      <c r="X111" s="122"/>
      <c r="Y111" s="675"/>
      <c r="Z111" s="108"/>
      <c r="AA111" s="676"/>
      <c r="AB111" s="108"/>
      <c r="AC111" s="108"/>
      <c r="AD111" s="108"/>
      <c r="AE111" s="108"/>
      <c r="AF111" s="108"/>
    </row>
    <row r="112" spans="1:32" ht="12.75" customHeight="1">
      <c r="A112" s="159"/>
      <c r="B112" s="127"/>
      <c r="C112" s="672"/>
      <c r="D112" s="691"/>
      <c r="E112" s="683"/>
      <c r="F112" s="684"/>
      <c r="G112" s="673"/>
      <c r="H112" s="695"/>
      <c r="I112" s="673"/>
      <c r="J112" s="695"/>
      <c r="K112" s="688"/>
      <c r="L112" s="688"/>
      <c r="M112" s="673"/>
      <c r="N112" s="672"/>
      <c r="O112" s="678"/>
      <c r="P112" s="384"/>
      <c r="Q112" s="108"/>
      <c r="R112" s="108"/>
      <c r="S112" s="108"/>
      <c r="T112" s="108"/>
      <c r="U112" s="108"/>
      <c r="V112" s="674"/>
      <c r="W112" s="127"/>
      <c r="X112" s="122"/>
      <c r="Y112" s="675"/>
      <c r="Z112" s="108"/>
      <c r="AA112" s="681"/>
      <c r="AB112" s="108"/>
      <c r="AC112" s="108"/>
      <c r="AD112" s="108"/>
      <c r="AE112" s="108"/>
      <c r="AF112" s="108"/>
    </row>
    <row r="113" spans="1:32" ht="13.5" customHeight="1">
      <c r="A113" s="159"/>
      <c r="B113" s="127"/>
      <c r="C113" s="672"/>
      <c r="D113" s="691"/>
      <c r="E113" s="688"/>
      <c r="F113" s="684"/>
      <c r="G113" s="673"/>
      <c r="H113" s="673"/>
      <c r="I113" s="673"/>
      <c r="J113" s="673"/>
      <c r="K113" s="688"/>
      <c r="L113" s="688"/>
      <c r="M113" s="673"/>
      <c r="N113" s="672"/>
      <c r="O113" s="678"/>
      <c r="P113" s="384"/>
      <c r="Q113" s="108"/>
      <c r="R113" s="108"/>
      <c r="S113" s="108"/>
      <c r="T113" s="108"/>
      <c r="U113" s="108"/>
      <c r="V113" s="674"/>
      <c r="W113" s="127"/>
      <c r="X113" s="122"/>
      <c r="Y113" s="675"/>
      <c r="Z113" s="108"/>
      <c r="AA113" s="676"/>
      <c r="AB113" s="108"/>
      <c r="AC113" s="108"/>
      <c r="AD113" s="108"/>
      <c r="AE113" s="108"/>
      <c r="AF113" s="108"/>
    </row>
    <row r="114" spans="1:32" ht="14.25" customHeight="1">
      <c r="A114" s="159"/>
      <c r="B114" s="127"/>
      <c r="C114" s="672"/>
      <c r="D114" s="691"/>
      <c r="E114" s="683"/>
      <c r="F114" s="684"/>
      <c r="G114" s="673"/>
      <c r="H114" s="673"/>
      <c r="I114" s="673"/>
      <c r="J114" s="673"/>
      <c r="K114" s="688"/>
      <c r="L114" s="683"/>
      <c r="M114" s="673"/>
      <c r="N114" s="672"/>
      <c r="O114" s="678"/>
      <c r="P114" s="384"/>
      <c r="Q114" s="108"/>
      <c r="R114" s="108"/>
      <c r="S114" s="108"/>
      <c r="T114" s="108"/>
      <c r="U114" s="108"/>
      <c r="V114" s="674"/>
      <c r="W114" s="127"/>
      <c r="X114" s="122"/>
      <c r="Y114" s="675"/>
      <c r="Z114" s="108"/>
      <c r="AA114" s="676"/>
      <c r="AB114" s="108"/>
      <c r="AC114" s="108"/>
      <c r="AD114" s="108"/>
      <c r="AE114" s="108"/>
      <c r="AF114" s="108"/>
    </row>
    <row r="115" spans="1:32">
      <c r="A115" s="159"/>
      <c r="B115" s="127"/>
      <c r="C115" s="672"/>
      <c r="D115" s="691"/>
      <c r="E115" s="688"/>
      <c r="F115" s="684"/>
      <c r="G115" s="673"/>
      <c r="H115" s="673"/>
      <c r="I115" s="673"/>
      <c r="J115" s="673"/>
      <c r="K115" s="684"/>
      <c r="L115" s="684"/>
      <c r="M115" s="100"/>
      <c r="N115" s="672"/>
      <c r="O115" s="678"/>
      <c r="P115" s="384"/>
      <c r="Q115" s="108"/>
      <c r="R115" s="108"/>
      <c r="S115" s="108"/>
      <c r="T115" s="108"/>
      <c r="U115" s="108"/>
      <c r="V115" s="674"/>
      <c r="W115" s="127"/>
      <c r="X115" s="122"/>
      <c r="Y115" s="675"/>
      <c r="Z115" s="108"/>
      <c r="AA115" s="676"/>
      <c r="AB115" s="108"/>
      <c r="AC115" s="108"/>
      <c r="AD115" s="108"/>
      <c r="AE115" s="108"/>
      <c r="AF115" s="108"/>
    </row>
    <row r="116" spans="1:32" ht="14.25" customHeight="1">
      <c r="A116" s="159"/>
      <c r="B116" s="127"/>
      <c r="C116" s="672"/>
      <c r="D116" s="691"/>
      <c r="E116" s="688"/>
      <c r="F116" s="688"/>
      <c r="G116" s="673"/>
      <c r="H116" s="673"/>
      <c r="I116" s="673"/>
      <c r="J116" s="683"/>
      <c r="K116" s="695"/>
      <c r="L116" s="688"/>
      <c r="M116" s="684"/>
      <c r="N116" s="672"/>
      <c r="O116" s="678"/>
      <c r="P116" s="384"/>
      <c r="Q116" s="108"/>
      <c r="R116" s="108"/>
      <c r="S116" s="108"/>
      <c r="T116" s="108"/>
      <c r="U116" s="108"/>
      <c r="V116" s="674"/>
      <c r="W116" s="127"/>
      <c r="X116" s="122"/>
      <c r="Y116" s="675"/>
      <c r="Z116" s="108"/>
      <c r="AA116" s="676"/>
      <c r="AB116" s="108"/>
      <c r="AC116" s="108"/>
      <c r="AD116" s="108"/>
      <c r="AE116" s="108"/>
      <c r="AF116" s="108"/>
    </row>
    <row r="117" spans="1:32">
      <c r="A117" s="159"/>
      <c r="B117" s="127"/>
      <c r="C117" s="672"/>
      <c r="D117" s="691"/>
      <c r="E117" s="683"/>
      <c r="F117" s="684"/>
      <c r="G117" s="673"/>
      <c r="H117" s="673"/>
      <c r="I117" s="673"/>
      <c r="J117" s="673"/>
      <c r="K117" s="683"/>
      <c r="L117" s="683"/>
      <c r="M117" s="673"/>
      <c r="N117" s="672"/>
      <c r="O117" s="678"/>
      <c r="P117" s="384"/>
      <c r="Q117" s="108"/>
      <c r="R117" s="108"/>
      <c r="S117" s="108"/>
      <c r="T117" s="108"/>
      <c r="U117" s="108"/>
      <c r="V117" s="674"/>
      <c r="W117" s="127"/>
      <c r="X117" s="122"/>
      <c r="Y117" s="675"/>
      <c r="Z117" s="108"/>
      <c r="AA117" s="676"/>
      <c r="AB117" s="108"/>
      <c r="AC117" s="108"/>
      <c r="AD117" s="108"/>
      <c r="AE117" s="108"/>
      <c r="AF117" s="108"/>
    </row>
    <row r="118" spans="1:32" ht="11.25" customHeight="1">
      <c r="A118" s="159"/>
      <c r="B118" s="127"/>
      <c r="C118" s="672"/>
      <c r="D118" s="691"/>
      <c r="E118" s="688"/>
      <c r="F118" s="684"/>
      <c r="G118" s="673"/>
      <c r="H118" s="673"/>
      <c r="I118" s="673"/>
      <c r="J118" s="673"/>
      <c r="K118" s="684"/>
      <c r="L118" s="684"/>
      <c r="M118" s="673"/>
      <c r="N118" s="672"/>
      <c r="O118" s="686"/>
      <c r="P118" s="384"/>
      <c r="Q118" s="108"/>
      <c r="R118" s="108"/>
      <c r="S118" s="108"/>
      <c r="T118" s="108"/>
      <c r="U118" s="108"/>
      <c r="V118" s="674"/>
      <c r="W118" s="127"/>
      <c r="X118" s="122"/>
      <c r="Y118" s="675"/>
      <c r="Z118" s="108"/>
      <c r="AA118" s="687"/>
      <c r="AB118" s="108"/>
      <c r="AC118" s="108"/>
      <c r="AD118" s="108"/>
      <c r="AE118" s="108"/>
      <c r="AF118" s="108"/>
    </row>
    <row r="119" spans="1:32">
      <c r="A119" s="159"/>
      <c r="B119" s="127"/>
      <c r="C119" s="672"/>
      <c r="D119" s="691"/>
      <c r="E119" s="683"/>
      <c r="F119" s="684"/>
      <c r="G119" s="673"/>
      <c r="H119" s="673"/>
      <c r="I119" s="673"/>
      <c r="J119" s="673"/>
      <c r="K119" s="684"/>
      <c r="L119" s="684"/>
      <c r="M119" s="673"/>
      <c r="N119" s="672"/>
      <c r="O119" s="678"/>
      <c r="P119" s="384"/>
      <c r="Q119" s="108"/>
      <c r="R119" s="108"/>
      <c r="S119" s="108"/>
      <c r="T119" s="108"/>
      <c r="U119" s="108"/>
      <c r="V119" s="674"/>
      <c r="W119" s="127"/>
      <c r="X119" s="122"/>
      <c r="Y119" s="675"/>
      <c r="Z119" s="108"/>
      <c r="AA119" s="676"/>
      <c r="AB119" s="108"/>
      <c r="AC119" s="108"/>
      <c r="AD119" s="108"/>
      <c r="AE119" s="108"/>
      <c r="AF119" s="108"/>
    </row>
    <row r="120" spans="1:32">
      <c r="A120" s="159"/>
      <c r="B120" s="127"/>
      <c r="C120" s="672"/>
      <c r="D120" s="691"/>
      <c r="E120" s="684"/>
      <c r="F120" s="688"/>
      <c r="G120" s="673"/>
      <c r="H120" s="673"/>
      <c r="I120" s="673"/>
      <c r="J120" s="673"/>
      <c r="K120" s="695"/>
      <c r="L120" s="688"/>
      <c r="M120" s="673"/>
      <c r="N120" s="672"/>
      <c r="O120" s="686"/>
      <c r="P120" s="384"/>
      <c r="Q120" s="108"/>
      <c r="R120" s="108"/>
      <c r="S120" s="108"/>
      <c r="T120" s="108"/>
      <c r="U120" s="108"/>
      <c r="V120" s="674"/>
      <c r="W120" s="127"/>
      <c r="X120" s="122"/>
      <c r="Y120" s="675"/>
      <c r="Z120" s="108"/>
      <c r="AA120" s="687"/>
      <c r="AB120" s="108"/>
      <c r="AC120" s="108"/>
      <c r="AD120" s="108"/>
      <c r="AE120" s="108"/>
      <c r="AF120" s="108"/>
    </row>
    <row r="121" spans="1:32" hidden="1">
      <c r="A121" s="159"/>
      <c r="B121" s="127"/>
      <c r="C121" s="672"/>
      <c r="D121" s="691"/>
      <c r="E121" s="688"/>
      <c r="F121" s="684"/>
      <c r="G121" s="673"/>
      <c r="H121" s="673"/>
      <c r="I121" s="673"/>
      <c r="J121" s="673"/>
      <c r="K121" s="683"/>
      <c r="L121" s="683"/>
      <c r="M121" s="673"/>
      <c r="N121" s="672"/>
      <c r="O121" s="678"/>
      <c r="P121" s="384"/>
      <c r="Q121" s="108"/>
      <c r="R121" s="108"/>
      <c r="S121" s="108"/>
      <c r="T121" s="108"/>
      <c r="U121" s="108"/>
      <c r="V121" s="674"/>
      <c r="W121" s="127"/>
      <c r="X121" s="122"/>
      <c r="Y121" s="675"/>
      <c r="Z121" s="108"/>
      <c r="AA121" s="681"/>
      <c r="AB121" s="108"/>
      <c r="AC121" s="108"/>
      <c r="AD121" s="108"/>
      <c r="AE121" s="108"/>
      <c r="AF121" s="108"/>
    </row>
    <row r="122" spans="1:32">
      <c r="A122" s="159"/>
      <c r="B122" s="103"/>
      <c r="C122" s="672"/>
      <c r="D122" s="691"/>
      <c r="E122" s="684"/>
      <c r="F122" s="684"/>
      <c r="G122" s="673"/>
      <c r="H122" s="673"/>
      <c r="I122" s="673"/>
      <c r="J122" s="673"/>
      <c r="K122" s="688"/>
      <c r="L122" s="688"/>
      <c r="M122" s="673"/>
      <c r="N122" s="672"/>
      <c r="O122" s="678"/>
      <c r="P122" s="384"/>
      <c r="Q122" s="108"/>
      <c r="R122" s="108"/>
      <c r="S122" s="108"/>
      <c r="T122" s="108"/>
      <c r="U122" s="108"/>
      <c r="V122" s="674"/>
      <c r="W122" s="127"/>
      <c r="X122" s="122"/>
      <c r="Y122" s="675"/>
      <c r="Z122" s="108"/>
      <c r="AA122" s="676"/>
      <c r="AB122" s="108"/>
      <c r="AC122" s="108"/>
      <c r="AD122" s="108"/>
      <c r="AE122" s="108"/>
      <c r="AF122" s="108"/>
    </row>
    <row r="123" spans="1:32">
      <c r="A123" s="159"/>
      <c r="B123" s="127"/>
      <c r="C123" s="672"/>
      <c r="D123" s="691"/>
      <c r="E123" s="683"/>
      <c r="F123" s="684"/>
      <c r="G123" s="695"/>
      <c r="H123" s="673"/>
      <c r="I123" s="673"/>
      <c r="J123" s="673"/>
      <c r="K123" s="683"/>
      <c r="L123" s="684"/>
      <c r="M123" s="673"/>
      <c r="N123" s="677"/>
      <c r="O123" s="686"/>
      <c r="P123" s="384"/>
      <c r="Q123" s="108"/>
      <c r="R123" s="108"/>
      <c r="S123" s="108"/>
      <c r="T123" s="108"/>
      <c r="U123" s="108"/>
      <c r="V123" s="674"/>
      <c r="W123" s="127"/>
      <c r="X123" s="122"/>
      <c r="Y123" s="675"/>
      <c r="Z123" s="108"/>
      <c r="AA123" s="687"/>
      <c r="AB123" s="108"/>
      <c r="AC123" s="108"/>
      <c r="AD123" s="108"/>
      <c r="AE123" s="108"/>
      <c r="AF123" s="108"/>
    </row>
    <row r="124" spans="1:32">
      <c r="A124" s="159"/>
      <c r="B124" s="127"/>
      <c r="C124" s="672"/>
      <c r="D124" s="691"/>
      <c r="E124" s="695"/>
      <c r="F124" s="695"/>
      <c r="G124" s="673"/>
      <c r="H124" s="673"/>
      <c r="I124" s="673"/>
      <c r="J124" s="673"/>
      <c r="K124" s="696"/>
      <c r="L124" s="695"/>
      <c r="M124" s="673"/>
      <c r="N124" s="677"/>
      <c r="O124" s="678"/>
      <c r="P124" s="384"/>
      <c r="Q124" s="108"/>
      <c r="R124" s="108"/>
      <c r="S124" s="108"/>
      <c r="T124" s="108"/>
      <c r="U124" s="108"/>
      <c r="V124" s="674"/>
      <c r="W124" s="127"/>
      <c r="X124" s="122"/>
      <c r="Y124" s="675"/>
      <c r="Z124" s="108"/>
      <c r="AA124" s="690"/>
      <c r="AB124" s="108"/>
      <c r="AC124" s="108"/>
      <c r="AD124" s="108"/>
      <c r="AE124" s="108"/>
      <c r="AF124" s="108"/>
    </row>
    <row r="125" spans="1:32">
      <c r="A125" s="159"/>
      <c r="B125" s="127"/>
      <c r="C125" s="672"/>
      <c r="D125" s="691"/>
      <c r="E125" s="155"/>
      <c r="F125" s="155"/>
      <c r="G125" s="155"/>
      <c r="H125" s="155"/>
      <c r="I125" s="155"/>
      <c r="J125" s="155"/>
      <c r="K125" s="155"/>
      <c r="L125" s="155"/>
      <c r="M125" s="155"/>
      <c r="N125" s="677"/>
      <c r="O125" s="678"/>
      <c r="P125" s="384"/>
      <c r="Q125" s="108"/>
      <c r="R125" s="108"/>
      <c r="S125" s="108"/>
      <c r="T125" s="108"/>
      <c r="U125" s="108"/>
      <c r="V125" s="674"/>
      <c r="W125" s="127"/>
      <c r="X125" s="122"/>
      <c r="Y125" s="675"/>
      <c r="Z125" s="108"/>
      <c r="AA125" s="676"/>
      <c r="AB125" s="108"/>
      <c r="AC125" s="108"/>
      <c r="AD125" s="108"/>
      <c r="AE125" s="108"/>
      <c r="AF125" s="108"/>
    </row>
    <row r="126" spans="1:32" ht="11.25" customHeight="1">
      <c r="A126" s="159"/>
      <c r="B126" s="127"/>
      <c r="C126" s="672"/>
      <c r="D126" s="691"/>
      <c r="E126" s="155"/>
      <c r="F126" s="155"/>
      <c r="G126" s="155"/>
      <c r="H126" s="155"/>
      <c r="I126" s="155"/>
      <c r="J126" s="155"/>
      <c r="K126" s="155"/>
      <c r="L126" s="155"/>
      <c r="M126" s="155"/>
      <c r="N126" s="677"/>
      <c r="O126" s="678"/>
      <c r="P126" s="384"/>
      <c r="Q126" s="108"/>
      <c r="R126" s="108"/>
      <c r="S126" s="108"/>
      <c r="T126" s="108"/>
      <c r="U126" s="108"/>
      <c r="V126" s="674"/>
      <c r="W126" s="127"/>
      <c r="X126" s="122"/>
      <c r="Y126" s="675"/>
      <c r="Z126" s="108"/>
      <c r="AA126" s="676"/>
      <c r="AB126" s="108"/>
      <c r="AC126" s="108"/>
      <c r="AD126" s="108"/>
      <c r="AE126" s="108"/>
      <c r="AF126" s="108"/>
    </row>
    <row r="127" spans="1:32" ht="12.75" customHeight="1">
      <c r="A127" s="159"/>
      <c r="B127" s="127"/>
      <c r="C127" s="672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677"/>
      <c r="O127" s="678"/>
      <c r="P127" s="384"/>
      <c r="Q127" s="108"/>
      <c r="R127" s="108"/>
      <c r="S127" s="108"/>
      <c r="T127" s="108"/>
      <c r="U127" s="108"/>
      <c r="V127" s="674"/>
      <c r="W127" s="127"/>
      <c r="X127" s="122"/>
      <c r="Y127" s="675"/>
      <c r="Z127" s="108"/>
      <c r="AA127" s="676"/>
      <c r="AB127" s="108"/>
      <c r="AC127" s="108"/>
      <c r="AD127" s="108"/>
      <c r="AE127" s="108"/>
      <c r="AF127" s="108"/>
    </row>
    <row r="128" spans="1:32" ht="11.25" customHeight="1">
      <c r="A128" s="159"/>
      <c r="B128" s="127"/>
      <c r="C128" s="672"/>
      <c r="D128" s="155"/>
      <c r="E128" s="155"/>
      <c r="F128" s="155"/>
      <c r="G128" s="155"/>
      <c r="H128" s="155"/>
      <c r="I128" s="155"/>
      <c r="J128" s="692"/>
      <c r="K128" s="155"/>
      <c r="L128" s="155"/>
      <c r="M128" s="155"/>
      <c r="N128" s="680"/>
      <c r="O128" s="678"/>
      <c r="P128" s="384"/>
      <c r="Q128" s="108"/>
      <c r="R128" s="108"/>
      <c r="S128" s="108"/>
      <c r="T128" s="108"/>
      <c r="U128" s="108"/>
      <c r="V128" s="693"/>
      <c r="W128" s="127"/>
      <c r="X128" s="694"/>
      <c r="Y128" s="675"/>
      <c r="Z128" s="108"/>
      <c r="AA128" s="676"/>
      <c r="AB128" s="108"/>
      <c r="AC128" s="108"/>
      <c r="AD128" s="108"/>
      <c r="AE128" s="108"/>
      <c r="AF128" s="108"/>
    </row>
    <row r="129" spans="1:32">
      <c r="A129" s="203"/>
      <c r="B129" s="108"/>
      <c r="C129" s="203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201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</row>
    <row r="130" spans="1:32">
      <c r="A130" s="108"/>
      <c r="B130" s="127"/>
      <c r="C130" s="384"/>
      <c r="D130" s="207"/>
      <c r="E130" s="207"/>
      <c r="F130" s="207"/>
      <c r="G130" s="207"/>
      <c r="H130" s="207"/>
      <c r="I130" s="207"/>
      <c r="J130" s="207"/>
      <c r="K130" s="207"/>
      <c r="L130" s="127"/>
      <c r="M130" s="127"/>
      <c r="N130" s="100"/>
      <c r="O130" s="100"/>
      <c r="P130" s="127"/>
      <c r="Q130" s="384"/>
      <c r="R130" s="108"/>
      <c r="S130" s="384"/>
      <c r="T130" s="127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</row>
    <row r="131" spans="1:32">
      <c r="A131" s="108"/>
      <c r="B131" s="127"/>
      <c r="C131" s="100"/>
      <c r="D131" s="667"/>
      <c r="E131" s="207"/>
      <c r="F131" s="207"/>
      <c r="G131" s="207"/>
      <c r="H131" s="207"/>
      <c r="I131" s="207"/>
      <c r="J131" s="207"/>
      <c r="K131" s="207"/>
      <c r="L131" s="127"/>
      <c r="M131" s="127"/>
      <c r="N131" s="100"/>
      <c r="O131" s="100"/>
      <c r="P131" s="127"/>
      <c r="Q131" s="384"/>
      <c r="R131" s="108"/>
      <c r="S131" s="384"/>
      <c r="T131" s="127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</row>
    <row r="132" spans="1:32">
      <c r="A132" s="108"/>
      <c r="B132" s="384"/>
      <c r="C132" s="384"/>
      <c r="D132" s="207"/>
      <c r="E132" s="207"/>
      <c r="F132" s="207"/>
      <c r="G132" s="207"/>
      <c r="H132" s="108"/>
      <c r="I132" s="108"/>
      <c r="J132" s="207"/>
      <c r="K132" s="106"/>
      <c r="L132" s="127"/>
      <c r="M132" s="127"/>
      <c r="N132" s="100"/>
      <c r="O132" s="100"/>
      <c r="P132" s="384"/>
      <c r="Q132" s="384"/>
      <c r="R132" s="108"/>
      <c r="S132" s="384"/>
      <c r="T132" s="127"/>
      <c r="U132" s="108"/>
      <c r="V132" s="108"/>
      <c r="W132" s="108"/>
      <c r="X132" s="108"/>
      <c r="Y132" s="108"/>
      <c r="Z132" s="108"/>
      <c r="AA132" s="669"/>
      <c r="AB132" s="108"/>
      <c r="AC132" s="108"/>
      <c r="AD132" s="108"/>
      <c r="AE132" s="108"/>
      <c r="AF132" s="108"/>
    </row>
    <row r="133" spans="1:32">
      <c r="A133" s="108"/>
      <c r="B133" s="127"/>
      <c r="C133" s="127"/>
      <c r="D133" s="384"/>
      <c r="E133" s="384"/>
      <c r="F133" s="384"/>
      <c r="G133" s="384"/>
      <c r="H133" s="384"/>
      <c r="I133" s="384"/>
      <c r="J133" s="384"/>
      <c r="K133" s="384"/>
      <c r="L133" s="384"/>
      <c r="M133" s="384"/>
      <c r="N133" s="100"/>
      <c r="O133" s="100"/>
      <c r="P133" s="384"/>
      <c r="Q133" s="384"/>
      <c r="R133" s="108"/>
      <c r="S133" s="384"/>
      <c r="T133" s="127"/>
      <c r="U133" s="108"/>
      <c r="V133" s="108"/>
      <c r="W133" s="108"/>
      <c r="X133" s="108"/>
      <c r="Y133" s="352"/>
      <c r="Z133" s="108"/>
      <c r="AA133" s="669"/>
      <c r="AB133" s="108"/>
      <c r="AC133" s="108"/>
      <c r="AD133" s="108"/>
      <c r="AE133" s="108"/>
      <c r="AF133" s="108"/>
    </row>
    <row r="134" spans="1:32">
      <c r="A134" s="108"/>
      <c r="B134" s="384"/>
      <c r="C134" s="108"/>
      <c r="D134" s="384"/>
      <c r="E134" s="384"/>
      <c r="F134" s="384"/>
      <c r="G134" s="384"/>
      <c r="H134" s="384"/>
      <c r="I134" s="384"/>
      <c r="J134" s="384"/>
      <c r="K134" s="384"/>
      <c r="L134" s="384"/>
      <c r="M134" s="384"/>
      <c r="N134" s="100"/>
      <c r="O134" s="100"/>
      <c r="P134" s="127"/>
      <c r="Q134" s="384"/>
      <c r="R134" s="108"/>
      <c r="S134" s="384"/>
      <c r="T134" s="127"/>
      <c r="U134" s="108"/>
      <c r="V134" s="108"/>
      <c r="W134" s="108"/>
      <c r="X134" s="108"/>
      <c r="Y134" s="352"/>
      <c r="Z134" s="108"/>
      <c r="AA134" s="670"/>
      <c r="AB134" s="108"/>
      <c r="AC134" s="108"/>
      <c r="AD134" s="108"/>
      <c r="AE134" s="108"/>
      <c r="AF134" s="108"/>
    </row>
    <row r="135" spans="1:32">
      <c r="A135" s="108"/>
      <c r="B135" s="127"/>
      <c r="C135" s="207"/>
      <c r="D135" s="127"/>
      <c r="E135" s="127"/>
      <c r="F135" s="127"/>
      <c r="G135" s="127"/>
      <c r="H135" s="103"/>
      <c r="I135" s="127"/>
      <c r="J135" s="127"/>
      <c r="K135" s="127"/>
      <c r="L135" s="127"/>
      <c r="M135" s="103"/>
      <c r="N135" s="100"/>
      <c r="O135" s="100"/>
      <c r="P135" s="207"/>
      <c r="Q135" s="384"/>
      <c r="R135" s="127"/>
      <c r="S135" s="384"/>
      <c r="T135" s="127"/>
      <c r="U135" s="108"/>
      <c r="V135" s="285"/>
      <c r="W135" s="384"/>
      <c r="X135" s="159"/>
      <c r="Y135" s="671"/>
      <c r="Z135" s="108"/>
      <c r="AA135" s="670"/>
      <c r="AB135" s="108"/>
      <c r="AC135" s="108"/>
      <c r="AD135" s="108"/>
      <c r="AE135" s="108"/>
      <c r="AF135" s="108"/>
    </row>
    <row r="136" spans="1:32">
      <c r="A136" s="159"/>
      <c r="B136" s="127"/>
      <c r="C136" s="672"/>
      <c r="D136" s="673"/>
      <c r="E136" s="673"/>
      <c r="F136" s="673"/>
      <c r="G136" s="673"/>
      <c r="H136" s="673"/>
      <c r="I136" s="673"/>
      <c r="J136" s="673"/>
      <c r="K136" s="673"/>
      <c r="L136" s="673"/>
      <c r="M136" s="673"/>
      <c r="N136" s="672"/>
      <c r="O136" s="384"/>
      <c r="P136" s="384"/>
      <c r="Q136" s="108"/>
      <c r="R136" s="578"/>
      <c r="S136" s="108"/>
      <c r="T136" s="108"/>
      <c r="U136" s="108"/>
      <c r="V136" s="674"/>
      <c r="W136" s="127"/>
      <c r="X136" s="122"/>
      <c r="Y136" s="675"/>
      <c r="Z136" s="108"/>
      <c r="AA136" s="676"/>
      <c r="AB136" s="108"/>
      <c r="AC136" s="108"/>
      <c r="AD136" s="108"/>
      <c r="AE136" s="108"/>
      <c r="AF136" s="108"/>
    </row>
    <row r="137" spans="1:32">
      <c r="A137" s="159"/>
      <c r="B137" s="127"/>
      <c r="C137" s="672"/>
      <c r="D137" s="673"/>
      <c r="E137" s="673"/>
      <c r="F137" s="673"/>
      <c r="G137" s="673"/>
      <c r="H137" s="673"/>
      <c r="I137" s="673"/>
      <c r="J137" s="673"/>
      <c r="K137" s="673"/>
      <c r="L137" s="673"/>
      <c r="M137" s="673"/>
      <c r="N137" s="677"/>
      <c r="O137" s="678"/>
      <c r="P137" s="384"/>
      <c r="Q137" s="108"/>
      <c r="R137" s="108"/>
      <c r="S137" s="108"/>
      <c r="T137" s="108"/>
      <c r="U137" s="108"/>
      <c r="V137" s="674"/>
      <c r="W137" s="127"/>
      <c r="X137" s="122"/>
      <c r="Y137" s="675"/>
      <c r="Z137" s="108"/>
      <c r="AA137" s="676"/>
      <c r="AB137" s="108"/>
      <c r="AC137" s="108"/>
      <c r="AD137" s="108"/>
      <c r="AE137" s="108"/>
      <c r="AF137" s="108"/>
    </row>
    <row r="138" spans="1:32">
      <c r="A138" s="159"/>
      <c r="B138" s="127"/>
      <c r="C138" s="672"/>
      <c r="D138" s="673"/>
      <c r="E138" s="673"/>
      <c r="F138" s="673"/>
      <c r="G138" s="688"/>
      <c r="H138" s="673"/>
      <c r="I138" s="673"/>
      <c r="J138" s="688"/>
      <c r="K138" s="673"/>
      <c r="L138" s="673"/>
      <c r="M138" s="673"/>
      <c r="N138" s="672"/>
      <c r="O138" s="678"/>
      <c r="P138" s="384"/>
      <c r="Q138" s="108"/>
      <c r="R138" s="108"/>
      <c r="S138" s="108"/>
      <c r="T138" s="108"/>
      <c r="U138" s="108"/>
      <c r="V138" s="674"/>
      <c r="W138" s="127"/>
      <c r="X138" s="122"/>
      <c r="Y138" s="675"/>
      <c r="Z138" s="108"/>
      <c r="AA138" s="679"/>
      <c r="AB138" s="108"/>
      <c r="AC138" s="108"/>
      <c r="AD138" s="108"/>
      <c r="AE138" s="108"/>
      <c r="AF138" s="108"/>
    </row>
    <row r="139" spans="1:32">
      <c r="A139" s="159"/>
      <c r="B139" s="127"/>
      <c r="C139" s="672"/>
      <c r="D139" s="673"/>
      <c r="E139" s="673"/>
      <c r="F139" s="673"/>
      <c r="G139" s="673"/>
      <c r="H139" s="673"/>
      <c r="I139" s="673"/>
      <c r="J139" s="673"/>
      <c r="K139" s="673"/>
      <c r="L139" s="673"/>
      <c r="M139" s="688"/>
      <c r="N139" s="680"/>
      <c r="O139" s="678"/>
      <c r="P139" s="384"/>
      <c r="Q139" s="108"/>
      <c r="R139" s="108"/>
      <c r="S139" s="108"/>
      <c r="T139" s="108"/>
      <c r="U139" s="108"/>
      <c r="V139" s="674"/>
      <c r="W139" s="127"/>
      <c r="X139" s="122"/>
      <c r="Y139" s="675"/>
      <c r="Z139" s="108"/>
      <c r="AA139" s="676"/>
      <c r="AB139" s="108"/>
      <c r="AC139" s="108"/>
      <c r="AD139" s="108"/>
      <c r="AE139" s="108"/>
      <c r="AF139" s="108"/>
    </row>
    <row r="140" spans="1:32">
      <c r="A140" s="159"/>
      <c r="B140" s="127"/>
      <c r="C140" s="672"/>
      <c r="D140" s="673"/>
      <c r="E140" s="673"/>
      <c r="F140" s="673"/>
      <c r="G140" s="673"/>
      <c r="H140" s="673"/>
      <c r="I140" s="673"/>
      <c r="J140" s="673"/>
      <c r="K140" s="673"/>
      <c r="L140" s="673"/>
      <c r="M140" s="673"/>
      <c r="N140" s="672"/>
      <c r="O140" s="678"/>
      <c r="P140" s="384"/>
      <c r="Q140" s="108"/>
      <c r="R140" s="108"/>
      <c r="S140" s="108"/>
      <c r="T140" s="108"/>
      <c r="U140" s="108"/>
      <c r="V140" s="674"/>
      <c r="W140" s="127"/>
      <c r="X140" s="122"/>
      <c r="Y140" s="675"/>
      <c r="Z140" s="108"/>
      <c r="AA140" s="681"/>
      <c r="AB140" s="108"/>
      <c r="AC140" s="108"/>
      <c r="AD140" s="108"/>
      <c r="AE140" s="108"/>
      <c r="AF140" s="108"/>
    </row>
    <row r="141" spans="1:32">
      <c r="A141" s="159"/>
      <c r="B141" s="127"/>
      <c r="C141" s="672"/>
      <c r="D141" s="673"/>
      <c r="E141" s="673"/>
      <c r="F141" s="673"/>
      <c r="G141" s="673"/>
      <c r="H141" s="673"/>
      <c r="I141" s="673"/>
      <c r="J141" s="673"/>
      <c r="K141" s="673"/>
      <c r="L141" s="673"/>
      <c r="M141" s="673"/>
      <c r="N141" s="672"/>
      <c r="O141" s="678"/>
      <c r="P141" s="384"/>
      <c r="Q141" s="108"/>
      <c r="R141" s="108"/>
      <c r="S141" s="108"/>
      <c r="T141" s="108"/>
      <c r="U141" s="108"/>
      <c r="V141" s="674"/>
      <c r="W141" s="127"/>
      <c r="X141" s="122"/>
      <c r="Y141" s="675"/>
      <c r="Z141" s="108"/>
      <c r="AA141" s="679"/>
      <c r="AB141" s="108"/>
      <c r="AC141" s="108"/>
      <c r="AD141" s="108"/>
      <c r="AE141" s="108"/>
      <c r="AF141" s="108"/>
    </row>
    <row r="142" spans="1:32">
      <c r="A142" s="159"/>
      <c r="B142" s="127"/>
      <c r="C142" s="672"/>
      <c r="D142" s="673"/>
      <c r="E142" s="673"/>
      <c r="F142" s="100"/>
      <c r="G142" s="683"/>
      <c r="H142" s="688"/>
      <c r="I142" s="673"/>
      <c r="J142" s="673"/>
      <c r="K142" s="673"/>
      <c r="L142" s="673"/>
      <c r="M142" s="673"/>
      <c r="N142" s="682"/>
      <c r="O142" s="678"/>
      <c r="P142" s="384"/>
      <c r="Q142" s="108"/>
      <c r="R142" s="108"/>
      <c r="S142" s="108"/>
      <c r="T142" s="108"/>
      <c r="U142" s="108"/>
      <c r="V142" s="674"/>
      <c r="W142" s="127"/>
      <c r="X142" s="122"/>
      <c r="Y142" s="675"/>
      <c r="Z142" s="108"/>
      <c r="AA142" s="681"/>
      <c r="AB142" s="108"/>
      <c r="AC142" s="108"/>
      <c r="AD142" s="108"/>
      <c r="AE142" s="108"/>
      <c r="AF142" s="108"/>
    </row>
    <row r="143" spans="1:32">
      <c r="A143" s="159"/>
      <c r="B143" s="127"/>
      <c r="C143" s="672"/>
      <c r="D143" s="577"/>
      <c r="E143" s="673"/>
      <c r="F143" s="673"/>
      <c r="G143" s="673"/>
      <c r="H143" s="673"/>
      <c r="I143" s="673"/>
      <c r="J143" s="673"/>
      <c r="K143" s="673"/>
      <c r="L143" s="673"/>
      <c r="M143" s="673"/>
      <c r="N143" s="672"/>
      <c r="O143" s="678"/>
      <c r="P143" s="384"/>
      <c r="Q143" s="108"/>
      <c r="R143" s="108"/>
      <c r="S143" s="108"/>
      <c r="T143" s="108"/>
      <c r="U143" s="108"/>
      <c r="V143" s="674"/>
      <c r="W143" s="127"/>
      <c r="X143" s="122"/>
      <c r="Y143" s="675"/>
      <c r="Z143" s="108"/>
      <c r="AA143" s="676"/>
      <c r="AB143" s="108"/>
      <c r="AC143" s="108"/>
      <c r="AD143" s="108"/>
      <c r="AE143" s="108"/>
      <c r="AF143" s="108"/>
    </row>
    <row r="144" spans="1:32">
      <c r="A144" s="159"/>
      <c r="B144" s="127"/>
      <c r="C144" s="672"/>
      <c r="D144" s="577"/>
      <c r="E144" s="673"/>
      <c r="F144" s="673"/>
      <c r="G144" s="673"/>
      <c r="H144" s="673"/>
      <c r="I144" s="673"/>
      <c r="J144" s="673"/>
      <c r="K144" s="673"/>
      <c r="L144" s="673"/>
      <c r="M144" s="673"/>
      <c r="N144" s="672"/>
      <c r="O144" s="678"/>
      <c r="P144" s="384"/>
      <c r="Q144" s="108"/>
      <c r="R144" s="108"/>
      <c r="S144" s="108"/>
      <c r="T144" s="108"/>
      <c r="U144" s="108"/>
      <c r="V144" s="674"/>
      <c r="W144" s="127"/>
      <c r="X144" s="122"/>
      <c r="Y144" s="675"/>
      <c r="Z144" s="108"/>
      <c r="AA144" s="676"/>
      <c r="AB144" s="108"/>
      <c r="AC144" s="108"/>
      <c r="AD144" s="108"/>
      <c r="AE144" s="108"/>
      <c r="AF144" s="108"/>
    </row>
    <row r="145" spans="1:32">
      <c r="A145" s="159"/>
      <c r="B145" s="127"/>
      <c r="C145" s="672"/>
      <c r="D145" s="577"/>
      <c r="E145" s="673"/>
      <c r="F145" s="673"/>
      <c r="G145" s="673"/>
      <c r="H145" s="673"/>
      <c r="I145" s="673"/>
      <c r="J145" s="673"/>
      <c r="K145" s="673"/>
      <c r="L145" s="673"/>
      <c r="M145" s="673"/>
      <c r="N145" s="672"/>
      <c r="O145" s="678"/>
      <c r="P145" s="384"/>
      <c r="Q145" s="108"/>
      <c r="R145" s="108"/>
      <c r="S145" s="108"/>
      <c r="T145" s="108"/>
      <c r="U145" s="108"/>
      <c r="V145" s="674"/>
      <c r="W145" s="127"/>
      <c r="X145" s="122"/>
      <c r="Y145" s="675"/>
      <c r="Z145" s="108"/>
      <c r="AA145" s="676"/>
      <c r="AB145" s="108"/>
      <c r="AC145" s="108"/>
      <c r="AD145" s="108"/>
      <c r="AE145" s="108"/>
      <c r="AF145" s="108"/>
    </row>
    <row r="146" spans="1:32">
      <c r="A146" s="159"/>
      <c r="B146" s="127"/>
      <c r="C146" s="672"/>
      <c r="D146" s="577"/>
      <c r="E146" s="673"/>
      <c r="F146" s="673"/>
      <c r="G146" s="673"/>
      <c r="H146" s="673"/>
      <c r="I146" s="673"/>
      <c r="J146" s="673"/>
      <c r="K146" s="673"/>
      <c r="L146" s="673"/>
      <c r="M146" s="673"/>
      <c r="N146" s="672"/>
      <c r="O146" s="678"/>
      <c r="P146" s="384"/>
      <c r="Q146" s="108"/>
      <c r="R146" s="108"/>
      <c r="S146" s="108"/>
      <c r="T146" s="108"/>
      <c r="U146" s="108"/>
      <c r="V146" s="674"/>
      <c r="W146" s="127"/>
      <c r="X146" s="122"/>
      <c r="Y146" s="675"/>
      <c r="Z146" s="108"/>
      <c r="AA146" s="676"/>
      <c r="AB146" s="108"/>
      <c r="AC146" s="108"/>
      <c r="AD146" s="108"/>
      <c r="AE146" s="108"/>
      <c r="AF146" s="108"/>
    </row>
    <row r="147" spans="1:32">
      <c r="A147" s="159"/>
      <c r="B147" s="127"/>
      <c r="C147" s="672"/>
      <c r="D147" s="577"/>
      <c r="E147" s="673"/>
      <c r="F147" s="673"/>
      <c r="G147" s="673"/>
      <c r="H147" s="673"/>
      <c r="I147" s="673"/>
      <c r="J147" s="673"/>
      <c r="K147" s="673"/>
      <c r="L147" s="673"/>
      <c r="M147" s="673"/>
      <c r="N147" s="672"/>
      <c r="O147" s="678"/>
      <c r="P147" s="384"/>
      <c r="Q147" s="108"/>
      <c r="R147" s="108"/>
      <c r="S147" s="108"/>
      <c r="T147" s="108"/>
      <c r="U147" s="108"/>
      <c r="V147" s="674"/>
      <c r="W147" s="127"/>
      <c r="X147" s="122"/>
      <c r="Y147" s="675"/>
      <c r="Z147" s="108"/>
      <c r="AA147" s="676"/>
      <c r="AB147" s="108"/>
      <c r="AC147" s="108"/>
      <c r="AD147" s="108"/>
      <c r="AE147" s="108"/>
      <c r="AF147" s="108"/>
    </row>
    <row r="148" spans="1:32">
      <c r="A148" s="159"/>
      <c r="B148" s="127"/>
      <c r="C148" s="672"/>
      <c r="D148" s="577"/>
      <c r="E148" s="673"/>
      <c r="F148" s="673"/>
      <c r="G148" s="673"/>
      <c r="H148" s="673"/>
      <c r="I148" s="673"/>
      <c r="J148" s="673"/>
      <c r="K148" s="673"/>
      <c r="L148" s="673"/>
      <c r="M148" s="673"/>
      <c r="N148" s="672"/>
      <c r="O148" s="678"/>
      <c r="P148" s="384"/>
      <c r="Q148" s="108"/>
      <c r="R148" s="108"/>
      <c r="S148" s="108"/>
      <c r="T148" s="108"/>
      <c r="U148" s="108"/>
      <c r="V148" s="674"/>
      <c r="W148" s="127"/>
      <c r="X148" s="122"/>
      <c r="Y148" s="675"/>
      <c r="Z148" s="108"/>
      <c r="AA148" s="676"/>
      <c r="AB148" s="108"/>
      <c r="AC148" s="108"/>
      <c r="AD148" s="108"/>
      <c r="AE148" s="108"/>
      <c r="AF148" s="108"/>
    </row>
    <row r="149" spans="1:32" ht="13.5" customHeight="1">
      <c r="A149" s="159"/>
      <c r="B149" s="127"/>
      <c r="C149" s="672"/>
      <c r="D149" s="577"/>
      <c r="E149" s="673"/>
      <c r="F149" s="673"/>
      <c r="G149" s="673"/>
      <c r="H149" s="673"/>
      <c r="I149" s="673"/>
      <c r="J149" s="673"/>
      <c r="K149" s="673"/>
      <c r="L149" s="673"/>
      <c r="M149" s="673"/>
      <c r="N149" s="672"/>
      <c r="O149" s="678"/>
      <c r="P149" s="384"/>
      <c r="Q149" s="108"/>
      <c r="R149" s="108"/>
      <c r="S149" s="108"/>
      <c r="T149" s="108"/>
      <c r="U149" s="108"/>
      <c r="V149" s="674"/>
      <c r="W149" s="127"/>
      <c r="X149" s="122"/>
      <c r="Y149" s="675"/>
      <c r="Z149" s="108"/>
      <c r="AA149" s="676"/>
      <c r="AB149" s="108"/>
      <c r="AC149" s="108"/>
      <c r="AD149" s="108"/>
      <c r="AE149" s="108"/>
      <c r="AF149" s="108"/>
    </row>
    <row r="150" spans="1:32">
      <c r="A150" s="159"/>
      <c r="B150" s="127"/>
      <c r="C150" s="672"/>
      <c r="D150" s="577"/>
      <c r="E150" s="673"/>
      <c r="F150" s="673"/>
      <c r="G150" s="673"/>
      <c r="H150" s="673"/>
      <c r="I150" s="673"/>
      <c r="J150" s="673"/>
      <c r="K150" s="673"/>
      <c r="L150" s="673"/>
      <c r="M150" s="673"/>
      <c r="N150" s="672"/>
      <c r="O150" s="678"/>
      <c r="P150" s="384"/>
      <c r="Q150" s="108"/>
      <c r="R150" s="108"/>
      <c r="S150" s="108"/>
      <c r="T150" s="108"/>
      <c r="U150" s="108"/>
      <c r="V150" s="674"/>
      <c r="W150" s="127"/>
      <c r="X150" s="122"/>
      <c r="Y150" s="675"/>
      <c r="Z150" s="108"/>
      <c r="AA150" s="679"/>
      <c r="AB150" s="108"/>
      <c r="AC150" s="108"/>
      <c r="AD150" s="108"/>
      <c r="AE150" s="108"/>
      <c r="AF150" s="108"/>
    </row>
    <row r="151" spans="1:32" ht="12.75" customHeight="1">
      <c r="A151" s="159"/>
      <c r="B151" s="127"/>
      <c r="C151" s="672"/>
      <c r="D151" s="577"/>
      <c r="E151" s="683"/>
      <c r="F151" s="684"/>
      <c r="G151" s="673"/>
      <c r="H151" s="673"/>
      <c r="I151" s="673"/>
      <c r="J151" s="673"/>
      <c r="K151" s="683"/>
      <c r="L151" s="683"/>
      <c r="M151" s="673"/>
      <c r="N151" s="677"/>
      <c r="O151" s="678"/>
      <c r="P151" s="384"/>
      <c r="Q151" s="108"/>
      <c r="R151" s="108"/>
      <c r="S151" s="108"/>
      <c r="T151" s="108"/>
      <c r="U151" s="108"/>
      <c r="V151" s="674"/>
      <c r="W151" s="127"/>
      <c r="X151" s="122"/>
      <c r="Y151" s="675"/>
      <c r="Z151" s="108"/>
      <c r="AA151" s="685"/>
      <c r="AB151" s="108"/>
      <c r="AC151" s="108"/>
      <c r="AD151" s="108"/>
      <c r="AE151" s="108"/>
      <c r="AF151" s="108"/>
    </row>
    <row r="152" spans="1:32">
      <c r="A152" s="159"/>
      <c r="B152" s="127"/>
      <c r="C152" s="672"/>
      <c r="D152" s="577"/>
      <c r="E152" s="683"/>
      <c r="F152" s="684"/>
      <c r="G152" s="673"/>
      <c r="H152" s="673"/>
      <c r="I152" s="673"/>
      <c r="J152" s="673"/>
      <c r="K152" s="683"/>
      <c r="L152" s="683"/>
      <c r="M152" s="673"/>
      <c r="N152" s="672"/>
      <c r="O152" s="678"/>
      <c r="P152" s="384"/>
      <c r="Q152" s="108"/>
      <c r="R152" s="108"/>
      <c r="S152" s="108"/>
      <c r="T152" s="108"/>
      <c r="U152" s="108"/>
      <c r="V152" s="674"/>
      <c r="W152" s="127"/>
      <c r="X152" s="122"/>
      <c r="Y152" s="675"/>
      <c r="Z152" s="108"/>
      <c r="AA152" s="676"/>
      <c r="AB152" s="108"/>
      <c r="AC152" s="108"/>
      <c r="AD152" s="108"/>
      <c r="AE152" s="108"/>
      <c r="AF152" s="108"/>
    </row>
    <row r="153" spans="1:32" ht="12.75" customHeight="1">
      <c r="A153" s="159"/>
      <c r="B153" s="127"/>
      <c r="C153" s="672"/>
      <c r="D153" s="577"/>
      <c r="E153" s="683"/>
      <c r="F153" s="684"/>
      <c r="G153" s="673"/>
      <c r="H153" s="673"/>
      <c r="I153" s="673"/>
      <c r="J153" s="673"/>
      <c r="K153" s="683"/>
      <c r="L153" s="683"/>
      <c r="M153" s="673"/>
      <c r="N153" s="672"/>
      <c r="O153" s="678"/>
      <c r="P153" s="384"/>
      <c r="Q153" s="108"/>
      <c r="R153" s="108"/>
      <c r="S153" s="108"/>
      <c r="T153" s="108"/>
      <c r="U153" s="108"/>
      <c r="V153" s="674"/>
      <c r="W153" s="127"/>
      <c r="X153" s="122"/>
      <c r="Y153" s="675"/>
      <c r="Z153" s="108"/>
      <c r="AA153" s="676"/>
      <c r="AB153" s="108"/>
      <c r="AC153" s="108"/>
      <c r="AD153" s="108"/>
      <c r="AE153" s="108"/>
      <c r="AF153" s="108"/>
    </row>
    <row r="154" spans="1:32">
      <c r="A154" s="159"/>
      <c r="B154" s="127"/>
      <c r="C154" s="672"/>
      <c r="D154" s="697"/>
      <c r="E154" s="683"/>
      <c r="F154" s="684"/>
      <c r="G154" s="673"/>
      <c r="H154" s="695"/>
      <c r="I154" s="673"/>
      <c r="J154" s="695"/>
      <c r="K154" s="688"/>
      <c r="L154" s="688"/>
      <c r="M154" s="673"/>
      <c r="N154" s="672"/>
      <c r="O154" s="678"/>
      <c r="P154" s="384"/>
      <c r="Q154" s="108"/>
      <c r="R154" s="108"/>
      <c r="S154" s="108"/>
      <c r="T154" s="108"/>
      <c r="U154" s="108"/>
      <c r="V154" s="674"/>
      <c r="W154" s="127"/>
      <c r="X154" s="122"/>
      <c r="Y154" s="675"/>
      <c r="Z154" s="108"/>
      <c r="AA154" s="681"/>
      <c r="AB154" s="108"/>
      <c r="AC154" s="108"/>
      <c r="AD154" s="108"/>
      <c r="AE154" s="108"/>
      <c r="AF154" s="108"/>
    </row>
    <row r="155" spans="1:32">
      <c r="A155" s="159"/>
      <c r="B155" s="127"/>
      <c r="C155" s="672"/>
      <c r="D155" s="577"/>
      <c r="E155" s="688"/>
      <c r="F155" s="684"/>
      <c r="G155" s="673"/>
      <c r="H155" s="673"/>
      <c r="I155" s="673"/>
      <c r="J155" s="673"/>
      <c r="K155" s="688"/>
      <c r="L155" s="688"/>
      <c r="M155" s="673"/>
      <c r="N155" s="672"/>
      <c r="O155" s="678"/>
      <c r="P155" s="384"/>
      <c r="Q155" s="108"/>
      <c r="R155" s="108"/>
      <c r="S155" s="108"/>
      <c r="T155" s="108"/>
      <c r="U155" s="108"/>
      <c r="V155" s="674"/>
      <c r="W155" s="127"/>
      <c r="X155" s="122"/>
      <c r="Y155" s="675"/>
      <c r="Z155" s="108"/>
      <c r="AA155" s="676"/>
      <c r="AB155" s="108"/>
      <c r="AC155" s="108"/>
      <c r="AD155" s="108"/>
      <c r="AE155" s="108"/>
      <c r="AF155" s="108"/>
    </row>
    <row r="156" spans="1:32">
      <c r="A156" s="159"/>
      <c r="B156" s="127"/>
      <c r="C156" s="672"/>
      <c r="D156" s="577"/>
      <c r="E156" s="683"/>
      <c r="F156" s="684"/>
      <c r="G156" s="673"/>
      <c r="H156" s="673"/>
      <c r="I156" s="673"/>
      <c r="J156" s="673"/>
      <c r="K156" s="688"/>
      <c r="L156" s="683"/>
      <c r="M156" s="673"/>
      <c r="N156" s="672"/>
      <c r="O156" s="678"/>
      <c r="P156" s="384"/>
      <c r="Q156" s="108"/>
      <c r="R156" s="108"/>
      <c r="S156" s="108"/>
      <c r="T156" s="108"/>
      <c r="U156" s="108"/>
      <c r="V156" s="674"/>
      <c r="W156" s="127"/>
      <c r="X156" s="122"/>
      <c r="Y156" s="675"/>
      <c r="Z156" s="108"/>
      <c r="AA156" s="676"/>
      <c r="AB156" s="108"/>
      <c r="AC156" s="108"/>
      <c r="AD156" s="108"/>
      <c r="AE156" s="108"/>
      <c r="AF156" s="108"/>
    </row>
    <row r="157" spans="1:32">
      <c r="A157" s="159"/>
      <c r="B157" s="127"/>
      <c r="C157" s="672"/>
      <c r="D157" s="577"/>
      <c r="E157" s="688"/>
      <c r="F157" s="684"/>
      <c r="G157" s="673"/>
      <c r="H157" s="673"/>
      <c r="I157" s="673"/>
      <c r="J157" s="673"/>
      <c r="K157" s="684"/>
      <c r="L157" s="684"/>
      <c r="M157" s="100"/>
      <c r="N157" s="672"/>
      <c r="O157" s="678"/>
      <c r="P157" s="384"/>
      <c r="Q157" s="108"/>
      <c r="R157" s="108"/>
      <c r="S157" s="108"/>
      <c r="T157" s="108"/>
      <c r="U157" s="108"/>
      <c r="V157" s="674"/>
      <c r="W157" s="127"/>
      <c r="X157" s="122"/>
      <c r="Y157" s="675"/>
      <c r="Z157" s="108"/>
      <c r="AA157" s="676"/>
      <c r="AB157" s="108"/>
      <c r="AC157" s="108"/>
      <c r="AD157" s="108"/>
      <c r="AE157" s="108"/>
      <c r="AF157" s="108"/>
    </row>
    <row r="158" spans="1:32">
      <c r="A158" s="159"/>
      <c r="B158" s="127"/>
      <c r="C158" s="672"/>
      <c r="D158" s="577"/>
      <c r="E158" s="688"/>
      <c r="F158" s="688"/>
      <c r="G158" s="673"/>
      <c r="H158" s="673"/>
      <c r="I158" s="673"/>
      <c r="J158" s="683"/>
      <c r="K158" s="695"/>
      <c r="L158" s="688"/>
      <c r="M158" s="684"/>
      <c r="N158" s="672"/>
      <c r="O158" s="678"/>
      <c r="P158" s="384"/>
      <c r="Q158" s="108"/>
      <c r="R158" s="108"/>
      <c r="S158" s="108"/>
      <c r="T158" s="108"/>
      <c r="U158" s="108"/>
      <c r="V158" s="674"/>
      <c r="W158" s="127"/>
      <c r="X158" s="122"/>
      <c r="Y158" s="675"/>
      <c r="Z158" s="108"/>
      <c r="AA158" s="676"/>
      <c r="AB158" s="108"/>
      <c r="AC158" s="108"/>
      <c r="AD158" s="108"/>
      <c r="AE158" s="108"/>
      <c r="AF158" s="108"/>
    </row>
    <row r="159" spans="1:32" ht="10.5" customHeight="1">
      <c r="A159" s="159"/>
      <c r="B159" s="127"/>
      <c r="C159" s="672"/>
      <c r="D159" s="577"/>
      <c r="E159" s="683"/>
      <c r="F159" s="684"/>
      <c r="G159" s="673"/>
      <c r="H159" s="673"/>
      <c r="I159" s="673"/>
      <c r="J159" s="673"/>
      <c r="K159" s="683"/>
      <c r="L159" s="683"/>
      <c r="M159" s="673"/>
      <c r="N159" s="672"/>
      <c r="O159" s="678"/>
      <c r="P159" s="384"/>
      <c r="Q159" s="108"/>
      <c r="R159" s="108"/>
      <c r="S159" s="108"/>
      <c r="T159" s="108"/>
      <c r="U159" s="108"/>
      <c r="V159" s="674"/>
      <c r="W159" s="127"/>
      <c r="X159" s="122"/>
      <c r="Y159" s="675"/>
      <c r="Z159" s="108"/>
      <c r="AA159" s="676"/>
      <c r="AB159" s="108"/>
      <c r="AC159" s="108"/>
      <c r="AD159" s="108"/>
      <c r="AE159" s="108"/>
      <c r="AF159" s="108"/>
    </row>
    <row r="160" spans="1:32" ht="12.75" customHeight="1">
      <c r="A160" s="159"/>
      <c r="B160" s="127"/>
      <c r="C160" s="672"/>
      <c r="D160" s="577"/>
      <c r="E160" s="688"/>
      <c r="F160" s="684"/>
      <c r="G160" s="673"/>
      <c r="H160" s="673"/>
      <c r="I160" s="673"/>
      <c r="J160" s="673"/>
      <c r="K160" s="684"/>
      <c r="L160" s="684"/>
      <c r="M160" s="673"/>
      <c r="N160" s="672"/>
      <c r="O160" s="686"/>
      <c r="P160" s="384"/>
      <c r="Q160" s="108"/>
      <c r="R160" s="108"/>
      <c r="S160" s="108"/>
      <c r="T160" s="108"/>
      <c r="U160" s="108"/>
      <c r="V160" s="674"/>
      <c r="W160" s="127"/>
      <c r="X160" s="122"/>
      <c r="Y160" s="675"/>
      <c r="Z160" s="108"/>
      <c r="AA160" s="687"/>
      <c r="AB160" s="108"/>
      <c r="AC160" s="108"/>
      <c r="AD160" s="108"/>
      <c r="AE160" s="108"/>
      <c r="AF160" s="108"/>
    </row>
    <row r="161" spans="1:32">
      <c r="A161" s="159"/>
      <c r="B161" s="127"/>
      <c r="C161" s="672"/>
      <c r="D161" s="577"/>
      <c r="E161" s="683"/>
      <c r="F161" s="684"/>
      <c r="G161" s="673"/>
      <c r="H161" s="673"/>
      <c r="I161" s="673"/>
      <c r="J161" s="673"/>
      <c r="K161" s="684"/>
      <c r="L161" s="684"/>
      <c r="M161" s="673"/>
      <c r="N161" s="672"/>
      <c r="O161" s="678"/>
      <c r="P161" s="384"/>
      <c r="Q161" s="108"/>
      <c r="R161" s="108"/>
      <c r="S161" s="108"/>
      <c r="T161" s="108"/>
      <c r="U161" s="108"/>
      <c r="V161" s="674"/>
      <c r="W161" s="127"/>
      <c r="X161" s="122"/>
      <c r="Y161" s="675"/>
      <c r="Z161" s="108"/>
      <c r="AA161" s="676"/>
      <c r="AB161" s="108"/>
      <c r="AC161" s="108"/>
      <c r="AD161" s="108"/>
      <c r="AE161" s="108"/>
      <c r="AF161" s="108"/>
    </row>
    <row r="162" spans="1:32" ht="12.75" customHeight="1">
      <c r="A162" s="159"/>
      <c r="B162" s="127"/>
      <c r="C162" s="672"/>
      <c r="D162" s="577"/>
      <c r="E162" s="684"/>
      <c r="F162" s="688"/>
      <c r="G162" s="673"/>
      <c r="H162" s="673"/>
      <c r="I162" s="673"/>
      <c r="J162" s="673"/>
      <c r="K162" s="695"/>
      <c r="L162" s="688"/>
      <c r="M162" s="673"/>
      <c r="N162" s="672"/>
      <c r="O162" s="686"/>
      <c r="P162" s="384"/>
      <c r="Q162" s="108"/>
      <c r="R162" s="108"/>
      <c r="S162" s="108"/>
      <c r="T162" s="108"/>
      <c r="U162" s="108"/>
      <c r="V162" s="674"/>
      <c r="W162" s="127"/>
      <c r="X162" s="122"/>
      <c r="Y162" s="675"/>
      <c r="Z162" s="108"/>
      <c r="AA162" s="687"/>
      <c r="AB162" s="108"/>
      <c r="AC162" s="108"/>
      <c r="AD162" s="108"/>
      <c r="AE162" s="108"/>
      <c r="AF162" s="108"/>
    </row>
    <row r="163" spans="1:32" hidden="1">
      <c r="A163" s="159"/>
      <c r="B163" s="127"/>
      <c r="C163" s="672"/>
      <c r="D163" s="577"/>
      <c r="E163" s="688"/>
      <c r="F163" s="684"/>
      <c r="G163" s="673"/>
      <c r="H163" s="673"/>
      <c r="I163" s="673"/>
      <c r="J163" s="673"/>
      <c r="K163" s="683"/>
      <c r="L163" s="683"/>
      <c r="M163" s="673"/>
      <c r="N163" s="672"/>
      <c r="O163" s="678"/>
      <c r="P163" s="384"/>
      <c r="Q163" s="108"/>
      <c r="R163" s="108"/>
      <c r="S163" s="108"/>
      <c r="T163" s="108"/>
      <c r="U163" s="108"/>
      <c r="V163" s="674"/>
      <c r="W163" s="127"/>
      <c r="X163" s="122"/>
      <c r="Y163" s="675"/>
      <c r="Z163" s="108"/>
      <c r="AA163" s="681"/>
      <c r="AB163" s="108"/>
      <c r="AC163" s="108"/>
      <c r="AD163" s="108"/>
      <c r="AE163" s="108"/>
      <c r="AF163" s="108"/>
    </row>
    <row r="164" spans="1:32" ht="13.5" customHeight="1">
      <c r="A164" s="159"/>
      <c r="B164" s="103"/>
      <c r="C164" s="672"/>
      <c r="D164" s="577"/>
      <c r="E164" s="684"/>
      <c r="F164" s="684"/>
      <c r="G164" s="673"/>
      <c r="H164" s="673"/>
      <c r="I164" s="673"/>
      <c r="J164" s="673"/>
      <c r="K164" s="688"/>
      <c r="L164" s="688"/>
      <c r="M164" s="673"/>
      <c r="N164" s="672"/>
      <c r="O164" s="678"/>
      <c r="P164" s="384"/>
      <c r="Q164" s="108"/>
      <c r="R164" s="108"/>
      <c r="S164" s="108"/>
      <c r="T164" s="108"/>
      <c r="U164" s="108"/>
      <c r="V164" s="674"/>
      <c r="W164" s="127"/>
      <c r="X164" s="122"/>
      <c r="Y164" s="675"/>
      <c r="Z164" s="108"/>
      <c r="AA164" s="676"/>
      <c r="AB164" s="108"/>
      <c r="AC164" s="108"/>
      <c r="AD164" s="108"/>
      <c r="AE164" s="108"/>
      <c r="AF164" s="108"/>
    </row>
    <row r="165" spans="1:32" ht="12.75" customHeight="1">
      <c r="A165" s="159"/>
      <c r="B165" s="127"/>
      <c r="C165" s="672"/>
      <c r="D165" s="577"/>
      <c r="E165" s="683"/>
      <c r="F165" s="684"/>
      <c r="G165" s="695"/>
      <c r="H165" s="673"/>
      <c r="I165" s="673"/>
      <c r="J165" s="673"/>
      <c r="K165" s="683"/>
      <c r="L165" s="684"/>
      <c r="M165" s="673"/>
      <c r="N165" s="677"/>
      <c r="O165" s="686"/>
      <c r="P165" s="384"/>
      <c r="Q165" s="108"/>
      <c r="R165" s="108"/>
      <c r="S165" s="108"/>
      <c r="T165" s="108"/>
      <c r="U165" s="108"/>
      <c r="V165" s="674"/>
      <c r="W165" s="127"/>
      <c r="X165" s="122"/>
      <c r="Y165" s="675"/>
      <c r="Z165" s="108"/>
      <c r="AA165" s="687"/>
      <c r="AB165" s="108"/>
      <c r="AC165" s="108"/>
      <c r="AD165" s="108"/>
      <c r="AE165" s="108"/>
      <c r="AF165" s="108"/>
    </row>
    <row r="166" spans="1:32" ht="12.75" customHeight="1">
      <c r="A166" s="159"/>
      <c r="B166" s="127"/>
      <c r="C166" s="672"/>
      <c r="D166" s="577"/>
      <c r="E166" s="695"/>
      <c r="F166" s="695"/>
      <c r="G166" s="673"/>
      <c r="H166" s="673"/>
      <c r="I166" s="673"/>
      <c r="J166" s="673"/>
      <c r="K166" s="696"/>
      <c r="L166" s="695"/>
      <c r="M166" s="673"/>
      <c r="N166" s="677"/>
      <c r="O166" s="678"/>
      <c r="P166" s="384"/>
      <c r="Q166" s="108"/>
      <c r="R166" s="108"/>
      <c r="S166" s="108"/>
      <c r="T166" s="108"/>
      <c r="U166" s="108"/>
      <c r="V166" s="674"/>
      <c r="W166" s="127"/>
      <c r="X166" s="122"/>
      <c r="Y166" s="675"/>
      <c r="Z166" s="108"/>
      <c r="AA166" s="690"/>
      <c r="AB166" s="108"/>
      <c r="AC166" s="108"/>
      <c r="AD166" s="108"/>
      <c r="AE166" s="108"/>
      <c r="AF166" s="108"/>
    </row>
    <row r="167" spans="1:32" ht="12.75" customHeight="1">
      <c r="A167" s="159"/>
      <c r="B167" s="127"/>
      <c r="C167" s="672"/>
      <c r="D167" s="691"/>
      <c r="E167" s="155"/>
      <c r="F167" s="155"/>
      <c r="G167" s="155"/>
      <c r="H167" s="155"/>
      <c r="I167" s="155"/>
      <c r="J167" s="155"/>
      <c r="K167" s="155"/>
      <c r="L167" s="155"/>
      <c r="M167" s="155"/>
      <c r="N167" s="677"/>
      <c r="O167" s="678"/>
      <c r="P167" s="384"/>
      <c r="Q167" s="108"/>
      <c r="R167" s="108"/>
      <c r="S167" s="108"/>
      <c r="T167" s="108"/>
      <c r="U167" s="108"/>
      <c r="V167" s="674"/>
      <c r="W167" s="127"/>
      <c r="X167" s="122"/>
      <c r="Y167" s="675"/>
      <c r="Z167" s="108"/>
      <c r="AA167" s="676"/>
      <c r="AB167" s="108"/>
      <c r="AC167" s="108"/>
      <c r="AD167" s="108"/>
      <c r="AE167" s="108"/>
      <c r="AF167" s="108"/>
    </row>
    <row r="168" spans="1:32" ht="12.75" customHeight="1">
      <c r="A168" s="159"/>
      <c r="B168" s="127"/>
      <c r="C168" s="672"/>
      <c r="D168" s="691"/>
      <c r="E168" s="155"/>
      <c r="F168" s="155"/>
      <c r="G168" s="155"/>
      <c r="H168" s="155"/>
      <c r="I168" s="155"/>
      <c r="J168" s="155"/>
      <c r="K168" s="155"/>
      <c r="L168" s="155"/>
      <c r="M168" s="155"/>
      <c r="N168" s="677"/>
      <c r="O168" s="678"/>
      <c r="P168" s="384"/>
      <c r="Q168" s="108"/>
      <c r="R168" s="108"/>
      <c r="S168" s="108"/>
      <c r="T168" s="108"/>
      <c r="U168" s="108"/>
      <c r="V168" s="674"/>
      <c r="W168" s="127"/>
      <c r="X168" s="122"/>
      <c r="Y168" s="675"/>
      <c r="Z168" s="108"/>
      <c r="AA168" s="676"/>
      <c r="AB168" s="108"/>
      <c r="AC168" s="108"/>
      <c r="AD168" s="108"/>
      <c r="AE168" s="108"/>
      <c r="AF168" s="108"/>
    </row>
    <row r="169" spans="1:32" ht="11.25" customHeight="1">
      <c r="A169" s="159"/>
      <c r="B169" s="127"/>
      <c r="C169" s="672"/>
      <c r="D169" s="155"/>
      <c r="E169" s="155"/>
      <c r="F169" s="155"/>
      <c r="G169" s="155"/>
      <c r="H169" s="155"/>
      <c r="I169" s="155"/>
      <c r="J169" s="155"/>
      <c r="K169" s="155"/>
      <c r="L169" s="155"/>
      <c r="M169" s="155"/>
      <c r="N169" s="677"/>
      <c r="O169" s="678"/>
      <c r="P169" s="384"/>
      <c r="Q169" s="108"/>
      <c r="R169" s="108"/>
      <c r="S169" s="108"/>
      <c r="T169" s="108"/>
      <c r="U169" s="108"/>
      <c r="V169" s="674"/>
      <c r="W169" s="127"/>
      <c r="X169" s="122"/>
      <c r="Y169" s="675"/>
      <c r="Z169" s="108"/>
      <c r="AA169" s="676"/>
      <c r="AB169" s="108"/>
      <c r="AC169" s="108"/>
      <c r="AD169" s="108"/>
      <c r="AE169" s="108"/>
      <c r="AF169" s="108"/>
    </row>
    <row r="170" spans="1:32" ht="12.75" customHeight="1">
      <c r="A170" s="159"/>
      <c r="B170" s="127"/>
      <c r="C170" s="672"/>
      <c r="D170" s="155"/>
      <c r="E170" s="155"/>
      <c r="F170" s="155"/>
      <c r="G170" s="155"/>
      <c r="H170" s="155"/>
      <c r="I170" s="155"/>
      <c r="J170" s="692"/>
      <c r="K170" s="155"/>
      <c r="L170" s="155"/>
      <c r="M170" s="155"/>
      <c r="N170" s="680"/>
      <c r="O170" s="678"/>
      <c r="P170" s="384"/>
      <c r="Q170" s="108"/>
      <c r="R170" s="108"/>
      <c r="S170" s="108"/>
      <c r="T170" s="108"/>
      <c r="U170" s="108"/>
      <c r="V170" s="693"/>
      <c r="W170" s="127"/>
      <c r="X170" s="694"/>
      <c r="Y170" s="675"/>
      <c r="Z170" s="108"/>
      <c r="AA170" s="676"/>
      <c r="AB170" s="108"/>
      <c r="AC170" s="108"/>
      <c r="AD170" s="108"/>
      <c r="AE170" s="108"/>
      <c r="AF170" s="108"/>
    </row>
    <row r="171" spans="1:32" ht="11.25" customHeight="1">
      <c r="A171" s="108"/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</row>
    <row r="172" spans="1:32" ht="12.75" customHeight="1">
      <c r="A172" s="203"/>
      <c r="B172" s="108"/>
      <c r="C172" s="203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201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</row>
    <row r="173" spans="1:32">
      <c r="A173" s="108"/>
      <c r="B173" s="127"/>
      <c r="C173" s="384"/>
      <c r="D173" s="207"/>
      <c r="E173" s="207"/>
      <c r="F173" s="207"/>
      <c r="G173" s="207"/>
      <c r="H173" s="207"/>
      <c r="I173" s="207"/>
      <c r="J173" s="207"/>
      <c r="K173" s="207"/>
      <c r="L173" s="127"/>
      <c r="M173" s="127"/>
      <c r="N173" s="100"/>
      <c r="O173" s="100"/>
      <c r="P173" s="127"/>
      <c r="Q173" s="384"/>
      <c r="R173" s="108"/>
      <c r="S173" s="384"/>
      <c r="T173" s="127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</row>
    <row r="174" spans="1:32">
      <c r="A174" s="108"/>
      <c r="B174" s="127"/>
      <c r="C174" s="100"/>
      <c r="D174" s="207"/>
      <c r="E174" s="207"/>
      <c r="F174" s="207"/>
      <c r="G174" s="207"/>
      <c r="H174" s="207"/>
      <c r="I174" s="207"/>
      <c r="J174" s="207"/>
      <c r="K174" s="207"/>
      <c r="L174" s="127"/>
      <c r="M174" s="127"/>
      <c r="N174" s="100"/>
      <c r="O174" s="100"/>
      <c r="P174" s="127"/>
      <c r="Q174" s="384"/>
      <c r="R174" s="108"/>
      <c r="S174" s="384"/>
      <c r="T174" s="127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</row>
    <row r="175" spans="1:32">
      <c r="A175" s="108"/>
      <c r="B175" s="384"/>
      <c r="C175" s="384"/>
      <c r="D175" s="207"/>
      <c r="E175" s="207"/>
      <c r="F175" s="207"/>
      <c r="G175" s="207"/>
      <c r="H175" s="108"/>
      <c r="I175" s="108"/>
      <c r="J175" s="207"/>
      <c r="K175" s="106"/>
      <c r="L175" s="127"/>
      <c r="M175" s="127"/>
      <c r="N175" s="100"/>
      <c r="O175" s="100"/>
      <c r="P175" s="384"/>
      <c r="Q175" s="384"/>
      <c r="R175" s="108"/>
      <c r="S175" s="384"/>
      <c r="T175" s="127"/>
      <c r="U175" s="108"/>
      <c r="V175" s="108"/>
      <c r="W175" s="108"/>
      <c r="X175" s="108"/>
      <c r="Y175" s="108"/>
      <c r="Z175" s="108"/>
      <c r="AA175" s="669"/>
      <c r="AB175" s="108"/>
      <c r="AC175" s="108"/>
      <c r="AD175" s="108"/>
      <c r="AE175" s="108"/>
      <c r="AF175" s="108"/>
    </row>
    <row r="176" spans="1:32">
      <c r="A176" s="108"/>
      <c r="B176" s="127"/>
      <c r="C176" s="127"/>
      <c r="D176" s="384"/>
      <c r="E176" s="384"/>
      <c r="F176" s="384"/>
      <c r="G176" s="384"/>
      <c r="H176" s="384"/>
      <c r="I176" s="384"/>
      <c r="J176" s="384"/>
      <c r="K176" s="384"/>
      <c r="L176" s="384"/>
      <c r="M176" s="384"/>
      <c r="N176" s="100"/>
      <c r="O176" s="100"/>
      <c r="P176" s="384"/>
      <c r="Q176" s="384"/>
      <c r="R176" s="108"/>
      <c r="S176" s="384"/>
      <c r="T176" s="127"/>
      <c r="U176" s="108"/>
      <c r="V176" s="108"/>
      <c r="W176" s="108"/>
      <c r="X176" s="108"/>
      <c r="Y176" s="352"/>
      <c r="Z176" s="108"/>
      <c r="AA176" s="669"/>
      <c r="AB176" s="108"/>
      <c r="AC176" s="108"/>
      <c r="AD176" s="108"/>
      <c r="AE176" s="108"/>
      <c r="AF176" s="108"/>
    </row>
    <row r="177" spans="1:32">
      <c r="A177" s="108"/>
      <c r="B177" s="384"/>
      <c r="C177" s="108"/>
      <c r="D177" s="384"/>
      <c r="E177" s="384"/>
      <c r="F177" s="384"/>
      <c r="G177" s="384"/>
      <c r="H177" s="384"/>
      <c r="I177" s="384"/>
      <c r="J177" s="384"/>
      <c r="K177" s="384"/>
      <c r="L177" s="384"/>
      <c r="M177" s="384"/>
      <c r="N177" s="100"/>
      <c r="O177" s="100"/>
      <c r="P177" s="127"/>
      <c r="Q177" s="384"/>
      <c r="R177" s="108"/>
      <c r="S177" s="384"/>
      <c r="T177" s="127"/>
      <c r="U177" s="108"/>
      <c r="V177" s="108"/>
      <c r="W177" s="108"/>
      <c r="X177" s="108"/>
      <c r="Y177" s="352"/>
      <c r="Z177" s="108"/>
      <c r="AA177" s="670"/>
      <c r="AB177" s="108"/>
      <c r="AC177" s="108"/>
      <c r="AD177" s="108"/>
      <c r="AE177" s="108"/>
      <c r="AF177" s="108"/>
    </row>
    <row r="178" spans="1:32">
      <c r="A178" s="108"/>
      <c r="B178" s="127"/>
      <c r="C178" s="207"/>
      <c r="D178" s="127"/>
      <c r="E178" s="127"/>
      <c r="F178" s="127"/>
      <c r="G178" s="127"/>
      <c r="H178" s="103"/>
      <c r="I178" s="127"/>
      <c r="J178" s="127"/>
      <c r="K178" s="127"/>
      <c r="L178" s="127"/>
      <c r="M178" s="103"/>
      <c r="N178" s="100"/>
      <c r="O178" s="100"/>
      <c r="P178" s="207"/>
      <c r="Q178" s="384"/>
      <c r="R178" s="127"/>
      <c r="S178" s="384"/>
      <c r="T178" s="127"/>
      <c r="U178" s="108"/>
      <c r="V178" s="285"/>
      <c r="W178" s="384"/>
      <c r="X178" s="159"/>
      <c r="Y178" s="671"/>
      <c r="Z178" s="108"/>
      <c r="AA178" s="670"/>
      <c r="AB178" s="108"/>
      <c r="AC178" s="108"/>
      <c r="AD178" s="108"/>
      <c r="AE178" s="108"/>
      <c r="AF178" s="108"/>
    </row>
    <row r="179" spans="1:32">
      <c r="A179" s="159"/>
      <c r="B179" s="127"/>
      <c r="C179" s="672"/>
      <c r="D179" s="688"/>
      <c r="E179" s="673"/>
      <c r="F179" s="673"/>
      <c r="G179" s="673"/>
      <c r="H179" s="673"/>
      <c r="I179" s="673"/>
      <c r="J179" s="673"/>
      <c r="K179" s="673"/>
      <c r="L179" s="673"/>
      <c r="M179" s="673"/>
      <c r="N179" s="672"/>
      <c r="O179" s="384"/>
      <c r="P179" s="384"/>
      <c r="Q179" s="108"/>
      <c r="R179" s="578"/>
      <c r="S179" s="108"/>
      <c r="T179" s="108"/>
      <c r="U179" s="108"/>
      <c r="V179" s="674"/>
      <c r="W179" s="127"/>
      <c r="X179" s="122"/>
      <c r="Y179" s="675"/>
      <c r="Z179" s="108"/>
      <c r="AA179" s="676"/>
      <c r="AB179" s="108"/>
      <c r="AC179" s="108"/>
      <c r="AD179" s="108"/>
      <c r="AE179" s="108"/>
      <c r="AF179" s="108"/>
    </row>
    <row r="180" spans="1:32">
      <c r="A180" s="159"/>
      <c r="B180" s="127"/>
      <c r="C180" s="672"/>
      <c r="D180" s="688"/>
      <c r="E180" s="673"/>
      <c r="F180" s="673"/>
      <c r="G180" s="673"/>
      <c r="H180" s="673"/>
      <c r="I180" s="673"/>
      <c r="J180" s="673"/>
      <c r="K180" s="673"/>
      <c r="L180" s="673"/>
      <c r="M180" s="673"/>
      <c r="N180" s="677"/>
      <c r="O180" s="678"/>
      <c r="P180" s="384"/>
      <c r="Q180" s="108"/>
      <c r="R180" s="108"/>
      <c r="S180" s="108"/>
      <c r="T180" s="108"/>
      <c r="U180" s="108"/>
      <c r="V180" s="674"/>
      <c r="W180" s="127"/>
      <c r="X180" s="122"/>
      <c r="Y180" s="675"/>
      <c r="Z180" s="108"/>
      <c r="AA180" s="676"/>
      <c r="AB180" s="108"/>
      <c r="AC180" s="108"/>
      <c r="AD180" s="108"/>
      <c r="AE180" s="108"/>
      <c r="AF180" s="108"/>
    </row>
    <row r="181" spans="1:32" ht="12" customHeight="1">
      <c r="A181" s="159"/>
      <c r="B181" s="127"/>
      <c r="C181" s="672"/>
      <c r="D181" s="688"/>
      <c r="E181" s="673"/>
      <c r="F181" s="673"/>
      <c r="G181" s="688"/>
      <c r="H181" s="673"/>
      <c r="I181" s="673"/>
      <c r="J181" s="688"/>
      <c r="K181" s="673"/>
      <c r="L181" s="673"/>
      <c r="M181" s="673"/>
      <c r="N181" s="672"/>
      <c r="O181" s="678"/>
      <c r="P181" s="384"/>
      <c r="Q181" s="108"/>
      <c r="R181" s="108"/>
      <c r="S181" s="108"/>
      <c r="T181" s="108"/>
      <c r="U181" s="108"/>
      <c r="V181" s="674"/>
      <c r="W181" s="127"/>
      <c r="X181" s="122"/>
      <c r="Y181" s="675"/>
      <c r="Z181" s="108"/>
      <c r="AA181" s="679"/>
      <c r="AB181" s="108"/>
      <c r="AC181" s="108"/>
      <c r="AD181" s="108"/>
      <c r="AE181" s="108"/>
      <c r="AF181" s="108"/>
    </row>
    <row r="182" spans="1:32">
      <c r="A182" s="159"/>
      <c r="B182" s="127"/>
      <c r="C182" s="672"/>
      <c r="D182" s="688"/>
      <c r="E182" s="673"/>
      <c r="F182" s="673"/>
      <c r="G182" s="673"/>
      <c r="H182" s="673"/>
      <c r="I182" s="673"/>
      <c r="J182" s="673"/>
      <c r="K182" s="673"/>
      <c r="L182" s="673"/>
      <c r="M182" s="688"/>
      <c r="N182" s="680"/>
      <c r="O182" s="678"/>
      <c r="P182" s="384"/>
      <c r="Q182" s="108"/>
      <c r="R182" s="108"/>
      <c r="S182" s="108"/>
      <c r="T182" s="108"/>
      <c r="U182" s="108"/>
      <c r="V182" s="674"/>
      <c r="W182" s="127"/>
      <c r="X182" s="122"/>
      <c r="Y182" s="675"/>
      <c r="Z182" s="108"/>
      <c r="AA182" s="676"/>
      <c r="AB182" s="108"/>
      <c r="AC182" s="108"/>
      <c r="AD182" s="108"/>
      <c r="AE182" s="108"/>
      <c r="AF182" s="108"/>
    </row>
    <row r="183" spans="1:32" ht="12.75" customHeight="1">
      <c r="A183" s="159"/>
      <c r="B183" s="127"/>
      <c r="C183" s="672"/>
      <c r="D183" s="688"/>
      <c r="E183" s="673"/>
      <c r="F183" s="673"/>
      <c r="G183" s="673"/>
      <c r="H183" s="673"/>
      <c r="I183" s="673"/>
      <c r="J183" s="673"/>
      <c r="K183" s="673"/>
      <c r="L183" s="673"/>
      <c r="M183" s="673"/>
      <c r="N183" s="672"/>
      <c r="O183" s="678"/>
      <c r="P183" s="384"/>
      <c r="Q183" s="108"/>
      <c r="R183" s="108"/>
      <c r="S183" s="108"/>
      <c r="T183" s="108"/>
      <c r="U183" s="108"/>
      <c r="V183" s="674"/>
      <c r="W183" s="127"/>
      <c r="X183" s="122"/>
      <c r="Y183" s="675"/>
      <c r="Z183" s="108"/>
      <c r="AA183" s="681"/>
      <c r="AB183" s="108"/>
      <c r="AC183" s="108"/>
      <c r="AD183" s="108"/>
      <c r="AE183" s="108"/>
      <c r="AF183" s="108"/>
    </row>
    <row r="184" spans="1:32">
      <c r="A184" s="159"/>
      <c r="B184" s="127"/>
      <c r="C184" s="672"/>
      <c r="D184" s="688"/>
      <c r="E184" s="673"/>
      <c r="F184" s="673"/>
      <c r="G184" s="673"/>
      <c r="H184" s="673"/>
      <c r="I184" s="673"/>
      <c r="J184" s="673"/>
      <c r="K184" s="673"/>
      <c r="L184" s="673"/>
      <c r="M184" s="673"/>
      <c r="N184" s="672"/>
      <c r="O184" s="678"/>
      <c r="P184" s="384"/>
      <c r="Q184" s="108"/>
      <c r="R184" s="108"/>
      <c r="S184" s="108"/>
      <c r="T184" s="108"/>
      <c r="U184" s="108"/>
      <c r="V184" s="674"/>
      <c r="W184" s="127"/>
      <c r="X184" s="122"/>
      <c r="Y184" s="675"/>
      <c r="Z184" s="108"/>
      <c r="AA184" s="679"/>
      <c r="AB184" s="108"/>
      <c r="AC184" s="108"/>
      <c r="AD184" s="108"/>
      <c r="AE184" s="108"/>
      <c r="AF184" s="108"/>
    </row>
    <row r="185" spans="1:32" ht="15" customHeight="1">
      <c r="A185" s="159"/>
      <c r="B185" s="127"/>
      <c r="C185" s="672"/>
      <c r="D185" s="688"/>
      <c r="E185" s="673"/>
      <c r="F185" s="100"/>
      <c r="G185" s="683"/>
      <c r="H185" s="688"/>
      <c r="I185" s="673"/>
      <c r="J185" s="673"/>
      <c r="K185" s="673"/>
      <c r="L185" s="673"/>
      <c r="M185" s="673"/>
      <c r="N185" s="682"/>
      <c r="O185" s="678"/>
      <c r="P185" s="384"/>
      <c r="Q185" s="108"/>
      <c r="R185" s="108"/>
      <c r="S185" s="108"/>
      <c r="T185" s="108"/>
      <c r="U185" s="108"/>
      <c r="V185" s="674"/>
      <c r="W185" s="127"/>
      <c r="X185" s="122"/>
      <c r="Y185" s="675"/>
      <c r="Z185" s="108"/>
      <c r="AA185" s="681"/>
      <c r="AB185" s="108"/>
      <c r="AC185" s="108"/>
      <c r="AD185" s="108"/>
      <c r="AE185" s="108"/>
      <c r="AF185" s="108"/>
    </row>
    <row r="186" spans="1:32">
      <c r="A186" s="159"/>
      <c r="B186" s="127"/>
      <c r="C186" s="672"/>
      <c r="D186" s="688"/>
      <c r="E186" s="673"/>
      <c r="F186" s="673"/>
      <c r="G186" s="673"/>
      <c r="H186" s="673"/>
      <c r="I186" s="673"/>
      <c r="J186" s="673"/>
      <c r="K186" s="673"/>
      <c r="L186" s="673"/>
      <c r="M186" s="673"/>
      <c r="N186" s="672"/>
      <c r="O186" s="678"/>
      <c r="P186" s="384"/>
      <c r="Q186" s="108"/>
      <c r="R186" s="108"/>
      <c r="S186" s="108"/>
      <c r="T186" s="108"/>
      <c r="U186" s="108"/>
      <c r="V186" s="674"/>
      <c r="W186" s="127"/>
      <c r="X186" s="122"/>
      <c r="Y186" s="675"/>
      <c r="Z186" s="108"/>
      <c r="AA186" s="676"/>
      <c r="AB186" s="108"/>
      <c r="AC186" s="108"/>
      <c r="AD186" s="108"/>
      <c r="AE186" s="108"/>
      <c r="AF186" s="108"/>
    </row>
    <row r="187" spans="1:32">
      <c r="A187" s="159"/>
      <c r="B187" s="127"/>
      <c r="C187" s="672"/>
      <c r="D187" s="688"/>
      <c r="E187" s="673"/>
      <c r="F187" s="673"/>
      <c r="G187" s="673"/>
      <c r="H187" s="673"/>
      <c r="I187" s="673"/>
      <c r="J187" s="673"/>
      <c r="K187" s="673"/>
      <c r="L187" s="673"/>
      <c r="M187" s="673"/>
      <c r="N187" s="672"/>
      <c r="O187" s="678"/>
      <c r="P187" s="384"/>
      <c r="Q187" s="108"/>
      <c r="R187" s="108"/>
      <c r="S187" s="108"/>
      <c r="T187" s="108"/>
      <c r="U187" s="108"/>
      <c r="V187" s="674"/>
      <c r="W187" s="127"/>
      <c r="X187" s="122"/>
      <c r="Y187" s="675"/>
      <c r="Z187" s="108"/>
      <c r="AA187" s="676"/>
      <c r="AB187" s="108"/>
      <c r="AC187" s="108"/>
      <c r="AD187" s="108"/>
      <c r="AE187" s="108"/>
      <c r="AF187" s="108"/>
    </row>
    <row r="188" spans="1:32">
      <c r="A188" s="159"/>
      <c r="B188" s="127"/>
      <c r="C188" s="672"/>
      <c r="D188" s="688"/>
      <c r="E188" s="673"/>
      <c r="F188" s="673"/>
      <c r="G188" s="673"/>
      <c r="H188" s="673"/>
      <c r="I188" s="673"/>
      <c r="J188" s="673"/>
      <c r="K188" s="673"/>
      <c r="L188" s="673"/>
      <c r="M188" s="673"/>
      <c r="N188" s="672"/>
      <c r="O188" s="678"/>
      <c r="P188" s="384"/>
      <c r="Q188" s="108"/>
      <c r="R188" s="108"/>
      <c r="S188" s="108"/>
      <c r="T188" s="108"/>
      <c r="U188" s="108"/>
      <c r="V188" s="674"/>
      <c r="W188" s="127"/>
      <c r="X188" s="122"/>
      <c r="Y188" s="675"/>
      <c r="Z188" s="108"/>
      <c r="AA188" s="676"/>
      <c r="AB188" s="108"/>
      <c r="AC188" s="108"/>
      <c r="AD188" s="108"/>
      <c r="AE188" s="108"/>
      <c r="AF188" s="108"/>
    </row>
    <row r="189" spans="1:32">
      <c r="A189" s="159"/>
      <c r="B189" s="127"/>
      <c r="C189" s="672"/>
      <c r="D189" s="688"/>
      <c r="E189" s="673"/>
      <c r="F189" s="673"/>
      <c r="G189" s="673"/>
      <c r="H189" s="673"/>
      <c r="I189" s="673"/>
      <c r="J189" s="673"/>
      <c r="K189" s="673"/>
      <c r="L189" s="673"/>
      <c r="M189" s="673"/>
      <c r="N189" s="672"/>
      <c r="O189" s="678"/>
      <c r="P189" s="384"/>
      <c r="Q189" s="108"/>
      <c r="R189" s="108"/>
      <c r="S189" s="108"/>
      <c r="T189" s="108"/>
      <c r="U189" s="108"/>
      <c r="V189" s="674"/>
      <c r="W189" s="127"/>
      <c r="X189" s="122"/>
      <c r="Y189" s="675"/>
      <c r="Z189" s="108"/>
      <c r="AA189" s="676"/>
      <c r="AB189" s="108"/>
      <c r="AC189" s="108"/>
      <c r="AD189" s="108"/>
      <c r="AE189" s="108"/>
      <c r="AF189" s="108"/>
    </row>
    <row r="190" spans="1:32">
      <c r="A190" s="159"/>
      <c r="B190" s="127"/>
      <c r="C190" s="672"/>
      <c r="D190" s="688"/>
      <c r="E190" s="673"/>
      <c r="F190" s="673"/>
      <c r="G190" s="673"/>
      <c r="H190" s="673"/>
      <c r="I190" s="673"/>
      <c r="J190" s="673"/>
      <c r="K190" s="673"/>
      <c r="L190" s="673"/>
      <c r="M190" s="673"/>
      <c r="N190" s="672"/>
      <c r="O190" s="678"/>
      <c r="P190" s="384"/>
      <c r="Q190" s="108"/>
      <c r="R190" s="108"/>
      <c r="S190" s="108"/>
      <c r="T190" s="108"/>
      <c r="U190" s="108"/>
      <c r="V190" s="674"/>
      <c r="W190" s="127"/>
      <c r="X190" s="122"/>
      <c r="Y190" s="675"/>
      <c r="Z190" s="108"/>
      <c r="AA190" s="676"/>
      <c r="AB190" s="108"/>
      <c r="AC190" s="108"/>
      <c r="AD190" s="108"/>
      <c r="AE190" s="108"/>
      <c r="AF190" s="108"/>
    </row>
    <row r="191" spans="1:32">
      <c r="A191" s="159"/>
      <c r="B191" s="127"/>
      <c r="C191" s="672"/>
      <c r="D191" s="688"/>
      <c r="E191" s="673"/>
      <c r="F191" s="673"/>
      <c r="G191" s="673"/>
      <c r="H191" s="673"/>
      <c r="I191" s="673"/>
      <c r="J191" s="673"/>
      <c r="K191" s="673"/>
      <c r="L191" s="673"/>
      <c r="M191" s="673"/>
      <c r="N191" s="672"/>
      <c r="O191" s="678"/>
      <c r="P191" s="384"/>
      <c r="Q191" s="108"/>
      <c r="R191" s="108"/>
      <c r="S191" s="108"/>
      <c r="T191" s="108"/>
      <c r="U191" s="108"/>
      <c r="V191" s="674"/>
      <c r="W191" s="127"/>
      <c r="X191" s="122"/>
      <c r="Y191" s="675"/>
      <c r="Z191" s="108"/>
      <c r="AA191" s="676"/>
      <c r="AB191" s="108"/>
      <c r="AC191" s="108"/>
      <c r="AD191" s="108"/>
      <c r="AE191" s="108"/>
      <c r="AF191" s="108"/>
    </row>
    <row r="192" spans="1:32">
      <c r="A192" s="159"/>
      <c r="B192" s="127"/>
      <c r="C192" s="672"/>
      <c r="D192" s="688"/>
      <c r="E192" s="673"/>
      <c r="F192" s="673"/>
      <c r="G192" s="673"/>
      <c r="H192" s="673"/>
      <c r="I192" s="673"/>
      <c r="J192" s="673"/>
      <c r="K192" s="673"/>
      <c r="L192" s="673"/>
      <c r="M192" s="673"/>
      <c r="N192" s="672"/>
      <c r="O192" s="678"/>
      <c r="P192" s="384"/>
      <c r="Q192" s="108"/>
      <c r="R192" s="108"/>
      <c r="S192" s="108"/>
      <c r="T192" s="108"/>
      <c r="U192" s="108"/>
      <c r="V192" s="674"/>
      <c r="W192" s="127"/>
      <c r="X192" s="122"/>
      <c r="Y192" s="675"/>
      <c r="Z192" s="108"/>
      <c r="AA192" s="676"/>
      <c r="AB192" s="108"/>
      <c r="AC192" s="108"/>
      <c r="AD192" s="108"/>
      <c r="AE192" s="108"/>
      <c r="AF192" s="108"/>
    </row>
    <row r="193" spans="1:32" ht="13.5" customHeight="1">
      <c r="A193" s="159"/>
      <c r="B193" s="127"/>
      <c r="C193" s="672"/>
      <c r="D193" s="688"/>
      <c r="E193" s="673"/>
      <c r="F193" s="673"/>
      <c r="G193" s="673"/>
      <c r="H193" s="673"/>
      <c r="I193" s="673"/>
      <c r="J193" s="673"/>
      <c r="K193" s="673"/>
      <c r="L193" s="673"/>
      <c r="M193" s="673"/>
      <c r="N193" s="672"/>
      <c r="O193" s="678"/>
      <c r="P193" s="384"/>
      <c r="Q193" s="108"/>
      <c r="R193" s="108"/>
      <c r="S193" s="108"/>
      <c r="T193" s="108"/>
      <c r="U193" s="108"/>
      <c r="V193" s="674"/>
      <c r="W193" s="127"/>
      <c r="X193" s="122"/>
      <c r="Y193" s="675"/>
      <c r="Z193" s="108"/>
      <c r="AA193" s="679"/>
      <c r="AB193" s="108"/>
      <c r="AC193" s="108"/>
      <c r="AD193" s="108"/>
      <c r="AE193" s="108"/>
      <c r="AF193" s="108"/>
    </row>
    <row r="194" spans="1:32" ht="12" customHeight="1">
      <c r="A194" s="159"/>
      <c r="B194" s="127"/>
      <c r="C194" s="672"/>
      <c r="D194" s="691"/>
      <c r="E194" s="683"/>
      <c r="F194" s="684"/>
      <c r="G194" s="673"/>
      <c r="H194" s="673"/>
      <c r="I194" s="673"/>
      <c r="J194" s="673"/>
      <c r="K194" s="683"/>
      <c r="L194" s="683"/>
      <c r="M194" s="673"/>
      <c r="N194" s="677"/>
      <c r="O194" s="678"/>
      <c r="P194" s="384"/>
      <c r="Q194" s="108"/>
      <c r="R194" s="108"/>
      <c r="S194" s="108"/>
      <c r="T194" s="108"/>
      <c r="U194" s="108"/>
      <c r="V194" s="674"/>
      <c r="W194" s="127"/>
      <c r="X194" s="122"/>
      <c r="Y194" s="675"/>
      <c r="Z194" s="108"/>
      <c r="AA194" s="685"/>
      <c r="AB194" s="108"/>
      <c r="AC194" s="108"/>
      <c r="AD194" s="108"/>
      <c r="AE194" s="108"/>
      <c r="AF194" s="108"/>
    </row>
    <row r="195" spans="1:32">
      <c r="A195" s="159"/>
      <c r="B195" s="127"/>
      <c r="C195" s="672"/>
      <c r="D195" s="691"/>
      <c r="E195" s="683"/>
      <c r="F195" s="684"/>
      <c r="G195" s="673"/>
      <c r="H195" s="673"/>
      <c r="I195" s="673"/>
      <c r="J195" s="673"/>
      <c r="K195" s="683"/>
      <c r="L195" s="683"/>
      <c r="M195" s="673"/>
      <c r="N195" s="672"/>
      <c r="O195" s="678"/>
      <c r="P195" s="384"/>
      <c r="Q195" s="108"/>
      <c r="R195" s="108"/>
      <c r="S195" s="108"/>
      <c r="T195" s="108"/>
      <c r="U195" s="108"/>
      <c r="V195" s="674"/>
      <c r="W195" s="127"/>
      <c r="X195" s="122"/>
      <c r="Y195" s="675"/>
      <c r="Z195" s="108"/>
      <c r="AA195" s="676"/>
      <c r="AB195" s="108"/>
      <c r="AC195" s="108"/>
      <c r="AD195" s="108"/>
      <c r="AE195" s="108"/>
      <c r="AF195" s="108"/>
    </row>
    <row r="196" spans="1:32" ht="13.5" customHeight="1">
      <c r="A196" s="159"/>
      <c r="B196" s="127"/>
      <c r="C196" s="672"/>
      <c r="D196" s="691"/>
      <c r="E196" s="683"/>
      <c r="F196" s="684"/>
      <c r="G196" s="673"/>
      <c r="H196" s="673"/>
      <c r="I196" s="673"/>
      <c r="J196" s="673"/>
      <c r="K196" s="683"/>
      <c r="L196" s="683"/>
      <c r="M196" s="673"/>
      <c r="N196" s="672"/>
      <c r="O196" s="678"/>
      <c r="P196" s="384"/>
      <c r="Q196" s="108"/>
      <c r="R196" s="108"/>
      <c r="S196" s="108"/>
      <c r="T196" s="108"/>
      <c r="U196" s="108"/>
      <c r="V196" s="674"/>
      <c r="W196" s="127"/>
      <c r="X196" s="122"/>
      <c r="Y196" s="675"/>
      <c r="Z196" s="108"/>
      <c r="AA196" s="676"/>
      <c r="AB196" s="108"/>
      <c r="AC196" s="108"/>
      <c r="AD196" s="108"/>
      <c r="AE196" s="108"/>
      <c r="AF196" s="108"/>
    </row>
    <row r="197" spans="1:32">
      <c r="A197" s="159"/>
      <c r="B197" s="127"/>
      <c r="C197" s="672"/>
      <c r="D197" s="691"/>
      <c r="E197" s="683"/>
      <c r="F197" s="684"/>
      <c r="G197" s="673"/>
      <c r="H197" s="695"/>
      <c r="I197" s="673"/>
      <c r="J197" s="695"/>
      <c r="K197" s="688"/>
      <c r="L197" s="688"/>
      <c r="M197" s="673"/>
      <c r="N197" s="672"/>
      <c r="O197" s="678"/>
      <c r="P197" s="384"/>
      <c r="Q197" s="108"/>
      <c r="R197" s="108"/>
      <c r="S197" s="108"/>
      <c r="T197" s="108"/>
      <c r="U197" s="108"/>
      <c r="V197" s="674"/>
      <c r="W197" s="127"/>
      <c r="X197" s="122"/>
      <c r="Y197" s="675"/>
      <c r="Z197" s="108"/>
      <c r="AA197" s="681"/>
      <c r="AB197" s="108"/>
      <c r="AC197" s="108"/>
      <c r="AD197" s="108"/>
      <c r="AE197" s="108"/>
      <c r="AF197" s="108"/>
    </row>
    <row r="198" spans="1:32">
      <c r="A198" s="159"/>
      <c r="B198" s="127"/>
      <c r="C198" s="672"/>
      <c r="D198" s="691"/>
      <c r="E198" s="688"/>
      <c r="F198" s="684"/>
      <c r="G198" s="673"/>
      <c r="H198" s="673"/>
      <c r="I198" s="673"/>
      <c r="J198" s="673"/>
      <c r="K198" s="688"/>
      <c r="L198" s="688"/>
      <c r="M198" s="673"/>
      <c r="N198" s="672"/>
      <c r="O198" s="678"/>
      <c r="P198" s="384"/>
      <c r="Q198" s="108"/>
      <c r="R198" s="108"/>
      <c r="S198" s="108"/>
      <c r="T198" s="108"/>
      <c r="U198" s="108"/>
      <c r="V198" s="674"/>
      <c r="W198" s="127"/>
      <c r="X198" s="122"/>
      <c r="Y198" s="675"/>
      <c r="Z198" s="108"/>
      <c r="AA198" s="676"/>
      <c r="AB198" s="108"/>
      <c r="AC198" s="108"/>
      <c r="AD198" s="108"/>
      <c r="AE198" s="108"/>
      <c r="AF198" s="108"/>
    </row>
    <row r="199" spans="1:32" ht="12" customHeight="1">
      <c r="A199" s="159"/>
      <c r="B199" s="127"/>
      <c r="C199" s="672"/>
      <c r="D199" s="691"/>
      <c r="E199" s="683"/>
      <c r="F199" s="684"/>
      <c r="G199" s="673"/>
      <c r="H199" s="673"/>
      <c r="I199" s="673"/>
      <c r="J199" s="673"/>
      <c r="K199" s="688"/>
      <c r="L199" s="683"/>
      <c r="M199" s="673"/>
      <c r="N199" s="672"/>
      <c r="O199" s="678"/>
      <c r="P199" s="384"/>
      <c r="Q199" s="108"/>
      <c r="R199" s="108"/>
      <c r="S199" s="108"/>
      <c r="T199" s="108"/>
      <c r="U199" s="108"/>
      <c r="V199" s="674"/>
      <c r="W199" s="127"/>
      <c r="X199" s="122"/>
      <c r="Y199" s="675"/>
      <c r="Z199" s="108"/>
      <c r="AA199" s="676"/>
      <c r="AB199" s="108"/>
      <c r="AC199" s="108"/>
      <c r="AD199" s="108"/>
      <c r="AE199" s="108"/>
      <c r="AF199" s="108"/>
    </row>
    <row r="200" spans="1:32" ht="12.75" customHeight="1">
      <c r="A200" s="159"/>
      <c r="B200" s="127"/>
      <c r="C200" s="672"/>
      <c r="D200" s="691"/>
      <c r="E200" s="688"/>
      <c r="F200" s="684"/>
      <c r="G200" s="673"/>
      <c r="H200" s="673"/>
      <c r="I200" s="673"/>
      <c r="J200" s="673"/>
      <c r="K200" s="684"/>
      <c r="L200" s="684"/>
      <c r="M200" s="100"/>
      <c r="N200" s="672"/>
      <c r="O200" s="678"/>
      <c r="P200" s="384"/>
      <c r="Q200" s="108"/>
      <c r="R200" s="108"/>
      <c r="S200" s="108"/>
      <c r="T200" s="108"/>
      <c r="U200" s="108"/>
      <c r="V200" s="674"/>
      <c r="W200" s="127"/>
      <c r="X200" s="122"/>
      <c r="Y200" s="675"/>
      <c r="Z200" s="108"/>
      <c r="AA200" s="676"/>
      <c r="AB200" s="108"/>
      <c r="AC200" s="108"/>
      <c r="AD200" s="108"/>
      <c r="AE200" s="108"/>
      <c r="AF200" s="108"/>
    </row>
    <row r="201" spans="1:32" ht="11.25" customHeight="1">
      <c r="A201" s="159"/>
      <c r="B201" s="127"/>
      <c r="C201" s="672"/>
      <c r="D201" s="691"/>
      <c r="E201" s="688"/>
      <c r="F201" s="688"/>
      <c r="G201" s="673"/>
      <c r="H201" s="673"/>
      <c r="I201" s="673"/>
      <c r="J201" s="683"/>
      <c r="K201" s="695"/>
      <c r="L201" s="688"/>
      <c r="M201" s="684"/>
      <c r="N201" s="672"/>
      <c r="O201" s="678"/>
      <c r="P201" s="384"/>
      <c r="Q201" s="108"/>
      <c r="R201" s="108"/>
      <c r="S201" s="108"/>
      <c r="T201" s="108"/>
      <c r="U201" s="108"/>
      <c r="V201" s="674"/>
      <c r="W201" s="127"/>
      <c r="X201" s="122"/>
      <c r="Y201" s="675"/>
      <c r="Z201" s="108"/>
      <c r="AA201" s="676"/>
      <c r="AB201" s="108"/>
      <c r="AC201" s="108"/>
      <c r="AD201" s="108"/>
      <c r="AE201" s="108"/>
      <c r="AF201" s="108"/>
    </row>
    <row r="202" spans="1:32" ht="12" customHeight="1">
      <c r="A202" s="159"/>
      <c r="B202" s="127"/>
      <c r="C202" s="672"/>
      <c r="D202" s="691"/>
      <c r="E202" s="683"/>
      <c r="F202" s="684"/>
      <c r="G202" s="673"/>
      <c r="H202" s="673"/>
      <c r="I202" s="673"/>
      <c r="J202" s="673"/>
      <c r="K202" s="683"/>
      <c r="L202" s="683"/>
      <c r="M202" s="673"/>
      <c r="N202" s="672"/>
      <c r="O202" s="678"/>
      <c r="P202" s="384"/>
      <c r="Q202" s="108"/>
      <c r="R202" s="108"/>
      <c r="S202" s="108"/>
      <c r="T202" s="108"/>
      <c r="U202" s="108"/>
      <c r="V202" s="674"/>
      <c r="W202" s="127"/>
      <c r="X202" s="122"/>
      <c r="Y202" s="675"/>
      <c r="Z202" s="108"/>
      <c r="AA202" s="676"/>
      <c r="AB202" s="108"/>
      <c r="AC202" s="108"/>
      <c r="AD202" s="108"/>
      <c r="AE202" s="108"/>
      <c r="AF202" s="108"/>
    </row>
    <row r="203" spans="1:32">
      <c r="A203" s="159"/>
      <c r="B203" s="127"/>
      <c r="C203" s="672"/>
      <c r="D203" s="691"/>
      <c r="E203" s="688"/>
      <c r="F203" s="684"/>
      <c r="G203" s="673"/>
      <c r="H203" s="673"/>
      <c r="I203" s="673"/>
      <c r="J203" s="673"/>
      <c r="K203" s="684"/>
      <c r="L203" s="684"/>
      <c r="M203" s="673"/>
      <c r="N203" s="672"/>
      <c r="O203" s="686"/>
      <c r="P203" s="384"/>
      <c r="Q203" s="108"/>
      <c r="R203" s="108"/>
      <c r="S203" s="108"/>
      <c r="T203" s="108"/>
      <c r="U203" s="108"/>
      <c r="V203" s="674"/>
      <c r="W203" s="127"/>
      <c r="X203" s="122"/>
      <c r="Y203" s="675"/>
      <c r="Z203" s="108"/>
      <c r="AA203" s="687"/>
      <c r="AB203" s="108"/>
      <c r="AC203" s="108"/>
      <c r="AD203" s="108"/>
      <c r="AE203" s="108"/>
      <c r="AF203" s="108"/>
    </row>
    <row r="204" spans="1:32" ht="13.5" customHeight="1">
      <c r="A204" s="159"/>
      <c r="B204" s="127"/>
      <c r="C204" s="672"/>
      <c r="D204" s="691"/>
      <c r="E204" s="683"/>
      <c r="F204" s="684"/>
      <c r="G204" s="673"/>
      <c r="H204" s="673"/>
      <c r="I204" s="673"/>
      <c r="J204" s="673"/>
      <c r="K204" s="684"/>
      <c r="L204" s="684"/>
      <c r="M204" s="673"/>
      <c r="N204" s="672"/>
      <c r="O204" s="678"/>
      <c r="P204" s="384"/>
      <c r="Q204" s="108"/>
      <c r="R204" s="108"/>
      <c r="S204" s="108"/>
      <c r="T204" s="108"/>
      <c r="U204" s="108"/>
      <c r="V204" s="674"/>
      <c r="W204" s="127"/>
      <c r="X204" s="122"/>
      <c r="Y204" s="675"/>
      <c r="Z204" s="108"/>
      <c r="AA204" s="676"/>
      <c r="AB204" s="108"/>
      <c r="AC204" s="108"/>
      <c r="AD204" s="108"/>
      <c r="AE204" s="108"/>
      <c r="AF204" s="108"/>
    </row>
    <row r="205" spans="1:32" ht="13.5" customHeight="1">
      <c r="A205" s="159"/>
      <c r="B205" s="127"/>
      <c r="C205" s="672"/>
      <c r="D205" s="691"/>
      <c r="E205" s="684"/>
      <c r="F205" s="688"/>
      <c r="G205" s="673"/>
      <c r="H205" s="673"/>
      <c r="I205" s="673"/>
      <c r="J205" s="673"/>
      <c r="K205" s="695"/>
      <c r="L205" s="688"/>
      <c r="M205" s="673"/>
      <c r="N205" s="672"/>
      <c r="O205" s="686"/>
      <c r="P205" s="384"/>
      <c r="Q205" s="108"/>
      <c r="R205" s="108"/>
      <c r="S205" s="108"/>
      <c r="T205" s="108"/>
      <c r="U205" s="108"/>
      <c r="V205" s="674"/>
      <c r="W205" s="127"/>
      <c r="X205" s="122"/>
      <c r="Y205" s="675"/>
      <c r="Z205" s="108"/>
      <c r="AA205" s="687"/>
      <c r="AB205" s="108"/>
      <c r="AC205" s="108"/>
      <c r="AD205" s="108"/>
      <c r="AE205" s="108"/>
      <c r="AF205" s="108"/>
    </row>
    <row r="206" spans="1:32" hidden="1">
      <c r="A206" s="159"/>
      <c r="B206" s="127"/>
      <c r="C206" s="672"/>
      <c r="D206" s="691"/>
      <c r="E206" s="688"/>
      <c r="F206" s="684"/>
      <c r="G206" s="673"/>
      <c r="H206" s="673"/>
      <c r="I206" s="673"/>
      <c r="J206" s="673"/>
      <c r="K206" s="683"/>
      <c r="L206" s="683"/>
      <c r="M206" s="673"/>
      <c r="N206" s="672"/>
      <c r="O206" s="678"/>
      <c r="P206" s="384"/>
      <c r="Q206" s="108"/>
      <c r="R206" s="108"/>
      <c r="S206" s="108"/>
      <c r="T206" s="108"/>
      <c r="U206" s="108"/>
      <c r="V206" s="674"/>
      <c r="W206" s="127"/>
      <c r="X206" s="122"/>
      <c r="Y206" s="675"/>
      <c r="Z206" s="108"/>
      <c r="AA206" s="681"/>
      <c r="AB206" s="108"/>
      <c r="AC206" s="108"/>
      <c r="AD206" s="108"/>
      <c r="AE206" s="108"/>
      <c r="AF206" s="108"/>
    </row>
    <row r="207" spans="1:32" ht="13.5" customHeight="1">
      <c r="A207" s="159"/>
      <c r="B207" s="103"/>
      <c r="C207" s="672"/>
      <c r="D207" s="691"/>
      <c r="E207" s="684"/>
      <c r="F207" s="684"/>
      <c r="G207" s="673"/>
      <c r="H207" s="673"/>
      <c r="I207" s="673"/>
      <c r="J207" s="673"/>
      <c r="K207" s="688"/>
      <c r="L207" s="688"/>
      <c r="M207" s="673"/>
      <c r="N207" s="672"/>
      <c r="O207" s="678"/>
      <c r="P207" s="384"/>
      <c r="Q207" s="108"/>
      <c r="R207" s="108"/>
      <c r="S207" s="108"/>
      <c r="T207" s="108"/>
      <c r="U207" s="108"/>
      <c r="V207" s="674"/>
      <c r="W207" s="127"/>
      <c r="X207" s="122"/>
      <c r="Y207" s="675"/>
      <c r="Z207" s="108"/>
      <c r="AA207" s="676"/>
      <c r="AB207" s="108"/>
      <c r="AC207" s="108"/>
      <c r="AD207" s="108"/>
      <c r="AE207" s="108"/>
      <c r="AF207" s="108"/>
    </row>
    <row r="208" spans="1:32" ht="12" customHeight="1">
      <c r="A208" s="159"/>
      <c r="B208" s="127"/>
      <c r="C208" s="672"/>
      <c r="D208" s="691"/>
      <c r="E208" s="683"/>
      <c r="F208" s="684"/>
      <c r="G208" s="695"/>
      <c r="H208" s="673"/>
      <c r="I208" s="673"/>
      <c r="J208" s="673"/>
      <c r="K208" s="683"/>
      <c r="L208" s="684"/>
      <c r="M208" s="673"/>
      <c r="N208" s="677"/>
      <c r="O208" s="686"/>
      <c r="P208" s="384"/>
      <c r="Q208" s="108"/>
      <c r="R208" s="108"/>
      <c r="S208" s="108"/>
      <c r="T208" s="108"/>
      <c r="U208" s="108"/>
      <c r="V208" s="674"/>
      <c r="W208" s="127"/>
      <c r="X208" s="122"/>
      <c r="Y208" s="675"/>
      <c r="Z208" s="108"/>
      <c r="AA208" s="687"/>
      <c r="AB208" s="108"/>
      <c r="AC208" s="108"/>
      <c r="AD208" s="108"/>
      <c r="AE208" s="108"/>
      <c r="AF208" s="108"/>
    </row>
    <row r="209" spans="1:32" ht="13.5" customHeight="1">
      <c r="A209" s="159"/>
      <c r="B209" s="127"/>
      <c r="C209" s="672"/>
      <c r="D209" s="691"/>
      <c r="E209" s="695"/>
      <c r="F209" s="695"/>
      <c r="G209" s="673"/>
      <c r="H209" s="673"/>
      <c r="I209" s="673"/>
      <c r="J209" s="673"/>
      <c r="K209" s="696"/>
      <c r="L209" s="695"/>
      <c r="M209" s="673"/>
      <c r="N209" s="677"/>
      <c r="O209" s="678"/>
      <c r="P209" s="384"/>
      <c r="Q209" s="108"/>
      <c r="R209" s="108"/>
      <c r="S209" s="108"/>
      <c r="T209" s="108"/>
      <c r="U209" s="108"/>
      <c r="V209" s="674"/>
      <c r="W209" s="127"/>
      <c r="X209" s="122"/>
      <c r="Y209" s="675"/>
      <c r="Z209" s="108"/>
      <c r="AA209" s="690"/>
      <c r="AB209" s="108"/>
      <c r="AC209" s="108"/>
      <c r="AD209" s="108"/>
      <c r="AE209" s="108"/>
      <c r="AF209" s="108"/>
    </row>
    <row r="210" spans="1:32">
      <c r="A210" s="159"/>
      <c r="B210" s="127"/>
      <c r="C210" s="672"/>
      <c r="D210" s="691"/>
      <c r="E210" s="155"/>
      <c r="F210" s="155"/>
      <c r="G210" s="155"/>
      <c r="H210" s="155"/>
      <c r="I210" s="155"/>
      <c r="J210" s="155"/>
      <c r="K210" s="155"/>
      <c r="L210" s="155"/>
      <c r="M210" s="155"/>
      <c r="N210" s="677"/>
      <c r="O210" s="678"/>
      <c r="P210" s="384"/>
      <c r="Q210" s="108"/>
      <c r="R210" s="108"/>
      <c r="S210" s="108"/>
      <c r="T210" s="108"/>
      <c r="U210" s="108"/>
      <c r="V210" s="674"/>
      <c r="W210" s="127"/>
      <c r="X210" s="122"/>
      <c r="Y210" s="675"/>
      <c r="Z210" s="108"/>
      <c r="AA210" s="676"/>
      <c r="AB210" s="108"/>
      <c r="AC210" s="108"/>
      <c r="AD210" s="108"/>
      <c r="AE210" s="108"/>
      <c r="AF210" s="108"/>
    </row>
    <row r="211" spans="1:32" ht="12.75" customHeight="1">
      <c r="A211" s="159"/>
      <c r="B211" s="127"/>
      <c r="C211" s="672"/>
      <c r="D211" s="691"/>
      <c r="E211" s="155"/>
      <c r="F211" s="155"/>
      <c r="G211" s="155"/>
      <c r="H211" s="155"/>
      <c r="I211" s="155"/>
      <c r="J211" s="155"/>
      <c r="K211" s="155"/>
      <c r="L211" s="155"/>
      <c r="M211" s="155"/>
      <c r="N211" s="677"/>
      <c r="O211" s="678"/>
      <c r="P211" s="384"/>
      <c r="Q211" s="108"/>
      <c r="R211" s="108"/>
      <c r="S211" s="108"/>
      <c r="T211" s="108"/>
      <c r="U211" s="108"/>
      <c r="V211" s="674"/>
      <c r="W211" s="127"/>
      <c r="X211" s="122"/>
      <c r="Y211" s="675"/>
      <c r="Z211" s="108"/>
      <c r="AA211" s="676"/>
      <c r="AB211" s="108"/>
      <c r="AC211" s="108"/>
      <c r="AD211" s="108"/>
      <c r="AE211" s="108"/>
      <c r="AF211" s="108"/>
    </row>
    <row r="212" spans="1:32" ht="12" customHeight="1">
      <c r="A212" s="159"/>
      <c r="B212" s="127"/>
      <c r="C212" s="672"/>
      <c r="D212" s="155"/>
      <c r="E212" s="155"/>
      <c r="F212" s="155"/>
      <c r="G212" s="155"/>
      <c r="H212" s="155"/>
      <c r="I212" s="155"/>
      <c r="J212" s="155"/>
      <c r="K212" s="155"/>
      <c r="L212" s="155"/>
      <c r="M212" s="155"/>
      <c r="N212" s="677"/>
      <c r="O212" s="678"/>
      <c r="P212" s="384"/>
      <c r="Q212" s="108"/>
      <c r="R212" s="108"/>
      <c r="S212" s="108"/>
      <c r="T212" s="108"/>
      <c r="U212" s="108"/>
      <c r="V212" s="674"/>
      <c r="W212" s="127"/>
      <c r="X212" s="122"/>
      <c r="Y212" s="675"/>
      <c r="Z212" s="108"/>
      <c r="AA212" s="676"/>
      <c r="AB212" s="108"/>
      <c r="AC212" s="108"/>
      <c r="AD212" s="108"/>
      <c r="AE212" s="108"/>
      <c r="AF212" s="108"/>
    </row>
    <row r="213" spans="1:32" ht="12.75" customHeight="1">
      <c r="A213" s="159"/>
      <c r="B213" s="127"/>
      <c r="C213" s="672"/>
      <c r="D213" s="155"/>
      <c r="E213" s="155"/>
      <c r="F213" s="155"/>
      <c r="G213" s="155"/>
      <c r="H213" s="155"/>
      <c r="I213" s="155"/>
      <c r="J213" s="692"/>
      <c r="K213" s="155"/>
      <c r="L213" s="155"/>
      <c r="M213" s="155"/>
      <c r="N213" s="680"/>
      <c r="O213" s="678"/>
      <c r="P213" s="384"/>
      <c r="Q213" s="108"/>
      <c r="R213" s="108"/>
      <c r="S213" s="108"/>
      <c r="T213" s="108"/>
      <c r="U213" s="108"/>
      <c r="V213" s="693"/>
      <c r="W213" s="127"/>
      <c r="X213" s="694"/>
      <c r="Y213" s="675"/>
      <c r="Z213" s="108"/>
      <c r="AA213" s="676"/>
      <c r="AB213" s="108"/>
      <c r="AC213" s="108"/>
      <c r="AD213" s="108"/>
      <c r="AE213" s="108"/>
      <c r="AF213" s="108"/>
    </row>
    <row r="214" spans="1:32">
      <c r="A214" s="108"/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</row>
    <row r="215" spans="1:32">
      <c r="A215" s="108"/>
      <c r="B215" s="108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</row>
    <row r="216" spans="1:32">
      <c r="A216" s="108"/>
      <c r="B216" s="108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</row>
    <row r="217" spans="1:32">
      <c r="A217" s="108"/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</row>
    <row r="218" spans="1:32">
      <c r="A218" s="108"/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</row>
    <row r="219" spans="1:32">
      <c r="A219" s="108"/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</row>
    <row r="220" spans="1:32">
      <c r="A220" s="108"/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</row>
    <row r="221" spans="1:32">
      <c r="A221" s="108"/>
      <c r="B221" s="108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</row>
    <row r="222" spans="1:32">
      <c r="A222" s="108"/>
      <c r="B222" s="108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</row>
    <row r="223" spans="1:32">
      <c r="A223" s="108"/>
      <c r="B223" s="108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  <c r="AE223" s="108"/>
      <c r="AF223" s="108"/>
    </row>
    <row r="224" spans="1:32">
      <c r="A224" s="108"/>
      <c r="B224" s="108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  <c r="AB224" s="108"/>
      <c r="AC224" s="108"/>
      <c r="AD224" s="108"/>
      <c r="AE224" s="108"/>
      <c r="AF224" s="108"/>
    </row>
    <row r="225" spans="1:32">
      <c r="A225" s="108"/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</row>
    <row r="226" spans="1:32">
      <c r="A226" s="108"/>
      <c r="B226" s="108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  <c r="AE226" s="108"/>
      <c r="AF226" s="108"/>
    </row>
    <row r="227" spans="1:32">
      <c r="A227" s="108"/>
      <c r="B227" s="108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</row>
    <row r="228" spans="1:32">
      <c r="A228" s="108"/>
      <c r="B228" s="108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  <c r="AE228" s="108"/>
      <c r="AF228" s="108"/>
    </row>
    <row r="229" spans="1:32">
      <c r="A229" s="108"/>
      <c r="B229" s="108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</row>
    <row r="230" spans="1:32">
      <c r="A230" s="108"/>
      <c r="B230" s="108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</row>
    <row r="231" spans="1:32">
      <c r="A231" s="108"/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08"/>
    </row>
    <row r="232" spans="1:32">
      <c r="A232" s="108"/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</row>
    <row r="233" spans="1:32">
      <c r="A233" s="108"/>
      <c r="B233" s="108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  <c r="AB233" s="108"/>
      <c r="AC233" s="108"/>
      <c r="AD233" s="108"/>
      <c r="AE233" s="108"/>
      <c r="AF233" s="108"/>
    </row>
    <row r="234" spans="1:32">
      <c r="A234" s="108"/>
      <c r="B234" s="108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</row>
    <row r="235" spans="1:32">
      <c r="A235" s="108"/>
      <c r="B235" s="108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108"/>
      <c r="AB235" s="108"/>
      <c r="AC235" s="108"/>
      <c r="AD235" s="108"/>
      <c r="AE235" s="108"/>
      <c r="AF235" s="108"/>
    </row>
    <row r="236" spans="1:32">
      <c r="A236" s="108"/>
      <c r="B236" s="108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108"/>
      <c r="AB236" s="108"/>
      <c r="AC236" s="108"/>
      <c r="AD236" s="108"/>
      <c r="AE236" s="108"/>
      <c r="AF236" s="108"/>
    </row>
    <row r="237" spans="1:32">
      <c r="A237" s="108"/>
      <c r="B237" s="108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</row>
    <row r="238" spans="1:32">
      <c r="A238" s="108"/>
      <c r="B238" s="108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  <c r="AA238" s="108"/>
      <c r="AB238" s="108"/>
      <c r="AC238" s="108"/>
      <c r="AD238" s="108"/>
      <c r="AE238" s="108"/>
      <c r="AF238" s="108"/>
    </row>
    <row r="239" spans="1:32">
      <c r="A239" s="108"/>
      <c r="B239" s="108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  <c r="AA239" s="108"/>
      <c r="AB239" s="108"/>
      <c r="AC239" s="108"/>
      <c r="AD239" s="108"/>
      <c r="AE239" s="108"/>
      <c r="AF239" s="108"/>
    </row>
    <row r="240" spans="1:32">
      <c r="A240" s="108"/>
      <c r="B240" s="108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  <c r="V240" s="108"/>
      <c r="W240" s="108"/>
      <c r="X240" s="108"/>
      <c r="Y240" s="108"/>
      <c r="Z240" s="108"/>
      <c r="AA240" s="108"/>
      <c r="AB240" s="108"/>
      <c r="AC240" s="108"/>
      <c r="AD240" s="108"/>
      <c r="AE240" s="108"/>
      <c r="AF240" s="108"/>
    </row>
    <row r="241" spans="1:32">
      <c r="A241" s="108"/>
      <c r="B241" s="108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  <c r="X241" s="108"/>
      <c r="Y241" s="108"/>
      <c r="Z241" s="108"/>
      <c r="AA241" s="108"/>
      <c r="AB241" s="108"/>
      <c r="AC241" s="108"/>
      <c r="AD241" s="108"/>
      <c r="AE241" s="108"/>
      <c r="AF241" s="108"/>
    </row>
    <row r="242" spans="1:32">
      <c r="A242" s="108"/>
      <c r="B242" s="108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108"/>
      <c r="V242" s="108"/>
      <c r="W242" s="108"/>
      <c r="X242" s="108"/>
      <c r="Y242" s="108"/>
      <c r="Z242" s="108"/>
      <c r="AA242" s="108"/>
      <c r="AB242" s="108"/>
      <c r="AC242" s="108"/>
      <c r="AD242" s="108"/>
      <c r="AE242" s="108"/>
      <c r="AF242" s="108"/>
    </row>
    <row r="243" spans="1:32">
      <c r="A243" s="108"/>
      <c r="B243" s="108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108"/>
      <c r="U243" s="108"/>
      <c r="V243" s="108"/>
      <c r="W243" s="108"/>
      <c r="X243" s="108"/>
      <c r="Y243" s="108"/>
      <c r="Z243" s="108"/>
      <c r="AA243" s="108"/>
      <c r="AB243" s="108"/>
      <c r="AC243" s="108"/>
      <c r="AD243" s="108"/>
      <c r="AE243" s="108"/>
      <c r="AF243" s="108"/>
    </row>
    <row r="244" spans="1:32">
      <c r="A244" s="108"/>
      <c r="B244" s="108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8"/>
      <c r="U244" s="108"/>
      <c r="V244" s="108"/>
      <c r="W244" s="108"/>
      <c r="X244" s="108"/>
      <c r="Y244" s="108"/>
      <c r="Z244" s="108"/>
      <c r="AA244" s="108"/>
      <c r="AB244" s="108"/>
      <c r="AC244" s="108"/>
      <c r="AD244" s="108"/>
      <c r="AE244" s="108"/>
      <c r="AF244" s="108"/>
    </row>
    <row r="245" spans="1:32">
      <c r="A245" s="108"/>
      <c r="B245" s="108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108"/>
      <c r="U245" s="108"/>
      <c r="V245" s="108"/>
      <c r="W245" s="108"/>
      <c r="X245" s="108"/>
      <c r="Y245" s="108"/>
      <c r="Z245" s="108"/>
      <c r="AA245" s="108"/>
      <c r="AB245" s="108"/>
      <c r="AC245" s="108"/>
      <c r="AD245" s="108"/>
      <c r="AE245" s="108"/>
      <c r="AF245" s="108"/>
    </row>
    <row r="246" spans="1:32">
      <c r="A246" s="108"/>
      <c r="B246" s="108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108"/>
      <c r="U246" s="108"/>
      <c r="V246" s="108"/>
      <c r="W246" s="108"/>
      <c r="X246" s="108"/>
      <c r="Y246" s="108"/>
      <c r="Z246" s="108"/>
      <c r="AA246" s="108"/>
      <c r="AB246" s="108"/>
      <c r="AC246" s="108"/>
      <c r="AD246" s="108"/>
      <c r="AE246" s="108"/>
      <c r="AF246" s="108"/>
    </row>
    <row r="247" spans="1:32">
      <c r="A247" s="108"/>
      <c r="B247" s="108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108"/>
      <c r="U247" s="108"/>
      <c r="V247" s="108"/>
      <c r="W247" s="108"/>
      <c r="X247" s="108"/>
      <c r="Y247" s="108"/>
      <c r="Z247" s="108"/>
      <c r="AA247" s="108"/>
      <c r="AB247" s="108"/>
      <c r="AC247" s="108"/>
      <c r="AD247" s="108"/>
      <c r="AE247" s="108"/>
      <c r="AF247" s="108"/>
    </row>
    <row r="248" spans="1:32">
      <c r="A248" s="108"/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108"/>
      <c r="U248" s="108"/>
      <c r="V248" s="108"/>
      <c r="W248" s="108"/>
      <c r="X248" s="108"/>
      <c r="Y248" s="108"/>
      <c r="Z248" s="108"/>
      <c r="AA248" s="108"/>
      <c r="AB248" s="108"/>
      <c r="AC248" s="108"/>
      <c r="AD248" s="108"/>
      <c r="AE248" s="108"/>
      <c r="AF248" s="108"/>
    </row>
    <row r="249" spans="1:32">
      <c r="A249" s="108"/>
      <c r="B249" s="108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  <c r="AE249" s="108"/>
      <c r="AF249" s="108"/>
    </row>
    <row r="250" spans="1:32">
      <c r="A250" s="108"/>
      <c r="B250" s="108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108"/>
      <c r="U250" s="108"/>
      <c r="V250" s="108"/>
      <c r="W250" s="108"/>
      <c r="X250" s="108"/>
      <c r="Y250" s="108"/>
      <c r="Z250" s="108"/>
      <c r="AA250" s="108"/>
      <c r="AB250" s="108"/>
      <c r="AC250" s="108"/>
      <c r="AD250" s="108"/>
      <c r="AE250" s="108"/>
      <c r="AF250" s="108"/>
    </row>
    <row r="251" spans="1:32">
      <c r="A251" s="108"/>
      <c r="B251" s="108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108"/>
      <c r="U251" s="108"/>
      <c r="V251" s="108"/>
      <c r="W251" s="108"/>
      <c r="X251" s="108"/>
      <c r="Y251" s="108"/>
      <c r="Z251" s="108"/>
      <c r="AA251" s="108"/>
      <c r="AB251" s="108"/>
      <c r="AC251" s="108"/>
      <c r="AD251" s="108"/>
      <c r="AE251" s="108"/>
      <c r="AF251" s="108"/>
    </row>
    <row r="252" spans="1:32">
      <c r="A252" s="108"/>
      <c r="B252" s="108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108"/>
      <c r="U252" s="108"/>
      <c r="V252" s="108"/>
      <c r="W252" s="108"/>
      <c r="X252" s="108"/>
      <c r="Y252" s="108"/>
      <c r="Z252" s="108"/>
      <c r="AA252" s="108"/>
      <c r="AB252" s="108"/>
      <c r="AC252" s="108"/>
      <c r="AD252" s="108"/>
      <c r="AE252" s="108"/>
      <c r="AF252" s="108"/>
    </row>
    <row r="253" spans="1:32">
      <c r="A253" s="108"/>
      <c r="B253" s="108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108"/>
      <c r="U253" s="108"/>
      <c r="V253" s="108"/>
      <c r="W253" s="108"/>
      <c r="X253" s="108"/>
      <c r="Y253" s="108"/>
      <c r="Z253" s="108"/>
      <c r="AA253" s="108"/>
      <c r="AB253" s="108"/>
      <c r="AC253" s="108"/>
      <c r="AD253" s="108"/>
      <c r="AE253" s="108"/>
      <c r="AF253" s="108"/>
    </row>
    <row r="254" spans="1:32">
      <c r="A254" s="108"/>
      <c r="B254" s="108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108"/>
      <c r="U254" s="108"/>
      <c r="V254" s="108"/>
      <c r="W254" s="108"/>
      <c r="X254" s="108"/>
      <c r="Y254" s="108"/>
      <c r="Z254" s="108"/>
      <c r="AA254" s="108"/>
      <c r="AB254" s="108"/>
      <c r="AC254" s="108"/>
      <c r="AD254" s="108"/>
      <c r="AE254" s="108"/>
      <c r="AF254" s="108"/>
    </row>
    <row r="255" spans="1:32">
      <c r="A255" s="108"/>
      <c r="B255" s="108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108"/>
      <c r="U255" s="108"/>
      <c r="V255" s="108"/>
      <c r="W255" s="108"/>
      <c r="X255" s="108"/>
      <c r="Y255" s="108"/>
      <c r="Z255" s="108"/>
      <c r="AA255" s="108"/>
      <c r="AB255" s="108"/>
      <c r="AC255" s="108"/>
      <c r="AD255" s="108"/>
      <c r="AE255" s="108"/>
      <c r="AF255" s="108"/>
    </row>
    <row r="256" spans="1:32">
      <c r="A256" s="108"/>
      <c r="B256" s="108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  <c r="X256" s="108"/>
      <c r="Y256" s="108"/>
      <c r="Z256" s="108"/>
      <c r="AA256" s="108"/>
      <c r="AB256" s="108"/>
      <c r="AC256" s="108"/>
      <c r="AD256" s="108"/>
      <c r="AE256" s="108"/>
      <c r="AF256" s="108"/>
    </row>
    <row r="257" spans="1:32">
      <c r="A257" s="108"/>
      <c r="B257" s="108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108"/>
      <c r="U257" s="108"/>
      <c r="V257" s="108"/>
      <c r="W257" s="108"/>
      <c r="X257" s="108"/>
      <c r="Y257" s="108"/>
      <c r="Z257" s="108"/>
      <c r="AA257" s="108"/>
      <c r="AB257" s="108"/>
      <c r="AC257" s="108"/>
      <c r="AD257" s="108"/>
      <c r="AE257" s="108"/>
      <c r="AF257" s="108"/>
    </row>
    <row r="258" spans="1:32">
      <c r="A258" s="108"/>
      <c r="B258" s="108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108"/>
      <c r="U258" s="108"/>
      <c r="V258" s="108"/>
      <c r="W258" s="108"/>
      <c r="X258" s="108"/>
      <c r="Y258" s="108"/>
      <c r="Z258" s="108"/>
      <c r="AA258" s="108"/>
      <c r="AB258" s="108"/>
      <c r="AC258" s="108"/>
      <c r="AD258" s="108"/>
      <c r="AE258" s="108"/>
      <c r="AF258" s="108"/>
    </row>
    <row r="259" spans="1:32">
      <c r="A259" s="108"/>
      <c r="B259" s="108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108"/>
      <c r="U259" s="108"/>
      <c r="V259" s="108"/>
      <c r="W259" s="108"/>
      <c r="X259" s="108"/>
      <c r="Y259" s="108"/>
      <c r="Z259" s="108"/>
      <c r="AA259" s="108"/>
      <c r="AB259" s="108"/>
      <c r="AC259" s="108"/>
      <c r="AD259" s="108"/>
      <c r="AE259" s="108"/>
      <c r="AF259" s="108"/>
    </row>
    <row r="260" spans="1:32">
      <c r="A260" s="108"/>
      <c r="B260" s="108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108"/>
      <c r="U260" s="108"/>
      <c r="V260" s="108"/>
      <c r="W260" s="108"/>
      <c r="X260" s="108"/>
      <c r="Y260" s="108"/>
      <c r="Z260" s="108"/>
      <c r="AA260" s="108"/>
      <c r="AB260" s="108"/>
      <c r="AC260" s="108"/>
      <c r="AD260" s="108"/>
      <c r="AE260" s="108"/>
      <c r="AF260" s="108"/>
    </row>
    <row r="261" spans="1:32">
      <c r="A261" s="108"/>
      <c r="B261" s="108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108"/>
      <c r="U261" s="108"/>
      <c r="V261" s="108"/>
      <c r="W261" s="108"/>
      <c r="X261" s="108"/>
      <c r="Y261" s="108"/>
      <c r="Z261" s="108"/>
      <c r="AA261" s="108"/>
      <c r="AB261" s="108"/>
      <c r="AC261" s="108"/>
      <c r="AD261" s="108"/>
      <c r="AE261" s="108"/>
      <c r="AF261" s="108"/>
    </row>
    <row r="262" spans="1:32">
      <c r="A262" s="108"/>
      <c r="B262" s="108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108"/>
      <c r="U262" s="108"/>
      <c r="V262" s="108"/>
      <c r="W262" s="108"/>
      <c r="X262" s="108"/>
      <c r="Y262" s="108"/>
      <c r="Z262" s="108"/>
      <c r="AA262" s="108"/>
      <c r="AB262" s="108"/>
      <c r="AC262" s="108"/>
      <c r="AD262" s="108"/>
      <c r="AE262" s="108"/>
      <c r="AF262" s="108"/>
    </row>
    <row r="263" spans="1:32">
      <c r="A263" s="108"/>
      <c r="B263" s="108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108"/>
      <c r="U263" s="108"/>
      <c r="V263" s="108"/>
      <c r="W263" s="108"/>
      <c r="X263" s="108"/>
      <c r="Y263" s="108"/>
      <c r="Z263" s="108"/>
      <c r="AA263" s="108"/>
      <c r="AB263" s="108"/>
      <c r="AC263" s="108"/>
      <c r="AD263" s="108"/>
      <c r="AE263" s="108"/>
      <c r="AF263" s="108"/>
    </row>
    <row r="264" spans="1:32">
      <c r="A264" s="108"/>
      <c r="B264" s="108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108"/>
      <c r="U264" s="108"/>
      <c r="V264" s="108"/>
      <c r="W264" s="108"/>
      <c r="X264" s="108"/>
      <c r="Y264" s="108"/>
      <c r="Z264" s="108"/>
      <c r="AA264" s="108"/>
      <c r="AB264" s="108"/>
      <c r="AC264" s="108"/>
      <c r="AD264" s="108"/>
      <c r="AE264" s="108"/>
      <c r="AF264" s="108"/>
    </row>
    <row r="265" spans="1:32">
      <c r="A265" s="108"/>
      <c r="B265" s="108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108"/>
      <c r="U265" s="108"/>
      <c r="V265" s="108"/>
      <c r="W265" s="108"/>
      <c r="X265" s="108"/>
      <c r="Y265" s="108"/>
      <c r="Z265" s="108"/>
      <c r="AA265" s="108"/>
      <c r="AB265" s="108"/>
      <c r="AC265" s="108"/>
      <c r="AD265" s="108"/>
      <c r="AE265" s="108"/>
      <c r="AF265" s="108"/>
    </row>
    <row r="266" spans="1:32">
      <c r="A266" s="108"/>
      <c r="B266" s="108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108"/>
      <c r="U266" s="108"/>
      <c r="V266" s="108"/>
      <c r="W266" s="108"/>
      <c r="X266" s="108"/>
      <c r="Y266" s="108"/>
      <c r="Z266" s="108"/>
      <c r="AA266" s="108"/>
      <c r="AB266" s="108"/>
      <c r="AC266" s="108"/>
      <c r="AD266" s="108"/>
      <c r="AE266" s="108"/>
      <c r="AF266" s="108"/>
    </row>
    <row r="267" spans="1:32">
      <c r="A267" s="108"/>
      <c r="B267" s="108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108"/>
      <c r="U267" s="108"/>
      <c r="V267" s="108"/>
      <c r="W267" s="108"/>
      <c r="X267" s="108"/>
      <c r="Y267" s="108"/>
      <c r="Z267" s="108"/>
      <c r="AA267" s="108"/>
      <c r="AB267" s="108"/>
      <c r="AC267" s="108"/>
      <c r="AD267" s="108"/>
      <c r="AE267" s="108"/>
      <c r="AF267" s="108"/>
    </row>
    <row r="268" spans="1:32">
      <c r="A268" s="108"/>
      <c r="B268" s="108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108"/>
      <c r="U268" s="108"/>
      <c r="V268" s="108"/>
      <c r="W268" s="108"/>
      <c r="X268" s="108"/>
      <c r="Y268" s="108"/>
      <c r="Z268" s="108"/>
      <c r="AA268" s="108"/>
      <c r="AB268" s="108"/>
      <c r="AC268" s="108"/>
      <c r="AD268" s="108"/>
      <c r="AE268" s="108"/>
      <c r="AF268" s="108"/>
    </row>
    <row r="269" spans="1:32">
      <c r="A269" s="108"/>
      <c r="B269" s="108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108"/>
      <c r="U269" s="108"/>
      <c r="V269" s="108"/>
      <c r="W269" s="108"/>
      <c r="X269" s="108"/>
      <c r="Y269" s="108"/>
      <c r="Z269" s="108"/>
      <c r="AA269" s="108"/>
      <c r="AB269" s="108"/>
      <c r="AC269" s="108"/>
      <c r="AD269" s="108"/>
      <c r="AE269" s="108"/>
      <c r="AF269" s="108"/>
    </row>
    <row r="270" spans="1:32">
      <c r="A270" s="108"/>
      <c r="B270" s="108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108"/>
      <c r="U270" s="108"/>
      <c r="V270" s="108"/>
      <c r="W270" s="108"/>
      <c r="X270" s="108"/>
      <c r="Y270" s="108"/>
      <c r="Z270" s="108"/>
      <c r="AA270" s="108"/>
      <c r="AB270" s="108"/>
      <c r="AC270" s="108"/>
      <c r="AD270" s="108"/>
      <c r="AE270" s="108"/>
      <c r="AF270" s="108"/>
    </row>
    <row r="271" spans="1:32">
      <c r="A271" s="108"/>
      <c r="B271" s="108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108"/>
      <c r="U271" s="108"/>
      <c r="V271" s="108"/>
      <c r="W271" s="108"/>
      <c r="X271" s="108"/>
      <c r="Y271" s="108"/>
      <c r="Z271" s="108"/>
      <c r="AA271" s="108"/>
      <c r="AB271" s="108"/>
      <c r="AC271" s="108"/>
      <c r="AD271" s="108"/>
      <c r="AE271" s="108"/>
      <c r="AF271" s="108"/>
    </row>
    <row r="272" spans="1:32">
      <c r="A272" s="108"/>
      <c r="B272" s="108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108"/>
      <c r="U272" s="108"/>
      <c r="V272" s="108"/>
      <c r="W272" s="108"/>
      <c r="X272" s="108"/>
      <c r="Y272" s="108"/>
      <c r="Z272" s="108"/>
      <c r="AA272" s="108"/>
      <c r="AB272" s="108"/>
      <c r="AC272" s="108"/>
      <c r="AD272" s="108"/>
      <c r="AE272" s="108"/>
      <c r="AF272" s="108"/>
    </row>
    <row r="273" spans="1:32">
      <c r="A273" s="108"/>
      <c r="B273" s="108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108"/>
      <c r="U273" s="108"/>
      <c r="V273" s="108"/>
      <c r="W273" s="108"/>
      <c r="X273" s="108"/>
      <c r="Y273" s="108"/>
      <c r="Z273" s="108"/>
      <c r="AA273" s="108"/>
      <c r="AB273" s="108"/>
      <c r="AC273" s="108"/>
      <c r="AD273" s="108"/>
      <c r="AE273" s="108"/>
      <c r="AF273" s="108"/>
    </row>
    <row r="274" spans="1:32">
      <c r="A274" s="108"/>
      <c r="B274" s="108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  <c r="AA274" s="108"/>
      <c r="AB274" s="108"/>
      <c r="AC274" s="108"/>
      <c r="AD274" s="108"/>
      <c r="AE274" s="108"/>
      <c r="AF274" s="108"/>
    </row>
    <row r="275" spans="1:32">
      <c r="A275" s="108"/>
      <c r="B275" s="108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108"/>
      <c r="U275" s="108"/>
      <c r="V275" s="108"/>
      <c r="W275" s="108"/>
      <c r="X275" s="108"/>
      <c r="Y275" s="108"/>
      <c r="Z275" s="108"/>
      <c r="AA275" s="108"/>
      <c r="AB275" s="108"/>
      <c r="AC275" s="108"/>
      <c r="AD275" s="108"/>
      <c r="AE275" s="108"/>
      <c r="AF275" s="108"/>
    </row>
    <row r="276" spans="1:32">
      <c r="A276" s="108"/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  <c r="AE276" s="108"/>
      <c r="AF276" s="108"/>
    </row>
    <row r="277" spans="1:32">
      <c r="A277" s="108"/>
      <c r="B277" s="108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108"/>
      <c r="U277" s="108"/>
      <c r="V277" s="108"/>
      <c r="W277" s="108"/>
      <c r="X277" s="108"/>
      <c r="Y277" s="108"/>
      <c r="Z277" s="108"/>
      <c r="AA277" s="108"/>
      <c r="AB277" s="108"/>
      <c r="AC277" s="108"/>
      <c r="AD277" s="108"/>
      <c r="AE277" s="108"/>
      <c r="AF277" s="108"/>
    </row>
    <row r="278" spans="1:32">
      <c r="A278" s="108"/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108"/>
      <c r="U278" s="108"/>
      <c r="V278" s="108"/>
      <c r="W278" s="108"/>
      <c r="X278" s="108"/>
      <c r="Y278" s="108"/>
      <c r="Z278" s="108"/>
      <c r="AA278" s="108"/>
      <c r="AB278" s="108"/>
      <c r="AC278" s="108"/>
      <c r="AD278" s="108"/>
      <c r="AE278" s="108"/>
      <c r="AF278" s="108"/>
    </row>
    <row r="279" spans="1:32">
      <c r="A279" s="108"/>
      <c r="B279" s="108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108"/>
      <c r="U279" s="108"/>
      <c r="V279" s="108"/>
      <c r="W279" s="108"/>
      <c r="X279" s="108"/>
      <c r="Y279" s="108"/>
      <c r="Z279" s="108"/>
      <c r="AA279" s="108"/>
      <c r="AB279" s="108"/>
      <c r="AC279" s="108"/>
      <c r="AD279" s="108"/>
      <c r="AE279" s="108"/>
      <c r="AF279" s="108"/>
    </row>
    <row r="280" spans="1:32">
      <c r="A280" s="108"/>
      <c r="B280" s="108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108"/>
      <c r="U280" s="108"/>
      <c r="V280" s="108"/>
      <c r="W280" s="108"/>
      <c r="X280" s="108"/>
      <c r="Y280" s="108"/>
      <c r="Z280" s="108"/>
      <c r="AA280" s="108"/>
      <c r="AB280" s="108"/>
      <c r="AC280" s="108"/>
      <c r="AD280" s="108"/>
      <c r="AE280" s="108"/>
      <c r="AF280" s="108"/>
    </row>
    <row r="281" spans="1:32">
      <c r="A281" s="108"/>
      <c r="B281" s="108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108"/>
      <c r="U281" s="108"/>
      <c r="V281" s="108"/>
      <c r="W281" s="108"/>
      <c r="X281" s="108"/>
      <c r="Y281" s="108"/>
      <c r="Z281" s="108"/>
      <c r="AA281" s="108"/>
      <c r="AB281" s="108"/>
      <c r="AC281" s="108"/>
      <c r="AD281" s="108"/>
      <c r="AE281" s="108"/>
      <c r="AF281" s="108"/>
    </row>
    <row r="282" spans="1:32">
      <c r="A282" s="108"/>
      <c r="B282" s="108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108"/>
      <c r="U282" s="108"/>
      <c r="V282" s="108"/>
      <c r="W282" s="108"/>
      <c r="X282" s="108"/>
      <c r="Y282" s="108"/>
      <c r="Z282" s="108"/>
      <c r="AA282" s="108"/>
      <c r="AB282" s="108"/>
      <c r="AC282" s="108"/>
      <c r="AD282" s="108"/>
      <c r="AE282" s="108"/>
      <c r="AF282" s="108"/>
    </row>
    <row r="283" spans="1:32">
      <c r="A283" s="108"/>
      <c r="B283" s="108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108"/>
      <c r="U283" s="108"/>
      <c r="V283" s="108"/>
      <c r="W283" s="108"/>
      <c r="X283" s="108"/>
      <c r="Y283" s="108"/>
      <c r="Z283" s="108"/>
      <c r="AA283" s="108"/>
      <c r="AB283" s="108"/>
      <c r="AC283" s="108"/>
      <c r="AD283" s="108"/>
      <c r="AE283" s="108"/>
      <c r="AF283" s="108"/>
    </row>
    <row r="284" spans="1:32">
      <c r="A284" s="108"/>
      <c r="B284" s="108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108"/>
      <c r="U284" s="108"/>
      <c r="V284" s="108"/>
      <c r="W284" s="108"/>
      <c r="X284" s="108"/>
      <c r="Y284" s="108"/>
      <c r="Z284" s="108"/>
      <c r="AA284" s="108"/>
      <c r="AB284" s="108"/>
      <c r="AC284" s="108"/>
      <c r="AD284" s="108"/>
      <c r="AE284" s="108"/>
      <c r="AF284" s="108"/>
    </row>
    <row r="285" spans="1:32">
      <c r="A285" s="108"/>
      <c r="B285" s="108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108"/>
      <c r="U285" s="108"/>
      <c r="V285" s="108"/>
      <c r="W285" s="108"/>
      <c r="X285" s="108"/>
      <c r="Y285" s="108"/>
      <c r="Z285" s="108"/>
      <c r="AA285" s="108"/>
      <c r="AB285" s="108"/>
      <c r="AC285" s="108"/>
      <c r="AD285" s="108"/>
      <c r="AE285" s="108"/>
      <c r="AF285" s="108"/>
    </row>
    <row r="286" spans="1:32">
      <c r="A286" s="108"/>
      <c r="B286" s="108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108"/>
      <c r="U286" s="108"/>
      <c r="V286" s="108"/>
      <c r="W286" s="108"/>
      <c r="X286" s="108"/>
      <c r="Y286" s="108"/>
      <c r="Z286" s="108"/>
      <c r="AA286" s="108"/>
      <c r="AB286" s="108"/>
      <c r="AC286" s="108"/>
      <c r="AD286" s="108"/>
      <c r="AE286" s="108"/>
      <c r="AF286" s="108"/>
    </row>
    <row r="287" spans="1:32">
      <c r="A287" s="108"/>
      <c r="B287" s="108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108"/>
      <c r="U287" s="108"/>
      <c r="V287" s="108"/>
      <c r="W287" s="108"/>
      <c r="X287" s="108"/>
      <c r="Y287" s="108"/>
      <c r="Z287" s="108"/>
      <c r="AA287" s="108"/>
      <c r="AB287" s="108"/>
      <c r="AC287" s="108"/>
      <c r="AD287" s="108"/>
      <c r="AE287" s="108"/>
      <c r="AF287" s="108"/>
    </row>
    <row r="288" spans="1:32">
      <c r="A288" s="108"/>
      <c r="B288" s="108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108"/>
      <c r="U288" s="108"/>
      <c r="V288" s="108"/>
      <c r="W288" s="108"/>
      <c r="X288" s="108"/>
      <c r="Y288" s="108"/>
      <c r="Z288" s="108"/>
      <c r="AA288" s="108"/>
      <c r="AB288" s="108"/>
      <c r="AC288" s="108"/>
      <c r="AD288" s="108"/>
      <c r="AE288" s="108"/>
      <c r="AF288" s="108"/>
    </row>
    <row r="289" spans="1:32">
      <c r="A289" s="108"/>
      <c r="B289" s="108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108"/>
      <c r="U289" s="108"/>
      <c r="V289" s="108"/>
      <c r="W289" s="108"/>
      <c r="X289" s="108"/>
      <c r="Y289" s="108"/>
      <c r="Z289" s="108"/>
      <c r="AA289" s="108"/>
      <c r="AB289" s="108"/>
      <c r="AC289" s="108"/>
      <c r="AD289" s="108"/>
      <c r="AE289" s="108"/>
      <c r="AF289" s="108"/>
    </row>
    <row r="290" spans="1:32">
      <c r="A290" s="108"/>
      <c r="B290" s="108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108"/>
      <c r="U290" s="108"/>
      <c r="V290" s="108"/>
      <c r="W290" s="108"/>
      <c r="X290" s="108"/>
      <c r="Y290" s="108"/>
      <c r="Z290" s="108"/>
      <c r="AA290" s="108"/>
      <c r="AB290" s="108"/>
      <c r="AC290" s="108"/>
      <c r="AD290" s="108"/>
      <c r="AE290" s="108"/>
      <c r="AF290" s="108"/>
    </row>
    <row r="291" spans="1:32">
      <c r="A291" s="108"/>
      <c r="B291" s="108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108"/>
      <c r="U291" s="108"/>
      <c r="V291" s="108"/>
      <c r="W291" s="108"/>
      <c r="X291" s="108"/>
      <c r="Y291" s="108"/>
      <c r="Z291" s="108"/>
      <c r="AA291" s="108"/>
      <c r="AB291" s="108"/>
      <c r="AC291" s="108"/>
      <c r="AD291" s="108"/>
      <c r="AE291" s="108"/>
      <c r="AF291" s="108"/>
    </row>
    <row r="292" spans="1:32">
      <c r="A292" s="108"/>
      <c r="B292" s="108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108"/>
      <c r="U292" s="108"/>
      <c r="V292" s="108"/>
      <c r="W292" s="108"/>
      <c r="X292" s="108"/>
      <c r="Y292" s="108"/>
      <c r="Z292" s="108"/>
      <c r="AA292" s="108"/>
      <c r="AB292" s="108"/>
      <c r="AC292" s="108"/>
      <c r="AD292" s="108"/>
      <c r="AE292" s="108"/>
      <c r="AF292" s="108"/>
    </row>
    <row r="293" spans="1:32">
      <c r="A293" s="108"/>
      <c r="B293" s="108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108"/>
      <c r="U293" s="108"/>
      <c r="V293" s="108"/>
      <c r="W293" s="108"/>
      <c r="X293" s="108"/>
      <c r="Y293" s="108"/>
      <c r="Z293" s="108"/>
      <c r="AA293" s="108"/>
      <c r="AB293" s="108"/>
      <c r="AC293" s="108"/>
      <c r="AD293" s="108"/>
      <c r="AE293" s="108"/>
      <c r="AF293" s="108"/>
    </row>
    <row r="294" spans="1:32">
      <c r="A294" s="108"/>
      <c r="B294" s="108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108"/>
      <c r="U294" s="108"/>
      <c r="V294" s="108"/>
      <c r="W294" s="108"/>
      <c r="X294" s="108"/>
      <c r="Y294" s="108"/>
      <c r="Z294" s="108"/>
      <c r="AA294" s="108"/>
      <c r="AB294" s="108"/>
      <c r="AC294" s="108"/>
      <c r="AD294" s="108"/>
      <c r="AE294" s="108"/>
      <c r="AF294" s="108"/>
    </row>
    <row r="295" spans="1:32">
      <c r="A295" s="108"/>
      <c r="B295" s="108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108"/>
      <c r="U295" s="108"/>
      <c r="V295" s="108"/>
      <c r="W295" s="108"/>
      <c r="X295" s="108"/>
      <c r="Y295" s="108"/>
      <c r="Z295" s="108"/>
      <c r="AA295" s="108"/>
      <c r="AB295" s="108"/>
      <c r="AC295" s="108"/>
      <c r="AD295" s="108"/>
      <c r="AE295" s="108"/>
      <c r="AF295" s="108"/>
    </row>
    <row r="296" spans="1:32">
      <c r="A296" s="108"/>
      <c r="B296" s="108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108"/>
      <c r="U296" s="108"/>
      <c r="V296" s="108"/>
      <c r="W296" s="108"/>
      <c r="X296" s="108"/>
      <c r="Y296" s="108"/>
      <c r="Z296" s="108"/>
      <c r="AA296" s="108"/>
      <c r="AB296" s="108"/>
      <c r="AC296" s="108"/>
      <c r="AD296" s="108"/>
      <c r="AE296" s="108"/>
      <c r="AF296" s="108"/>
    </row>
    <row r="297" spans="1:32">
      <c r="A297" s="108"/>
      <c r="B297" s="108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  <c r="T297" s="108"/>
      <c r="U297" s="108"/>
      <c r="V297" s="108"/>
      <c r="W297" s="108"/>
      <c r="X297" s="108"/>
      <c r="Y297" s="108"/>
      <c r="Z297" s="108"/>
      <c r="AA297" s="108"/>
      <c r="AB297" s="108"/>
      <c r="AC297" s="108"/>
      <c r="AD297" s="108"/>
      <c r="AE297" s="108"/>
      <c r="AF297" s="108"/>
    </row>
    <row r="298" spans="1:32">
      <c r="A298" s="108"/>
      <c r="B298" s="108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108"/>
      <c r="U298" s="108"/>
      <c r="V298" s="108"/>
      <c r="W298" s="108"/>
      <c r="X298" s="108"/>
      <c r="Y298" s="108"/>
      <c r="Z298" s="108"/>
      <c r="AA298" s="108"/>
      <c r="AB298" s="108"/>
      <c r="AC298" s="108"/>
      <c r="AD298" s="108"/>
      <c r="AE298" s="108"/>
      <c r="AF298" s="108"/>
    </row>
    <row r="299" spans="1:32">
      <c r="A299" s="108"/>
      <c r="B299" s="108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108"/>
      <c r="U299" s="108"/>
      <c r="V299" s="108"/>
      <c r="W299" s="108"/>
      <c r="X299" s="108"/>
      <c r="Y299" s="108"/>
      <c r="Z299" s="108"/>
      <c r="AA299" s="108"/>
      <c r="AB299" s="108"/>
      <c r="AC299" s="108"/>
      <c r="AD299" s="108"/>
      <c r="AE299" s="108"/>
      <c r="AF299" s="108"/>
    </row>
    <row r="300" spans="1:32">
      <c r="A300" s="108"/>
      <c r="B300" s="108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108"/>
      <c r="U300" s="108"/>
      <c r="V300" s="108"/>
      <c r="W300" s="108"/>
      <c r="X300" s="108"/>
      <c r="Y300" s="108"/>
      <c r="Z300" s="108"/>
      <c r="AA300" s="108"/>
      <c r="AB300" s="108"/>
      <c r="AC300" s="108"/>
      <c r="AD300" s="108"/>
      <c r="AE300" s="108"/>
      <c r="AF300" s="108"/>
    </row>
    <row r="301" spans="1:32">
      <c r="A301" s="108"/>
      <c r="B301" s="108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108"/>
      <c r="U301" s="108"/>
      <c r="V301" s="108"/>
      <c r="W301" s="108"/>
      <c r="X301" s="108"/>
      <c r="Y301" s="108"/>
      <c r="Z301" s="108"/>
      <c r="AA301" s="108"/>
      <c r="AB301" s="108"/>
      <c r="AC301" s="108"/>
      <c r="AD301" s="108"/>
      <c r="AE301" s="108"/>
      <c r="AF301" s="108"/>
    </row>
    <row r="302" spans="1:32">
      <c r="A302" s="108"/>
      <c r="B302" s="108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108"/>
      <c r="U302" s="108"/>
      <c r="V302" s="108"/>
      <c r="W302" s="108"/>
      <c r="X302" s="108"/>
      <c r="Y302" s="108"/>
      <c r="Z302" s="108"/>
      <c r="AA302" s="108"/>
      <c r="AB302" s="108"/>
      <c r="AC302" s="108"/>
      <c r="AD302" s="108"/>
      <c r="AE302" s="108"/>
      <c r="AF302" s="108"/>
    </row>
    <row r="303" spans="1:32">
      <c r="A303" s="108"/>
      <c r="B303" s="108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  <c r="AC303" s="108"/>
      <c r="AD303" s="108"/>
      <c r="AE303" s="108"/>
      <c r="AF303" s="108"/>
    </row>
    <row r="304" spans="1:32">
      <c r="A304" s="108"/>
      <c r="B304" s="108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  <c r="T304" s="108"/>
      <c r="U304" s="108"/>
      <c r="V304" s="108"/>
      <c r="W304" s="108"/>
      <c r="X304" s="108"/>
      <c r="Y304" s="108"/>
      <c r="Z304" s="108"/>
      <c r="AA304" s="108"/>
      <c r="AB304" s="108"/>
      <c r="AC304" s="108"/>
      <c r="AD304" s="108"/>
      <c r="AE304" s="108"/>
      <c r="AF304" s="108"/>
    </row>
    <row r="305" spans="1:32">
      <c r="A305" s="108"/>
      <c r="B305" s="108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108"/>
      <c r="U305" s="108"/>
      <c r="V305" s="108"/>
      <c r="W305" s="108"/>
      <c r="X305" s="108"/>
      <c r="Y305" s="108"/>
      <c r="Z305" s="108"/>
      <c r="AA305" s="108"/>
      <c r="AB305" s="108"/>
      <c r="AC305" s="108"/>
      <c r="AD305" s="108"/>
      <c r="AE305" s="108"/>
      <c r="AF305" s="108"/>
    </row>
    <row r="306" spans="1:32">
      <c r="A306" s="108"/>
      <c r="B306" s="108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108"/>
      <c r="U306" s="108"/>
      <c r="V306" s="108"/>
      <c r="W306" s="108"/>
      <c r="X306" s="108"/>
      <c r="Y306" s="108"/>
      <c r="Z306" s="108"/>
      <c r="AA306" s="108"/>
      <c r="AB306" s="108"/>
      <c r="AC306" s="108"/>
      <c r="AD306" s="108"/>
      <c r="AE306" s="108"/>
      <c r="AF306" s="108"/>
    </row>
    <row r="307" spans="1:32">
      <c r="A307" s="108"/>
      <c r="B307" s="108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108"/>
      <c r="U307" s="108"/>
      <c r="V307" s="108"/>
      <c r="W307" s="108"/>
      <c r="X307" s="108"/>
      <c r="Y307" s="108"/>
      <c r="Z307" s="108"/>
      <c r="AA307" s="108"/>
      <c r="AB307" s="108"/>
      <c r="AC307" s="108"/>
      <c r="AD307" s="108"/>
      <c r="AE307" s="108"/>
      <c r="AF307" s="108"/>
    </row>
    <row r="308" spans="1:32">
      <c r="A308" s="108"/>
      <c r="B308" s="108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108"/>
      <c r="U308" s="108"/>
      <c r="V308" s="108"/>
      <c r="W308" s="108"/>
      <c r="X308" s="108"/>
      <c r="Y308" s="108"/>
      <c r="Z308" s="108"/>
      <c r="AA308" s="108"/>
      <c r="AB308" s="108"/>
      <c r="AC308" s="108"/>
      <c r="AD308" s="108"/>
      <c r="AE308" s="108"/>
      <c r="AF308" s="108"/>
    </row>
    <row r="309" spans="1:32">
      <c r="A309" s="108"/>
      <c r="B309" s="108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108"/>
      <c r="U309" s="108"/>
      <c r="V309" s="108"/>
      <c r="W309" s="108"/>
      <c r="X309" s="108"/>
      <c r="Y309" s="108"/>
      <c r="Z309" s="108"/>
      <c r="AA309" s="108"/>
      <c r="AB309" s="108"/>
      <c r="AC309" s="108"/>
      <c r="AD309" s="108"/>
      <c r="AE309" s="108"/>
      <c r="AF309" s="108"/>
    </row>
    <row r="310" spans="1:32">
      <c r="A310" s="108"/>
      <c r="B310" s="108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108"/>
      <c r="U310" s="108"/>
      <c r="V310" s="108"/>
      <c r="W310" s="108"/>
      <c r="X310" s="108"/>
      <c r="Y310" s="108"/>
      <c r="Z310" s="108"/>
      <c r="AA310" s="108"/>
      <c r="AB310" s="108"/>
      <c r="AC310" s="108"/>
      <c r="AD310" s="108"/>
      <c r="AE310" s="108"/>
      <c r="AF310" s="108"/>
    </row>
    <row r="311" spans="1:32">
      <c r="A311" s="108"/>
      <c r="B311" s="108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108"/>
      <c r="U311" s="108"/>
      <c r="V311" s="108"/>
      <c r="W311" s="108"/>
      <c r="X311" s="108"/>
      <c r="Y311" s="108"/>
      <c r="Z311" s="108"/>
      <c r="AA311" s="108"/>
      <c r="AB311" s="108"/>
      <c r="AC311" s="108"/>
      <c r="AD311" s="108"/>
      <c r="AE311" s="108"/>
      <c r="AF311" s="108"/>
    </row>
    <row r="312" spans="1:32">
      <c r="A312" s="108"/>
      <c r="B312" s="108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108"/>
      <c r="U312" s="108"/>
      <c r="V312" s="108"/>
      <c r="W312" s="108"/>
      <c r="X312" s="108"/>
      <c r="Y312" s="108"/>
      <c r="Z312" s="108"/>
      <c r="AA312" s="108"/>
      <c r="AB312" s="108"/>
      <c r="AC312" s="108"/>
      <c r="AD312" s="108"/>
      <c r="AE312" s="108"/>
      <c r="AF312" s="108"/>
    </row>
    <row r="313" spans="1:32">
      <c r="A313" s="108"/>
      <c r="B313" s="108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108"/>
      <c r="U313" s="108"/>
      <c r="V313" s="108"/>
      <c r="W313" s="108"/>
      <c r="X313" s="108"/>
      <c r="Y313" s="108"/>
      <c r="Z313" s="108"/>
      <c r="AA313" s="108"/>
      <c r="AB313" s="108"/>
      <c r="AC313" s="108"/>
      <c r="AD313" s="108"/>
      <c r="AE313" s="108"/>
      <c r="AF313" s="108"/>
    </row>
    <row r="314" spans="1:32">
      <c r="A314" s="108"/>
      <c r="B314" s="108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108"/>
      <c r="U314" s="108"/>
      <c r="V314" s="108"/>
      <c r="W314" s="108"/>
      <c r="X314" s="108"/>
      <c r="Y314" s="108"/>
      <c r="Z314" s="108"/>
      <c r="AA314" s="108"/>
      <c r="AB314" s="108"/>
      <c r="AC314" s="108"/>
      <c r="AD314" s="108"/>
      <c r="AE314" s="108"/>
      <c r="AF314" s="108"/>
    </row>
    <row r="315" spans="1:32">
      <c r="A315" s="108"/>
      <c r="B315" s="108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108"/>
      <c r="U315" s="108"/>
      <c r="V315" s="108"/>
      <c r="W315" s="108"/>
      <c r="X315" s="108"/>
      <c r="Y315" s="108"/>
      <c r="Z315" s="108"/>
      <c r="AA315" s="108"/>
      <c r="AB315" s="108"/>
      <c r="AC315" s="108"/>
      <c r="AD315" s="108"/>
      <c r="AE315" s="108"/>
      <c r="AF315" s="108"/>
    </row>
    <row r="316" spans="1:32">
      <c r="A316" s="108"/>
      <c r="B316" s="108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108"/>
      <c r="U316" s="108"/>
      <c r="V316" s="108"/>
      <c r="W316" s="108"/>
      <c r="X316" s="108"/>
      <c r="Y316" s="108"/>
      <c r="Z316" s="108"/>
      <c r="AA316" s="108"/>
      <c r="AB316" s="108"/>
      <c r="AC316" s="108"/>
      <c r="AD316" s="108"/>
      <c r="AE316" s="108"/>
      <c r="AF316" s="108"/>
    </row>
    <row r="317" spans="1:32">
      <c r="A317" s="108"/>
      <c r="B317" s="108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108"/>
      <c r="U317" s="108"/>
      <c r="V317" s="108"/>
      <c r="W317" s="108"/>
      <c r="X317" s="108"/>
      <c r="Y317" s="108"/>
      <c r="Z317" s="108"/>
      <c r="AA317" s="108"/>
      <c r="AB317" s="108"/>
      <c r="AC317" s="108"/>
      <c r="AD317" s="108"/>
      <c r="AE317" s="108"/>
      <c r="AF317" s="108"/>
    </row>
    <row r="318" spans="1:32">
      <c r="A318" s="108"/>
      <c r="B318" s="108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108"/>
      <c r="U318" s="108"/>
      <c r="V318" s="108"/>
      <c r="W318" s="108"/>
      <c r="X318" s="108"/>
      <c r="Y318" s="108"/>
      <c r="Z318" s="108"/>
      <c r="AA318" s="108"/>
      <c r="AB318" s="108"/>
      <c r="AC318" s="108"/>
      <c r="AD318" s="108"/>
      <c r="AE318" s="108"/>
      <c r="AF318" s="108"/>
    </row>
    <row r="319" spans="1:32">
      <c r="A319" s="108"/>
      <c r="B319" s="108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  <c r="T319" s="108"/>
      <c r="U319" s="108"/>
      <c r="V319" s="108"/>
      <c r="W319" s="108"/>
      <c r="X319" s="108"/>
      <c r="Y319" s="108"/>
      <c r="Z319" s="108"/>
      <c r="AA319" s="108"/>
      <c r="AB319" s="108"/>
      <c r="AC319" s="108"/>
      <c r="AD319" s="108"/>
      <c r="AE319" s="108"/>
      <c r="AF319" s="108"/>
    </row>
    <row r="320" spans="1:32">
      <c r="A320" s="108"/>
      <c r="B320" s="108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108"/>
      <c r="U320" s="108"/>
      <c r="V320" s="108"/>
      <c r="W320" s="108"/>
      <c r="X320" s="108"/>
      <c r="Y320" s="108"/>
      <c r="Z320" s="108"/>
      <c r="AA320" s="108"/>
      <c r="AB320" s="108"/>
      <c r="AC320" s="108"/>
      <c r="AD320" s="108"/>
      <c r="AE320" s="108"/>
      <c r="AF320" s="108"/>
    </row>
    <row r="321" spans="1:32">
      <c r="A321" s="108"/>
      <c r="B321" s="108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108"/>
      <c r="U321" s="108"/>
      <c r="V321" s="108"/>
      <c r="W321" s="108"/>
      <c r="X321" s="108"/>
      <c r="Y321" s="108"/>
      <c r="Z321" s="108"/>
      <c r="AA321" s="108"/>
      <c r="AB321" s="108"/>
      <c r="AC321" s="108"/>
      <c r="AD321" s="108"/>
      <c r="AE321" s="108"/>
      <c r="AF321" s="108"/>
    </row>
    <row r="322" spans="1:32">
      <c r="A322" s="108"/>
      <c r="B322" s="108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  <c r="S322" s="108"/>
      <c r="T322" s="108"/>
      <c r="U322" s="108"/>
      <c r="V322" s="108"/>
      <c r="W322" s="108"/>
      <c r="X322" s="108"/>
      <c r="Y322" s="108"/>
      <c r="Z322" s="108"/>
      <c r="AA322" s="108"/>
      <c r="AB322" s="108"/>
      <c r="AC322" s="108"/>
      <c r="AD322" s="108"/>
      <c r="AE322" s="108"/>
      <c r="AF322" s="108"/>
    </row>
    <row r="323" spans="1:32">
      <c r="A323" s="108"/>
      <c r="B323" s="108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108"/>
      <c r="U323" s="108"/>
      <c r="V323" s="108"/>
      <c r="W323" s="108"/>
      <c r="X323" s="108"/>
      <c r="Y323" s="108"/>
      <c r="Z323" s="108"/>
      <c r="AA323" s="108"/>
      <c r="AB323" s="108"/>
      <c r="AC323" s="108"/>
      <c r="AD323" s="108"/>
      <c r="AE323" s="108"/>
      <c r="AF323" s="108"/>
    </row>
    <row r="324" spans="1:32">
      <c r="A324" s="108"/>
      <c r="B324" s="108"/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108"/>
      <c r="U324" s="108"/>
      <c r="V324" s="108"/>
      <c r="W324" s="108"/>
      <c r="X324" s="108"/>
      <c r="Y324" s="108"/>
      <c r="Z324" s="108"/>
      <c r="AA324" s="108"/>
      <c r="AB324" s="108"/>
      <c r="AC324" s="108"/>
      <c r="AD324" s="108"/>
      <c r="AE324" s="108"/>
      <c r="AF324" s="108"/>
    </row>
    <row r="325" spans="1:32">
      <c r="A325" s="108"/>
      <c r="B325" s="108"/>
      <c r="C325" s="108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108"/>
      <c r="U325" s="108"/>
      <c r="V325" s="108"/>
      <c r="W325" s="108"/>
      <c r="X325" s="108"/>
      <c r="Y325" s="108"/>
      <c r="Z325" s="108"/>
      <c r="AA325" s="108"/>
      <c r="AB325" s="108"/>
      <c r="AC325" s="108"/>
      <c r="AD325" s="108"/>
      <c r="AE325" s="108"/>
      <c r="AF325" s="108"/>
    </row>
    <row r="326" spans="1:32">
      <c r="A326" s="108"/>
      <c r="B326" s="108"/>
      <c r="C326" s="108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108"/>
      <c r="U326" s="108"/>
      <c r="V326" s="108"/>
      <c r="W326" s="108"/>
      <c r="X326" s="108"/>
      <c r="Y326" s="108"/>
      <c r="Z326" s="108"/>
      <c r="AA326" s="108"/>
      <c r="AB326" s="108"/>
      <c r="AC326" s="108"/>
      <c r="AD326" s="108"/>
      <c r="AE326" s="108"/>
      <c r="AF326" s="108"/>
    </row>
    <row r="327" spans="1:32">
      <c r="A327" s="108"/>
      <c r="B327" s="108"/>
      <c r="C327" s="108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  <c r="S327" s="108"/>
      <c r="T327" s="108"/>
      <c r="U327" s="108"/>
      <c r="V327" s="108"/>
      <c r="W327" s="108"/>
      <c r="X327" s="108"/>
      <c r="Y327" s="108"/>
      <c r="Z327" s="108"/>
      <c r="AA327" s="108"/>
      <c r="AB327" s="108"/>
      <c r="AC327" s="108"/>
      <c r="AD327" s="108"/>
      <c r="AE327" s="108"/>
      <c r="AF327" s="108"/>
    </row>
    <row r="328" spans="1:32">
      <c r="A328" s="108"/>
      <c r="B328" s="108"/>
      <c r="C328" s="108"/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  <c r="T328" s="108"/>
      <c r="U328" s="108"/>
      <c r="V328" s="108"/>
      <c r="W328" s="108"/>
      <c r="X328" s="108"/>
      <c r="Y328" s="108"/>
      <c r="Z328" s="108"/>
      <c r="AA328" s="108"/>
      <c r="AB328" s="108"/>
      <c r="AC328" s="108"/>
      <c r="AD328" s="108"/>
      <c r="AE328" s="108"/>
      <c r="AF328" s="108"/>
    </row>
    <row r="329" spans="1:32">
      <c r="A329" s="108"/>
      <c r="B329" s="108"/>
      <c r="C329" s="108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108"/>
      <c r="U329" s="108"/>
      <c r="V329" s="108"/>
      <c r="W329" s="108"/>
      <c r="X329" s="108"/>
      <c r="Y329" s="108"/>
      <c r="Z329" s="108"/>
      <c r="AA329" s="108"/>
      <c r="AB329" s="108"/>
      <c r="AC329" s="108"/>
      <c r="AD329" s="108"/>
      <c r="AE329" s="108"/>
      <c r="AF329" s="108"/>
    </row>
    <row r="330" spans="1:32">
      <c r="A330" s="108"/>
      <c r="B330" s="108"/>
      <c r="C330" s="108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  <c r="AD330" s="108"/>
      <c r="AE330" s="108"/>
      <c r="AF330" s="108"/>
    </row>
    <row r="331" spans="1:32">
      <c r="A331" s="108"/>
      <c r="B331" s="108"/>
      <c r="C331" s="108"/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108"/>
      <c r="U331" s="108"/>
      <c r="V331" s="108"/>
      <c r="W331" s="108"/>
      <c r="X331" s="108"/>
      <c r="Y331" s="108"/>
      <c r="Z331" s="108"/>
      <c r="AA331" s="108"/>
      <c r="AB331" s="108"/>
      <c r="AC331" s="108"/>
      <c r="AD331" s="108"/>
      <c r="AE331" s="108"/>
      <c r="AF331" s="108"/>
    </row>
    <row r="332" spans="1:32">
      <c r="A332" s="108"/>
      <c r="B332" s="108"/>
      <c r="C332" s="108"/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108"/>
      <c r="U332" s="108"/>
      <c r="V332" s="108"/>
      <c r="W332" s="108"/>
      <c r="X332" s="108"/>
      <c r="Y332" s="108"/>
      <c r="Z332" s="108"/>
      <c r="AA332" s="108"/>
      <c r="AB332" s="108"/>
      <c r="AC332" s="108"/>
      <c r="AD332" s="108"/>
      <c r="AE332" s="108"/>
      <c r="AF332" s="108"/>
    </row>
    <row r="333" spans="1:32">
      <c r="A333" s="108"/>
      <c r="B333" s="108"/>
      <c r="C333" s="108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108"/>
      <c r="U333" s="108"/>
      <c r="V333" s="108"/>
      <c r="W333" s="108"/>
      <c r="X333" s="108"/>
      <c r="Y333" s="108"/>
      <c r="Z333" s="108"/>
      <c r="AA333" s="108"/>
      <c r="AB333" s="108"/>
      <c r="AC333" s="108"/>
      <c r="AD333" s="108"/>
      <c r="AE333" s="108"/>
      <c r="AF333" s="108"/>
    </row>
    <row r="334" spans="1:32">
      <c r="A334" s="108"/>
      <c r="B334" s="108"/>
      <c r="C334" s="108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108"/>
      <c r="U334" s="108"/>
      <c r="V334" s="108"/>
      <c r="W334" s="108"/>
      <c r="X334" s="108"/>
      <c r="Y334" s="108"/>
      <c r="Z334" s="108"/>
      <c r="AA334" s="108"/>
      <c r="AB334" s="108"/>
      <c r="AC334" s="108"/>
      <c r="AD334" s="108"/>
      <c r="AE334" s="108"/>
      <c r="AF334" s="108"/>
    </row>
    <row r="335" spans="1:32">
      <c r="A335" s="108"/>
      <c r="B335" s="108"/>
      <c r="C335" s="108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108"/>
      <c r="U335" s="108"/>
      <c r="V335" s="108"/>
      <c r="W335" s="108"/>
      <c r="X335" s="108"/>
      <c r="Y335" s="108"/>
      <c r="Z335" s="108"/>
      <c r="AA335" s="108"/>
      <c r="AB335" s="108"/>
      <c r="AC335" s="108"/>
      <c r="AD335" s="108"/>
      <c r="AE335" s="108"/>
      <c r="AF335" s="108"/>
    </row>
    <row r="336" spans="1:32">
      <c r="A336" s="108"/>
      <c r="B336" s="108"/>
      <c r="C336" s="108"/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108"/>
      <c r="U336" s="108"/>
      <c r="V336" s="108"/>
      <c r="W336" s="108"/>
      <c r="X336" s="108"/>
      <c r="Y336" s="108"/>
      <c r="Z336" s="108"/>
      <c r="AA336" s="108"/>
      <c r="AB336" s="108"/>
      <c r="AC336" s="108"/>
      <c r="AD336" s="108"/>
      <c r="AE336" s="108"/>
      <c r="AF336" s="108"/>
    </row>
    <row r="337" spans="1:32">
      <c r="A337" s="108"/>
      <c r="B337" s="108"/>
      <c r="C337" s="108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108"/>
      <c r="U337" s="108"/>
      <c r="V337" s="108"/>
      <c r="W337" s="108"/>
      <c r="X337" s="108"/>
      <c r="Y337" s="108"/>
      <c r="Z337" s="108"/>
      <c r="AA337" s="108"/>
      <c r="AB337" s="108"/>
      <c r="AC337" s="108"/>
      <c r="AD337" s="108"/>
      <c r="AE337" s="108"/>
      <c r="AF337" s="108"/>
    </row>
    <row r="338" spans="1:32">
      <c r="A338" s="108"/>
      <c r="B338" s="108"/>
      <c r="C338" s="108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  <c r="T338" s="108"/>
      <c r="U338" s="108"/>
      <c r="V338" s="108"/>
      <c r="W338" s="108"/>
      <c r="X338" s="108"/>
      <c r="Y338" s="108"/>
      <c r="Z338" s="108"/>
      <c r="AA338" s="108"/>
      <c r="AB338" s="108"/>
      <c r="AC338" s="108"/>
      <c r="AD338" s="108"/>
      <c r="AE338" s="108"/>
      <c r="AF338" s="108"/>
    </row>
    <row r="339" spans="1:32">
      <c r="A339" s="108"/>
      <c r="B339" s="108"/>
      <c r="C339" s="108"/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  <c r="T339" s="108"/>
      <c r="U339" s="108"/>
      <c r="V339" s="108"/>
      <c r="W339" s="108"/>
      <c r="X339" s="108"/>
      <c r="Y339" s="108"/>
      <c r="Z339" s="108"/>
      <c r="AA339" s="108"/>
      <c r="AB339" s="108"/>
      <c r="AC339" s="108"/>
      <c r="AD339" s="108"/>
      <c r="AE339" s="108"/>
      <c r="AF339" s="108"/>
    </row>
    <row r="340" spans="1:32">
      <c r="A340" s="108"/>
      <c r="B340" s="108"/>
      <c r="C340" s="108"/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  <c r="T340" s="108"/>
      <c r="U340" s="108"/>
      <c r="V340" s="108"/>
      <c r="W340" s="108"/>
      <c r="X340" s="108"/>
      <c r="Y340" s="108"/>
      <c r="Z340" s="108"/>
      <c r="AA340" s="108"/>
      <c r="AB340" s="108"/>
      <c r="AC340" s="108"/>
      <c r="AD340" s="108"/>
      <c r="AE340" s="108"/>
      <c r="AF340" s="108"/>
    </row>
    <row r="341" spans="1:32">
      <c r="A341" s="108"/>
      <c r="B341" s="108"/>
      <c r="C341" s="108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T341" s="108"/>
      <c r="U341" s="108"/>
      <c r="V341" s="108"/>
      <c r="W341" s="108"/>
      <c r="X341" s="108"/>
      <c r="Y341" s="108"/>
      <c r="Z341" s="108"/>
      <c r="AA341" s="108"/>
      <c r="AB341" s="108"/>
      <c r="AC341" s="108"/>
      <c r="AD341" s="108"/>
      <c r="AE341" s="108"/>
      <c r="AF341" s="108"/>
    </row>
    <row r="342" spans="1:32">
      <c r="A342" s="108"/>
      <c r="B342" s="108"/>
      <c r="C342" s="108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  <c r="T342" s="108"/>
      <c r="U342" s="108"/>
      <c r="V342" s="108"/>
      <c r="W342" s="108"/>
      <c r="X342" s="108"/>
      <c r="Y342" s="108"/>
      <c r="Z342" s="108"/>
      <c r="AA342" s="108"/>
      <c r="AB342" s="108"/>
      <c r="AC342" s="108"/>
      <c r="AD342" s="108"/>
      <c r="AE342" s="108"/>
      <c r="AF342" s="108"/>
    </row>
    <row r="343" spans="1:32">
      <c r="A343" s="108"/>
      <c r="B343" s="108"/>
      <c r="C343" s="108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  <c r="T343" s="108"/>
      <c r="U343" s="108"/>
      <c r="V343" s="108"/>
      <c r="W343" s="108"/>
      <c r="X343" s="108"/>
      <c r="Y343" s="108"/>
      <c r="Z343" s="108"/>
      <c r="AA343" s="108"/>
      <c r="AB343" s="108"/>
      <c r="AC343" s="108"/>
      <c r="AD343" s="108"/>
      <c r="AE343" s="108"/>
      <c r="AF343" s="108"/>
    </row>
    <row r="344" spans="1:32">
      <c r="A344" s="108"/>
      <c r="B344" s="108"/>
      <c r="C344" s="108"/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  <c r="T344" s="108"/>
      <c r="U344" s="108"/>
      <c r="V344" s="108"/>
      <c r="W344" s="108"/>
      <c r="X344" s="108"/>
      <c r="Y344" s="108"/>
      <c r="Z344" s="108"/>
      <c r="AA344" s="108"/>
      <c r="AB344" s="108"/>
      <c r="AC344" s="108"/>
      <c r="AD344" s="108"/>
      <c r="AE344" s="108"/>
      <c r="AF344" s="108"/>
    </row>
    <row r="345" spans="1:32">
      <c r="A345" s="108"/>
      <c r="B345" s="108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  <c r="T345" s="108"/>
      <c r="U345" s="108"/>
      <c r="V345" s="108"/>
      <c r="W345" s="108"/>
      <c r="X345" s="108"/>
      <c r="Y345" s="108"/>
      <c r="Z345" s="108"/>
      <c r="AA345" s="108"/>
      <c r="AB345" s="108"/>
      <c r="AC345" s="108"/>
      <c r="AD345" s="108"/>
      <c r="AE345" s="108"/>
      <c r="AF345" s="108"/>
    </row>
    <row r="346" spans="1:32">
      <c r="A346" s="108"/>
      <c r="B346" s="108"/>
      <c r="C346" s="108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  <c r="T346" s="108"/>
      <c r="U346" s="108"/>
      <c r="V346" s="108"/>
      <c r="W346" s="108"/>
      <c r="X346" s="108"/>
      <c r="Y346" s="108"/>
      <c r="Z346" s="108"/>
      <c r="AA346" s="108"/>
      <c r="AB346" s="108"/>
      <c r="AC346" s="108"/>
      <c r="AD346" s="108"/>
      <c r="AE346" s="108"/>
      <c r="AF346" s="108"/>
    </row>
    <row r="347" spans="1:32">
      <c r="A347" s="108"/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  <c r="T347" s="108"/>
      <c r="U347" s="108"/>
      <c r="V347" s="108"/>
      <c r="W347" s="108"/>
      <c r="X347" s="108"/>
      <c r="Y347" s="108"/>
      <c r="Z347" s="108"/>
      <c r="AA347" s="108"/>
      <c r="AB347" s="108"/>
      <c r="AC347" s="108"/>
      <c r="AD347" s="108"/>
      <c r="AE347" s="108"/>
      <c r="AF347" s="108"/>
    </row>
    <row r="348" spans="1:32">
      <c r="A348" s="108"/>
      <c r="B348" s="108"/>
      <c r="C348" s="108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  <c r="T348" s="108"/>
      <c r="U348" s="108"/>
      <c r="V348" s="108"/>
      <c r="W348" s="108"/>
      <c r="X348" s="108"/>
      <c r="Y348" s="108"/>
      <c r="Z348" s="108"/>
      <c r="AA348" s="108"/>
      <c r="AB348" s="108"/>
      <c r="AC348" s="108"/>
      <c r="AD348" s="108"/>
      <c r="AE348" s="108"/>
      <c r="AF348" s="108"/>
    </row>
    <row r="349" spans="1:32">
      <c r="A349" s="108"/>
      <c r="B349" s="108"/>
      <c r="C349" s="108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  <c r="T349" s="108"/>
      <c r="U349" s="108"/>
      <c r="V349" s="108"/>
      <c r="W349" s="108"/>
      <c r="X349" s="108"/>
      <c r="Y349" s="108"/>
      <c r="Z349" s="108"/>
      <c r="AA349" s="108"/>
      <c r="AB349" s="108"/>
      <c r="AC349" s="108"/>
      <c r="AD349" s="108"/>
      <c r="AE349" s="108"/>
      <c r="AF349" s="108"/>
    </row>
    <row r="350" spans="1:32">
      <c r="A350" s="108"/>
      <c r="B350" s="108"/>
      <c r="C350" s="108"/>
      <c r="D350" s="108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  <c r="T350" s="108"/>
      <c r="U350" s="108"/>
      <c r="V350" s="108"/>
      <c r="W350" s="108"/>
      <c r="X350" s="108"/>
      <c r="Y350" s="108"/>
      <c r="Z350" s="108"/>
      <c r="AA350" s="108"/>
      <c r="AB350" s="108"/>
      <c r="AC350" s="108"/>
      <c r="AD350" s="108"/>
      <c r="AE350" s="108"/>
      <c r="AF350" s="108"/>
    </row>
    <row r="351" spans="1:32">
      <c r="A351" s="108"/>
      <c r="B351" s="108"/>
      <c r="C351" s="108"/>
      <c r="D351" s="108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  <c r="S351" s="108"/>
      <c r="T351" s="108"/>
      <c r="U351" s="108"/>
      <c r="V351" s="108"/>
      <c r="W351" s="108"/>
      <c r="X351" s="108"/>
      <c r="Y351" s="108"/>
      <c r="Z351" s="108"/>
      <c r="AA351" s="108"/>
      <c r="AB351" s="108"/>
      <c r="AC351" s="108"/>
      <c r="AD351" s="108"/>
      <c r="AE351" s="108"/>
      <c r="AF351" s="108"/>
    </row>
    <row r="352" spans="1:32">
      <c r="A352" s="108"/>
      <c r="B352" s="108"/>
      <c r="C352" s="108"/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  <c r="T352" s="108"/>
      <c r="U352" s="108"/>
      <c r="V352" s="108"/>
      <c r="W352" s="108"/>
      <c r="X352" s="108"/>
      <c r="Y352" s="108"/>
      <c r="Z352" s="108"/>
      <c r="AA352" s="108"/>
      <c r="AB352" s="108"/>
      <c r="AC352" s="108"/>
      <c r="AD352" s="108"/>
      <c r="AE352" s="108"/>
      <c r="AF352" s="108"/>
    </row>
    <row r="353" spans="1:32">
      <c r="A353" s="108"/>
      <c r="B353" s="108"/>
      <c r="C353" s="108"/>
      <c r="D353" s="108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  <c r="T353" s="108"/>
      <c r="U353" s="108"/>
      <c r="V353" s="108"/>
      <c r="W353" s="108"/>
      <c r="X353" s="108"/>
      <c r="Y353" s="108"/>
      <c r="Z353" s="108"/>
      <c r="AA353" s="108"/>
      <c r="AB353" s="108"/>
      <c r="AC353" s="108"/>
      <c r="AD353" s="108"/>
      <c r="AE353" s="108"/>
      <c r="AF353" s="108"/>
    </row>
    <row r="354" spans="1:32">
      <c r="A354" s="108"/>
      <c r="B354" s="108"/>
      <c r="C354" s="108"/>
      <c r="D354" s="108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  <c r="T354" s="108"/>
      <c r="U354" s="108"/>
      <c r="V354" s="108"/>
      <c r="W354" s="108"/>
      <c r="X354" s="108"/>
      <c r="Y354" s="108"/>
      <c r="Z354" s="108"/>
      <c r="AA354" s="108"/>
      <c r="AB354" s="108"/>
      <c r="AC354" s="108"/>
      <c r="AD354" s="108"/>
      <c r="AE354" s="108"/>
      <c r="AF354" s="108"/>
    </row>
    <row r="355" spans="1:32">
      <c r="A355" s="108"/>
      <c r="B355" s="108"/>
      <c r="C355" s="108"/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  <c r="T355" s="108"/>
      <c r="U355" s="108"/>
      <c r="V355" s="108"/>
      <c r="W355" s="108"/>
      <c r="X355" s="108"/>
      <c r="Y355" s="108"/>
      <c r="Z355" s="108"/>
      <c r="AA355" s="108"/>
      <c r="AB355" s="108"/>
      <c r="AC355" s="108"/>
      <c r="AD355" s="108"/>
      <c r="AE355" s="108"/>
      <c r="AF355" s="108"/>
    </row>
    <row r="356" spans="1:32">
      <c r="A356" s="108"/>
      <c r="B356" s="108"/>
      <c r="C356" s="108"/>
      <c r="D356" s="108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  <c r="T356" s="108"/>
      <c r="U356" s="108"/>
      <c r="V356" s="108"/>
      <c r="W356" s="108"/>
      <c r="X356" s="108"/>
      <c r="Y356" s="108"/>
      <c r="Z356" s="108"/>
      <c r="AA356" s="108"/>
      <c r="AB356" s="108"/>
      <c r="AC356" s="108"/>
      <c r="AD356" s="108"/>
      <c r="AE356" s="108"/>
      <c r="AF356" s="108"/>
    </row>
    <row r="357" spans="1:32">
      <c r="A357" s="108"/>
      <c r="B357" s="108"/>
      <c r="C357" s="108"/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  <c r="AA357" s="108"/>
      <c r="AB357" s="108"/>
      <c r="AC357" s="108"/>
      <c r="AD357" s="108"/>
      <c r="AE357" s="108"/>
      <c r="AF357" s="108"/>
    </row>
    <row r="358" spans="1:32">
      <c r="A358" s="108"/>
      <c r="B358" s="108"/>
      <c r="C358" s="108"/>
      <c r="D358" s="108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  <c r="T358" s="108"/>
      <c r="U358" s="108"/>
      <c r="V358" s="108"/>
      <c r="W358" s="108"/>
      <c r="X358" s="108"/>
      <c r="Y358" s="108"/>
      <c r="Z358" s="108"/>
      <c r="AA358" s="108"/>
      <c r="AB358" s="108"/>
      <c r="AC358" s="108"/>
      <c r="AD358" s="108"/>
      <c r="AE358" s="108"/>
      <c r="AF358" s="108"/>
    </row>
    <row r="359" spans="1:32">
      <c r="A359" s="108"/>
      <c r="B359" s="108"/>
      <c r="C359" s="108"/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  <c r="T359" s="108"/>
      <c r="U359" s="108"/>
      <c r="V359" s="108"/>
      <c r="W359" s="108"/>
      <c r="X359" s="108"/>
      <c r="Y359" s="108"/>
      <c r="Z359" s="108"/>
      <c r="AA359" s="108"/>
      <c r="AB359" s="108"/>
      <c r="AC359" s="108"/>
      <c r="AD359" s="108"/>
      <c r="AE359" s="108"/>
      <c r="AF359" s="108"/>
    </row>
    <row r="360" spans="1:32">
      <c r="A360" s="108"/>
      <c r="B360" s="108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A360" s="108"/>
      <c r="AB360" s="108"/>
      <c r="AC360" s="108"/>
      <c r="AD360" s="108"/>
      <c r="AE360" s="108"/>
      <c r="AF360" s="108"/>
    </row>
    <row r="361" spans="1:32">
      <c r="A361" s="108"/>
      <c r="B361" s="108"/>
      <c r="C361" s="108"/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  <c r="S361" s="108"/>
      <c r="T361" s="108"/>
      <c r="U361" s="108"/>
      <c r="V361" s="108"/>
      <c r="W361" s="108"/>
      <c r="X361" s="108"/>
      <c r="Y361" s="108"/>
      <c r="Z361" s="108"/>
      <c r="AA361" s="108"/>
      <c r="AB361" s="108"/>
      <c r="AC361" s="108"/>
      <c r="AD361" s="108"/>
      <c r="AE361" s="108"/>
      <c r="AF361" s="108"/>
    </row>
    <row r="362" spans="1:32">
      <c r="A362" s="108"/>
      <c r="B362" s="108"/>
      <c r="C362" s="108"/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  <c r="T362" s="108"/>
      <c r="U362" s="108"/>
      <c r="V362" s="108"/>
      <c r="W362" s="108"/>
      <c r="X362" s="108"/>
      <c r="Y362" s="108"/>
      <c r="Z362" s="108"/>
      <c r="AA362" s="108"/>
      <c r="AB362" s="108"/>
      <c r="AC362" s="108"/>
      <c r="AD362" s="108"/>
      <c r="AE362" s="108"/>
      <c r="AF362" s="108"/>
    </row>
    <row r="363" spans="1:32">
      <c r="A363" s="108"/>
      <c r="B363" s="108"/>
      <c r="C363" s="108"/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  <c r="S363" s="108"/>
      <c r="T363" s="108"/>
      <c r="U363" s="108"/>
      <c r="V363" s="108"/>
      <c r="W363" s="108"/>
      <c r="X363" s="108"/>
      <c r="Y363" s="108"/>
      <c r="Z363" s="108"/>
      <c r="AA363" s="108"/>
      <c r="AB363" s="108"/>
      <c r="AC363" s="108"/>
      <c r="AD363" s="108"/>
      <c r="AE363" s="108"/>
      <c r="AF363" s="108"/>
    </row>
    <row r="364" spans="1:32">
      <c r="A364" s="108"/>
      <c r="B364" s="108"/>
      <c r="C364" s="108"/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  <c r="S364" s="108"/>
      <c r="T364" s="108"/>
      <c r="U364" s="108"/>
      <c r="V364" s="108"/>
      <c r="W364" s="108"/>
      <c r="X364" s="108"/>
      <c r="Y364" s="108"/>
      <c r="Z364" s="108"/>
      <c r="AA364" s="108"/>
      <c r="AB364" s="108"/>
      <c r="AC364" s="108"/>
      <c r="AD364" s="108"/>
      <c r="AE364" s="108"/>
      <c r="AF364" s="108"/>
    </row>
    <row r="365" spans="1:32">
      <c r="A365" s="108"/>
      <c r="B365" s="108"/>
      <c r="C365" s="108"/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  <c r="S365" s="108"/>
      <c r="T365" s="108"/>
      <c r="U365" s="108"/>
      <c r="V365" s="108"/>
      <c r="W365" s="108"/>
      <c r="X365" s="108"/>
      <c r="Y365" s="108"/>
      <c r="Z365" s="108"/>
      <c r="AA365" s="108"/>
      <c r="AB365" s="108"/>
      <c r="AC365" s="108"/>
      <c r="AD365" s="108"/>
      <c r="AE365" s="108"/>
      <c r="AF365" s="108"/>
    </row>
    <row r="366" spans="1:32">
      <c r="A366" s="108"/>
      <c r="B366" s="108"/>
      <c r="C366" s="108"/>
      <c r="D366" s="108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  <c r="S366" s="108"/>
      <c r="T366" s="108"/>
      <c r="U366" s="108"/>
      <c r="V366" s="108"/>
      <c r="W366" s="108"/>
      <c r="X366" s="108"/>
      <c r="Y366" s="108"/>
      <c r="Z366" s="108"/>
      <c r="AA366" s="108"/>
      <c r="AB366" s="108"/>
      <c r="AC366" s="108"/>
      <c r="AD366" s="108"/>
      <c r="AE366" s="108"/>
      <c r="AF366" s="108"/>
    </row>
    <row r="367" spans="1:32">
      <c r="A367" s="108"/>
      <c r="B367" s="108"/>
      <c r="C367" s="108"/>
      <c r="D367" s="108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  <c r="R367" s="108"/>
      <c r="S367" s="108"/>
      <c r="T367" s="108"/>
      <c r="U367" s="108"/>
      <c r="V367" s="108"/>
      <c r="W367" s="108"/>
      <c r="X367" s="108"/>
      <c r="Y367" s="108"/>
      <c r="Z367" s="108"/>
      <c r="AA367" s="108"/>
      <c r="AB367" s="108"/>
      <c r="AC367" s="108"/>
      <c r="AD367" s="108"/>
      <c r="AE367" s="108"/>
      <c r="AF367" s="108"/>
    </row>
    <row r="368" spans="1:32">
      <c r="A368" s="108"/>
      <c r="B368" s="108"/>
      <c r="C368" s="108"/>
      <c r="D368" s="108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  <c r="S368" s="108"/>
      <c r="T368" s="108"/>
      <c r="U368" s="108"/>
      <c r="V368" s="108"/>
      <c r="W368" s="108"/>
      <c r="X368" s="108"/>
      <c r="Y368" s="108"/>
      <c r="Z368" s="108"/>
      <c r="AA368" s="108"/>
      <c r="AB368" s="108"/>
      <c r="AC368" s="108"/>
      <c r="AD368" s="108"/>
      <c r="AE368" s="108"/>
      <c r="AF368" s="108"/>
    </row>
    <row r="369" spans="1:32">
      <c r="A369" s="108"/>
      <c r="B369" s="108"/>
      <c r="C369" s="108"/>
      <c r="D369" s="108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  <c r="S369" s="108"/>
      <c r="T369" s="108"/>
      <c r="U369" s="108"/>
      <c r="V369" s="108"/>
      <c r="W369" s="108"/>
      <c r="X369" s="108"/>
      <c r="Y369" s="108"/>
      <c r="Z369" s="108"/>
      <c r="AA369" s="108"/>
      <c r="AB369" s="108"/>
      <c r="AC369" s="108"/>
      <c r="AD369" s="108"/>
      <c r="AE369" s="108"/>
      <c r="AF369" s="108"/>
    </row>
    <row r="370" spans="1:32">
      <c r="A370" s="108"/>
      <c r="B370" s="108"/>
      <c r="C370" s="108"/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  <c r="T370" s="108"/>
      <c r="U370" s="108"/>
      <c r="V370" s="108"/>
      <c r="W370" s="108"/>
      <c r="X370" s="108"/>
      <c r="Y370" s="108"/>
      <c r="Z370" s="108"/>
      <c r="AA370" s="108"/>
      <c r="AB370" s="108"/>
      <c r="AC370" s="108"/>
      <c r="AD370" s="108"/>
      <c r="AE370" s="108"/>
      <c r="AF370" s="108"/>
    </row>
    <row r="371" spans="1:32">
      <c r="A371" s="108"/>
      <c r="B371" s="108"/>
      <c r="C371" s="108"/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  <c r="S371" s="108"/>
      <c r="T371" s="108"/>
      <c r="U371" s="108"/>
      <c r="V371" s="108"/>
      <c r="W371" s="108"/>
      <c r="X371" s="108"/>
      <c r="Y371" s="108"/>
      <c r="Z371" s="108"/>
      <c r="AA371" s="108"/>
      <c r="AB371" s="108"/>
      <c r="AC371" s="108"/>
      <c r="AD371" s="108"/>
      <c r="AE371" s="108"/>
      <c r="AF371" s="108"/>
    </row>
    <row r="372" spans="1:32">
      <c r="A372" s="108"/>
      <c r="B372" s="108"/>
      <c r="C372" s="108"/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  <c r="S372" s="108"/>
      <c r="T372" s="108"/>
      <c r="U372" s="108"/>
      <c r="V372" s="108"/>
      <c r="W372" s="108"/>
      <c r="X372" s="108"/>
      <c r="Y372" s="108"/>
      <c r="Z372" s="108"/>
      <c r="AA372" s="108"/>
      <c r="AB372" s="108"/>
      <c r="AC372" s="108"/>
      <c r="AD372" s="108"/>
      <c r="AE372" s="108"/>
      <c r="AF372" s="108"/>
    </row>
    <row r="373" spans="1:32">
      <c r="A373" s="108"/>
      <c r="B373" s="108"/>
      <c r="C373" s="108"/>
      <c r="D373" s="108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  <c r="R373" s="108"/>
      <c r="S373" s="108"/>
      <c r="T373" s="108"/>
      <c r="U373" s="108"/>
      <c r="V373" s="108"/>
      <c r="W373" s="108"/>
      <c r="X373" s="108"/>
      <c r="Y373" s="108"/>
      <c r="Z373" s="108"/>
      <c r="AA373" s="108"/>
      <c r="AB373" s="108"/>
      <c r="AC373" s="108"/>
      <c r="AD373" s="108"/>
      <c r="AE373" s="108"/>
      <c r="AF373" s="108"/>
    </row>
    <row r="374" spans="1:32">
      <c r="A374" s="108"/>
      <c r="B374" s="108"/>
      <c r="C374" s="108"/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  <c r="R374" s="108"/>
      <c r="S374" s="108"/>
      <c r="T374" s="108"/>
      <c r="U374" s="108"/>
      <c r="V374" s="108"/>
      <c r="W374" s="108"/>
      <c r="X374" s="108"/>
      <c r="Y374" s="108"/>
      <c r="Z374" s="108"/>
      <c r="AA374" s="108"/>
      <c r="AB374" s="108"/>
      <c r="AC374" s="108"/>
      <c r="AD374" s="108"/>
      <c r="AE374" s="108"/>
      <c r="AF374" s="108"/>
    </row>
    <row r="375" spans="1:32">
      <c r="A375" s="108"/>
      <c r="B375" s="108"/>
      <c r="C375" s="108"/>
      <c r="D375" s="108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  <c r="R375" s="108"/>
      <c r="S375" s="108"/>
      <c r="T375" s="108"/>
      <c r="U375" s="108"/>
      <c r="V375" s="108"/>
      <c r="W375" s="108"/>
      <c r="X375" s="108"/>
      <c r="Y375" s="108"/>
      <c r="Z375" s="108"/>
      <c r="AA375" s="108"/>
      <c r="AB375" s="108"/>
      <c r="AC375" s="108"/>
      <c r="AD375" s="108"/>
      <c r="AE375" s="108"/>
      <c r="AF375" s="108"/>
    </row>
    <row r="376" spans="1:32">
      <c r="A376" s="108"/>
      <c r="B376" s="108"/>
      <c r="C376" s="108"/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  <c r="S376" s="108"/>
      <c r="T376" s="108"/>
      <c r="U376" s="108"/>
      <c r="V376" s="108"/>
      <c r="W376" s="108"/>
      <c r="X376" s="108"/>
      <c r="Y376" s="108"/>
      <c r="Z376" s="108"/>
      <c r="AA376" s="108"/>
      <c r="AB376" s="108"/>
      <c r="AC376" s="108"/>
      <c r="AD376" s="108"/>
      <c r="AE376" s="108"/>
      <c r="AF376" s="108"/>
    </row>
    <row r="377" spans="1:32">
      <c r="A377" s="108"/>
      <c r="B377" s="108"/>
      <c r="C377" s="108"/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  <c r="S377" s="108"/>
      <c r="T377" s="108"/>
      <c r="U377" s="108"/>
      <c r="V377" s="108"/>
      <c r="W377" s="108"/>
      <c r="X377" s="108"/>
      <c r="Y377" s="108"/>
      <c r="Z377" s="108"/>
      <c r="AA377" s="108"/>
      <c r="AB377" s="108"/>
      <c r="AC377" s="108"/>
      <c r="AD377" s="108"/>
      <c r="AE377" s="108"/>
      <c r="AF377" s="108"/>
    </row>
    <row r="378" spans="1:32">
      <c r="A378" s="108"/>
      <c r="B378" s="108"/>
      <c r="C378" s="108"/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  <c r="T378" s="108"/>
      <c r="U378" s="108"/>
      <c r="V378" s="108"/>
      <c r="W378" s="108"/>
      <c r="X378" s="108"/>
      <c r="Y378" s="108"/>
      <c r="Z378" s="108"/>
      <c r="AA378" s="108"/>
      <c r="AB378" s="108"/>
      <c r="AC378" s="108"/>
      <c r="AD378" s="108"/>
      <c r="AE378" s="108"/>
      <c r="AF378" s="108"/>
    </row>
    <row r="379" spans="1:32">
      <c r="A379" s="108"/>
      <c r="B379" s="108"/>
      <c r="C379" s="108"/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  <c r="T379" s="108"/>
      <c r="U379" s="108"/>
      <c r="V379" s="108"/>
      <c r="W379" s="108"/>
      <c r="X379" s="108"/>
      <c r="Y379" s="108"/>
      <c r="Z379" s="108"/>
      <c r="AA379" s="108"/>
      <c r="AB379" s="108"/>
      <c r="AC379" s="108"/>
      <c r="AD379" s="108"/>
      <c r="AE379" s="108"/>
      <c r="AF379" s="108"/>
    </row>
    <row r="380" spans="1:32">
      <c r="A380" s="108"/>
      <c r="B380" s="108"/>
      <c r="C380" s="108"/>
      <c r="D380" s="108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  <c r="S380" s="108"/>
      <c r="T380" s="108"/>
      <c r="U380" s="108"/>
      <c r="V380" s="108"/>
      <c r="W380" s="108"/>
      <c r="X380" s="108"/>
      <c r="Y380" s="108"/>
      <c r="Z380" s="108"/>
      <c r="AA380" s="108"/>
      <c r="AB380" s="108"/>
      <c r="AC380" s="108"/>
      <c r="AD380" s="108"/>
      <c r="AE380" s="108"/>
      <c r="AF380" s="108"/>
    </row>
    <row r="381" spans="1:32">
      <c r="A381" s="108"/>
      <c r="B381" s="108"/>
      <c r="C381" s="108"/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  <c r="S381" s="108"/>
      <c r="T381" s="108"/>
      <c r="U381" s="108"/>
      <c r="V381" s="108"/>
      <c r="W381" s="108"/>
      <c r="X381" s="108"/>
      <c r="Y381" s="108"/>
      <c r="Z381" s="108"/>
      <c r="AA381" s="108"/>
      <c r="AB381" s="108"/>
      <c r="AC381" s="108"/>
      <c r="AD381" s="108"/>
      <c r="AE381" s="108"/>
      <c r="AF381" s="108"/>
    </row>
    <row r="382" spans="1:32">
      <c r="A382" s="108"/>
      <c r="B382" s="108"/>
      <c r="C382" s="108"/>
      <c r="D382" s="108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  <c r="R382" s="108"/>
      <c r="S382" s="108"/>
      <c r="T382" s="108"/>
      <c r="U382" s="108"/>
      <c r="V382" s="108"/>
      <c r="W382" s="108"/>
      <c r="X382" s="108"/>
      <c r="Y382" s="108"/>
      <c r="Z382" s="108"/>
      <c r="AA382" s="108"/>
      <c r="AB382" s="108"/>
      <c r="AC382" s="108"/>
      <c r="AD382" s="108"/>
      <c r="AE382" s="108"/>
      <c r="AF382" s="108"/>
    </row>
    <row r="383" spans="1:32">
      <c r="A383" s="108"/>
      <c r="B383" s="108"/>
      <c r="C383" s="108"/>
      <c r="D383" s="108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  <c r="R383" s="108"/>
      <c r="S383" s="108"/>
      <c r="T383" s="108"/>
      <c r="U383" s="108"/>
      <c r="V383" s="108"/>
      <c r="W383" s="108"/>
      <c r="X383" s="108"/>
      <c r="Y383" s="108"/>
      <c r="Z383" s="108"/>
      <c r="AA383" s="108"/>
      <c r="AB383" s="108"/>
      <c r="AC383" s="108"/>
      <c r="AD383" s="108"/>
      <c r="AE383" s="108"/>
      <c r="AF383" s="108"/>
    </row>
    <row r="384" spans="1:32">
      <c r="A384" s="108"/>
      <c r="B384" s="108"/>
      <c r="C384" s="108"/>
      <c r="D384" s="108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  <c r="V384" s="108"/>
      <c r="W384" s="108"/>
      <c r="X384" s="108"/>
      <c r="Y384" s="108"/>
      <c r="Z384" s="108"/>
      <c r="AA384" s="108"/>
      <c r="AB384" s="108"/>
      <c r="AC384" s="108"/>
      <c r="AD384" s="108"/>
      <c r="AE384" s="108"/>
      <c r="AF384" s="108"/>
    </row>
    <row r="385" spans="1:32">
      <c r="A385" s="108"/>
      <c r="B385" s="108"/>
      <c r="C385" s="108"/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  <c r="S385" s="108"/>
      <c r="T385" s="108"/>
      <c r="U385" s="108"/>
      <c r="V385" s="108"/>
      <c r="W385" s="108"/>
      <c r="X385" s="108"/>
      <c r="Y385" s="108"/>
      <c r="Z385" s="108"/>
      <c r="AA385" s="108"/>
      <c r="AB385" s="108"/>
      <c r="AC385" s="108"/>
      <c r="AD385" s="108"/>
      <c r="AE385" s="108"/>
      <c r="AF385" s="108"/>
    </row>
    <row r="386" spans="1:32">
      <c r="A386" s="108"/>
      <c r="B386" s="108"/>
      <c r="C386" s="108"/>
      <c r="D386" s="108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  <c r="R386" s="108"/>
      <c r="S386" s="108"/>
      <c r="T386" s="108"/>
      <c r="U386" s="108"/>
      <c r="V386" s="108"/>
      <c r="W386" s="108"/>
      <c r="X386" s="108"/>
      <c r="Y386" s="108"/>
      <c r="Z386" s="108"/>
      <c r="AA386" s="108"/>
      <c r="AB386" s="108"/>
      <c r="AC386" s="108"/>
      <c r="AD386" s="108"/>
      <c r="AE386" s="108"/>
      <c r="AF386" s="108"/>
    </row>
    <row r="387" spans="1:32">
      <c r="A387" s="108"/>
      <c r="B387" s="108"/>
      <c r="C387" s="108"/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  <c r="R387" s="108"/>
      <c r="S387" s="108"/>
      <c r="T387" s="108"/>
      <c r="U387" s="108"/>
      <c r="V387" s="108"/>
      <c r="W387" s="108"/>
      <c r="X387" s="108"/>
      <c r="Y387" s="108"/>
      <c r="Z387" s="108"/>
      <c r="AA387" s="108"/>
      <c r="AB387" s="108"/>
      <c r="AC387" s="108"/>
      <c r="AD387" s="108"/>
      <c r="AE387" s="108"/>
      <c r="AF387" s="108"/>
    </row>
    <row r="388" spans="1:32">
      <c r="A388" s="108"/>
      <c r="B388" s="108"/>
      <c r="C388" s="108"/>
      <c r="D388" s="108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  <c r="R388" s="108"/>
      <c r="S388" s="108"/>
      <c r="T388" s="108"/>
      <c r="U388" s="108"/>
      <c r="V388" s="108"/>
      <c r="W388" s="108"/>
      <c r="X388" s="108"/>
      <c r="Y388" s="108"/>
      <c r="Z388" s="108"/>
      <c r="AA388" s="108"/>
      <c r="AB388" s="108"/>
      <c r="AC388" s="108"/>
      <c r="AD388" s="108"/>
      <c r="AE388" s="108"/>
      <c r="AF388" s="108"/>
    </row>
    <row r="389" spans="1:32">
      <c r="A389" s="108"/>
      <c r="B389" s="108"/>
      <c r="C389" s="108"/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  <c r="S389" s="108"/>
      <c r="T389" s="108"/>
      <c r="U389" s="108"/>
      <c r="V389" s="108"/>
      <c r="W389" s="108"/>
      <c r="X389" s="108"/>
      <c r="Y389" s="108"/>
      <c r="Z389" s="108"/>
      <c r="AA389" s="108"/>
      <c r="AB389" s="108"/>
      <c r="AC389" s="108"/>
      <c r="AD389" s="108"/>
      <c r="AE389" s="108"/>
      <c r="AF389" s="108"/>
    </row>
    <row r="390" spans="1:32">
      <c r="A390" s="108"/>
      <c r="B390" s="108"/>
      <c r="C390" s="108"/>
      <c r="D390" s="108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  <c r="R390" s="108"/>
      <c r="S390" s="108"/>
      <c r="T390" s="108"/>
      <c r="U390" s="108"/>
      <c r="V390" s="108"/>
      <c r="W390" s="108"/>
      <c r="X390" s="108"/>
      <c r="Y390" s="108"/>
      <c r="Z390" s="108"/>
      <c r="AA390" s="108"/>
      <c r="AB390" s="108"/>
      <c r="AC390" s="108"/>
      <c r="AD390" s="108"/>
      <c r="AE390" s="108"/>
      <c r="AF390" s="108"/>
    </row>
    <row r="391" spans="1:32">
      <c r="A391" s="108"/>
      <c r="B391" s="108"/>
      <c r="C391" s="108"/>
      <c r="D391" s="108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  <c r="R391" s="108"/>
      <c r="S391" s="108"/>
      <c r="T391" s="108"/>
      <c r="U391" s="108"/>
      <c r="V391" s="108"/>
      <c r="W391" s="108"/>
      <c r="X391" s="108"/>
      <c r="Y391" s="108"/>
      <c r="Z391" s="108"/>
      <c r="AA391" s="108"/>
      <c r="AB391" s="108"/>
      <c r="AC391" s="108"/>
      <c r="AD391" s="108"/>
      <c r="AE391" s="108"/>
      <c r="AF391" s="108"/>
    </row>
    <row r="392" spans="1:32">
      <c r="A392" s="108"/>
      <c r="B392" s="108"/>
      <c r="C392" s="108"/>
      <c r="D392" s="108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  <c r="S392" s="108"/>
      <c r="T392" s="108"/>
      <c r="U392" s="108"/>
      <c r="V392" s="108"/>
      <c r="W392" s="108"/>
      <c r="X392" s="108"/>
      <c r="Y392" s="108"/>
      <c r="Z392" s="108"/>
      <c r="AA392" s="108"/>
      <c r="AB392" s="108"/>
      <c r="AC392" s="108"/>
      <c r="AD392" s="108"/>
      <c r="AE392" s="108"/>
      <c r="AF392" s="108"/>
    </row>
    <row r="393" spans="1:32">
      <c r="A393" s="108"/>
      <c r="B393" s="108"/>
      <c r="C393" s="108"/>
      <c r="D393" s="108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  <c r="R393" s="108"/>
      <c r="S393" s="108"/>
      <c r="T393" s="108"/>
      <c r="U393" s="108"/>
      <c r="V393" s="108"/>
      <c r="W393" s="108"/>
      <c r="X393" s="108"/>
      <c r="Y393" s="108"/>
      <c r="Z393" s="108"/>
      <c r="AA393" s="108"/>
      <c r="AB393" s="108"/>
      <c r="AC393" s="108"/>
      <c r="AD393" s="108"/>
      <c r="AE393" s="108"/>
      <c r="AF393" s="108"/>
    </row>
    <row r="394" spans="1:32">
      <c r="A394" s="108"/>
      <c r="B394" s="108"/>
      <c r="C394" s="108"/>
      <c r="D394" s="108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  <c r="R394" s="108"/>
      <c r="S394" s="108"/>
      <c r="T394" s="108"/>
      <c r="U394" s="108"/>
      <c r="V394" s="108"/>
      <c r="W394" s="108"/>
      <c r="X394" s="108"/>
      <c r="Y394" s="108"/>
      <c r="Z394" s="108"/>
      <c r="AA394" s="108"/>
      <c r="AB394" s="108"/>
      <c r="AC394" s="108"/>
      <c r="AD394" s="108"/>
      <c r="AE394" s="108"/>
      <c r="AF394" s="108"/>
    </row>
    <row r="395" spans="1:32">
      <c r="A395" s="108"/>
      <c r="B395" s="108"/>
      <c r="C395" s="108"/>
      <c r="D395" s="108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  <c r="S395" s="108"/>
      <c r="T395" s="108"/>
      <c r="U395" s="108"/>
      <c r="V395" s="108"/>
      <c r="W395" s="108"/>
      <c r="X395" s="108"/>
      <c r="Y395" s="108"/>
      <c r="Z395" s="108"/>
      <c r="AA395" s="108"/>
      <c r="AB395" s="108"/>
      <c r="AC395" s="108"/>
      <c r="AD395" s="108"/>
      <c r="AE395" s="108"/>
      <c r="AF395" s="108"/>
    </row>
    <row r="396" spans="1:32">
      <c r="A396" s="108"/>
      <c r="B396" s="108"/>
      <c r="C396" s="108"/>
      <c r="D396" s="108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  <c r="S396" s="108"/>
      <c r="T396" s="108"/>
      <c r="U396" s="108"/>
      <c r="V396" s="108"/>
      <c r="W396" s="108"/>
      <c r="X396" s="108"/>
      <c r="Y396" s="108"/>
      <c r="Z396" s="108"/>
      <c r="AA396" s="108"/>
      <c r="AB396" s="108"/>
      <c r="AC396" s="108"/>
      <c r="AD396" s="108"/>
      <c r="AE396" s="108"/>
      <c r="AF396" s="108"/>
    </row>
    <row r="397" spans="1:32">
      <c r="A397" s="108"/>
      <c r="B397" s="108"/>
      <c r="C397" s="108"/>
      <c r="D397" s="108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  <c r="R397" s="108"/>
      <c r="S397" s="108"/>
      <c r="T397" s="108"/>
      <c r="U397" s="108"/>
      <c r="V397" s="108"/>
      <c r="W397" s="108"/>
      <c r="X397" s="108"/>
      <c r="Y397" s="108"/>
      <c r="Z397" s="108"/>
      <c r="AA397" s="108"/>
      <c r="AB397" s="108"/>
      <c r="AC397" s="108"/>
      <c r="AD397" s="108"/>
      <c r="AE397" s="108"/>
      <c r="AF397" s="108"/>
    </row>
    <row r="398" spans="1:32">
      <c r="A398" s="108"/>
      <c r="B398" s="108"/>
      <c r="C398" s="108"/>
      <c r="D398" s="108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  <c r="R398" s="108"/>
      <c r="S398" s="108"/>
      <c r="T398" s="108"/>
      <c r="U398" s="108"/>
      <c r="V398" s="108"/>
      <c r="W398" s="108"/>
      <c r="X398" s="108"/>
      <c r="Y398" s="108"/>
      <c r="Z398" s="108"/>
      <c r="AA398" s="108"/>
      <c r="AB398" s="108"/>
      <c r="AC398" s="108"/>
      <c r="AD398" s="108"/>
      <c r="AE398" s="108"/>
      <c r="AF398" s="108"/>
    </row>
    <row r="399" spans="1:32">
      <c r="A399" s="108"/>
      <c r="B399" s="108"/>
      <c r="C399" s="108"/>
      <c r="D399" s="108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  <c r="R399" s="108"/>
      <c r="S399" s="108"/>
      <c r="T399" s="108"/>
      <c r="U399" s="108"/>
      <c r="V399" s="108"/>
      <c r="W399" s="108"/>
      <c r="X399" s="108"/>
      <c r="Y399" s="108"/>
      <c r="Z399" s="108"/>
      <c r="AA399" s="108"/>
      <c r="AB399" s="108"/>
      <c r="AC399" s="108"/>
      <c r="AD399" s="108"/>
      <c r="AE399" s="108"/>
      <c r="AF399" s="108"/>
    </row>
    <row r="400" spans="1:32">
      <c r="A400" s="108"/>
      <c r="B400" s="108"/>
      <c r="C400" s="108"/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  <c r="R400" s="108"/>
      <c r="S400" s="108"/>
      <c r="T400" s="108"/>
      <c r="U400" s="108"/>
      <c r="V400" s="108"/>
      <c r="W400" s="108"/>
      <c r="X400" s="108"/>
      <c r="Y400" s="108"/>
      <c r="Z400" s="108"/>
      <c r="AA400" s="108"/>
      <c r="AB400" s="108"/>
      <c r="AC400" s="108"/>
      <c r="AD400" s="108"/>
      <c r="AE400" s="108"/>
      <c r="AF400" s="108"/>
    </row>
    <row r="401" spans="1:32">
      <c r="A401" s="108"/>
      <c r="B401" s="108"/>
      <c r="C401" s="108"/>
      <c r="D401" s="108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  <c r="S401" s="108"/>
      <c r="T401" s="108"/>
      <c r="U401" s="108"/>
      <c r="V401" s="108"/>
      <c r="W401" s="108"/>
      <c r="X401" s="108"/>
      <c r="Y401" s="108"/>
      <c r="Z401" s="108"/>
      <c r="AA401" s="108"/>
      <c r="AB401" s="108"/>
      <c r="AC401" s="108"/>
      <c r="AD401" s="108"/>
      <c r="AE401" s="108"/>
      <c r="AF401" s="108"/>
    </row>
    <row r="402" spans="1:32">
      <c r="A402" s="108"/>
      <c r="B402" s="108"/>
      <c r="C402" s="108"/>
      <c r="D402" s="108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  <c r="S402" s="108"/>
      <c r="T402" s="108"/>
      <c r="U402" s="108"/>
      <c r="V402" s="108"/>
      <c r="W402" s="108"/>
      <c r="X402" s="108"/>
      <c r="Y402" s="108"/>
      <c r="Z402" s="108"/>
      <c r="AA402" s="108"/>
      <c r="AB402" s="108"/>
      <c r="AC402" s="108"/>
      <c r="AD402" s="108"/>
      <c r="AE402" s="108"/>
      <c r="AF402" s="108"/>
    </row>
    <row r="403" spans="1:32">
      <c r="A403" s="108"/>
      <c r="B403" s="108"/>
      <c r="C403" s="108"/>
      <c r="D403" s="108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  <c r="S403" s="108"/>
      <c r="T403" s="108"/>
      <c r="U403" s="108"/>
      <c r="V403" s="108"/>
      <c r="W403" s="108"/>
      <c r="X403" s="108"/>
      <c r="Y403" s="108"/>
      <c r="Z403" s="108"/>
      <c r="AA403" s="108"/>
      <c r="AB403" s="108"/>
      <c r="AC403" s="108"/>
      <c r="AD403" s="108"/>
      <c r="AE403" s="108"/>
      <c r="AF403" s="108"/>
    </row>
    <row r="404" spans="1:32">
      <c r="A404" s="108"/>
      <c r="B404" s="108"/>
      <c r="C404" s="108"/>
      <c r="D404" s="108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  <c r="R404" s="108"/>
      <c r="S404" s="108"/>
      <c r="T404" s="108"/>
      <c r="U404" s="108"/>
      <c r="V404" s="108"/>
      <c r="W404" s="108"/>
      <c r="X404" s="108"/>
      <c r="Y404" s="108"/>
      <c r="Z404" s="108"/>
      <c r="AA404" s="108"/>
      <c r="AB404" s="108"/>
      <c r="AC404" s="108"/>
      <c r="AD404" s="108"/>
      <c r="AE404" s="108"/>
      <c r="AF404" s="108"/>
    </row>
    <row r="405" spans="1:32">
      <c r="A405" s="108"/>
      <c r="B405" s="108"/>
      <c r="C405" s="108"/>
      <c r="D405" s="108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  <c r="S405" s="108"/>
      <c r="T405" s="108"/>
      <c r="U405" s="108"/>
      <c r="V405" s="108"/>
      <c r="W405" s="108"/>
      <c r="X405" s="108"/>
      <c r="Y405" s="108"/>
      <c r="Z405" s="108"/>
      <c r="AA405" s="108"/>
      <c r="AB405" s="108"/>
      <c r="AC405" s="108"/>
      <c r="AD405" s="108"/>
      <c r="AE405" s="108"/>
      <c r="AF405" s="108"/>
    </row>
    <row r="406" spans="1:32">
      <c r="A406" s="108"/>
      <c r="B406" s="108"/>
      <c r="C406" s="108"/>
      <c r="D406" s="108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  <c r="S406" s="108"/>
      <c r="T406" s="108"/>
      <c r="U406" s="108"/>
      <c r="V406" s="108"/>
      <c r="W406" s="108"/>
      <c r="X406" s="108"/>
      <c r="Y406" s="108"/>
      <c r="Z406" s="108"/>
      <c r="AA406" s="108"/>
      <c r="AB406" s="108"/>
      <c r="AC406" s="108"/>
      <c r="AD406" s="108"/>
      <c r="AE406" s="108"/>
      <c r="AF406" s="108"/>
    </row>
    <row r="407" spans="1:32">
      <c r="A407" s="108"/>
      <c r="B407" s="108"/>
      <c r="C407" s="108"/>
      <c r="D407" s="108"/>
      <c r="E407" s="108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  <c r="R407" s="108"/>
      <c r="S407" s="108"/>
      <c r="T407" s="108"/>
      <c r="U407" s="108"/>
      <c r="V407" s="108"/>
      <c r="W407" s="108"/>
      <c r="X407" s="108"/>
      <c r="Y407" s="108"/>
      <c r="Z407" s="108"/>
      <c r="AA407" s="108"/>
      <c r="AB407" s="108"/>
      <c r="AC407" s="108"/>
      <c r="AD407" s="108"/>
      <c r="AE407" s="108"/>
      <c r="AF407" s="108"/>
    </row>
    <row r="408" spans="1:32">
      <c r="A408" s="108"/>
      <c r="B408" s="108"/>
      <c r="C408" s="108"/>
      <c r="D408" s="108"/>
      <c r="E408" s="108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  <c r="S408" s="108"/>
      <c r="T408" s="108"/>
      <c r="U408" s="108"/>
      <c r="V408" s="108"/>
      <c r="W408" s="108"/>
      <c r="X408" s="108"/>
      <c r="Y408" s="108"/>
      <c r="Z408" s="108"/>
      <c r="AA408" s="108"/>
      <c r="AB408" s="108"/>
      <c r="AC408" s="108"/>
      <c r="AD408" s="108"/>
      <c r="AE408" s="108"/>
      <c r="AF408" s="108"/>
    </row>
    <row r="409" spans="1:32">
      <c r="A409" s="108"/>
      <c r="B409" s="108"/>
      <c r="C409" s="108"/>
      <c r="D409" s="108"/>
      <c r="E409" s="108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  <c r="R409" s="108"/>
      <c r="S409" s="108"/>
      <c r="T409" s="108"/>
      <c r="U409" s="108"/>
      <c r="V409" s="108"/>
      <c r="W409" s="108"/>
      <c r="X409" s="108"/>
      <c r="Y409" s="108"/>
      <c r="Z409" s="108"/>
      <c r="AA409" s="108"/>
      <c r="AB409" s="108"/>
      <c r="AC409" s="108"/>
      <c r="AD409" s="108"/>
      <c r="AE409" s="108"/>
      <c r="AF409" s="108"/>
    </row>
    <row r="410" spans="1:32">
      <c r="A410" s="108"/>
      <c r="B410" s="108"/>
      <c r="C410" s="108"/>
      <c r="D410" s="108"/>
      <c r="E410" s="108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  <c r="S410" s="108"/>
      <c r="T410" s="108"/>
      <c r="U410" s="108"/>
      <c r="V410" s="108"/>
      <c r="W410" s="108"/>
      <c r="X410" s="108"/>
      <c r="Y410" s="108"/>
      <c r="Z410" s="108"/>
      <c r="AA410" s="108"/>
      <c r="AB410" s="108"/>
      <c r="AC410" s="108"/>
      <c r="AD410" s="108"/>
      <c r="AE410" s="108"/>
      <c r="AF410" s="108"/>
    </row>
    <row r="411" spans="1:32">
      <c r="A411" s="108"/>
      <c r="B411" s="108"/>
      <c r="C411" s="108"/>
      <c r="D411" s="108"/>
      <c r="E411" s="108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  <c r="R411" s="108"/>
      <c r="S411" s="108"/>
      <c r="T411" s="108"/>
      <c r="U411" s="108"/>
      <c r="V411" s="108"/>
      <c r="W411" s="108"/>
      <c r="X411" s="108"/>
      <c r="Y411" s="108"/>
      <c r="Z411" s="108"/>
      <c r="AA411" s="108"/>
      <c r="AB411" s="108"/>
      <c r="AC411" s="108"/>
      <c r="AD411" s="108"/>
      <c r="AE411" s="108"/>
      <c r="AF411" s="108"/>
    </row>
    <row r="412" spans="1:32">
      <c r="A412" s="108"/>
      <c r="B412" s="108"/>
      <c r="C412" s="108"/>
      <c r="D412" s="108"/>
      <c r="E412" s="108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  <c r="R412" s="108"/>
      <c r="S412" s="108"/>
      <c r="T412" s="108"/>
      <c r="U412" s="108"/>
      <c r="V412" s="108"/>
      <c r="W412" s="108"/>
      <c r="X412" s="108"/>
      <c r="Y412" s="108"/>
      <c r="Z412" s="108"/>
      <c r="AA412" s="108"/>
      <c r="AB412" s="108"/>
      <c r="AC412" s="108"/>
      <c r="AD412" s="108"/>
      <c r="AE412" s="108"/>
      <c r="AF412" s="108"/>
    </row>
    <row r="413" spans="1:32">
      <c r="A413" s="108"/>
      <c r="B413" s="108"/>
      <c r="C413" s="108"/>
      <c r="D413" s="108"/>
      <c r="E413" s="108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  <c r="R413" s="108"/>
      <c r="S413" s="108"/>
      <c r="T413" s="108"/>
      <c r="U413" s="108"/>
      <c r="V413" s="108"/>
      <c r="W413" s="108"/>
      <c r="X413" s="108"/>
      <c r="Y413" s="108"/>
      <c r="Z413" s="108"/>
      <c r="AA413" s="108"/>
      <c r="AB413" s="108"/>
      <c r="AC413" s="108"/>
      <c r="AD413" s="108"/>
      <c r="AE413" s="108"/>
      <c r="AF413" s="108"/>
    </row>
    <row r="414" spans="1:32">
      <c r="A414" s="108"/>
      <c r="B414" s="108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  <c r="S414" s="108"/>
      <c r="T414" s="108"/>
      <c r="U414" s="108"/>
      <c r="V414" s="108"/>
      <c r="W414" s="108"/>
      <c r="X414" s="108"/>
      <c r="Y414" s="108"/>
      <c r="Z414" s="108"/>
      <c r="AA414" s="108"/>
      <c r="AB414" s="108"/>
      <c r="AC414" s="108"/>
      <c r="AD414" s="108"/>
      <c r="AE414" s="108"/>
      <c r="AF414" s="108"/>
    </row>
    <row r="415" spans="1:32">
      <c r="A415" s="108"/>
      <c r="B415" s="108"/>
      <c r="C415" s="108"/>
      <c r="D415" s="108"/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  <c r="S415" s="108"/>
      <c r="T415" s="108"/>
      <c r="U415" s="108"/>
      <c r="V415" s="108"/>
      <c r="W415" s="108"/>
      <c r="X415" s="108"/>
      <c r="Y415" s="108"/>
      <c r="Z415" s="108"/>
      <c r="AA415" s="108"/>
      <c r="AB415" s="108"/>
      <c r="AC415" s="108"/>
      <c r="AD415" s="108"/>
      <c r="AE415" s="108"/>
      <c r="AF415" s="108"/>
    </row>
    <row r="416" spans="1:32">
      <c r="A416" s="108"/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  <c r="S416" s="108"/>
      <c r="T416" s="108"/>
      <c r="U416" s="108"/>
      <c r="V416" s="108"/>
      <c r="W416" s="108"/>
      <c r="X416" s="108"/>
      <c r="Y416" s="108"/>
      <c r="Z416" s="108"/>
      <c r="AA416" s="108"/>
      <c r="AB416" s="108"/>
      <c r="AC416" s="108"/>
      <c r="AD416" s="108"/>
      <c r="AE416" s="108"/>
      <c r="AF416" s="108"/>
    </row>
    <row r="417" spans="1:32">
      <c r="A417" s="108"/>
      <c r="B417" s="108"/>
      <c r="C417" s="108"/>
      <c r="D417" s="108"/>
      <c r="E417" s="108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  <c r="R417" s="108"/>
      <c r="S417" s="108"/>
      <c r="T417" s="108"/>
      <c r="U417" s="108"/>
      <c r="V417" s="108"/>
      <c r="W417" s="108"/>
      <c r="X417" s="108"/>
      <c r="Y417" s="108"/>
      <c r="Z417" s="108"/>
      <c r="AA417" s="108"/>
      <c r="AB417" s="108"/>
      <c r="AC417" s="108"/>
      <c r="AD417" s="108"/>
      <c r="AE417" s="108"/>
      <c r="AF417" s="108"/>
    </row>
    <row r="418" spans="1:32">
      <c r="A418" s="108"/>
      <c r="B418" s="108"/>
      <c r="C418" s="108"/>
      <c r="D418" s="108"/>
      <c r="E418" s="108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  <c r="S418" s="108"/>
      <c r="T418" s="108"/>
      <c r="U418" s="108"/>
      <c r="V418" s="108"/>
      <c r="W418" s="108"/>
      <c r="X418" s="108"/>
      <c r="Y418" s="108"/>
      <c r="Z418" s="108"/>
      <c r="AA418" s="108"/>
      <c r="AB418" s="108"/>
      <c r="AC418" s="108"/>
      <c r="AD418" s="108"/>
      <c r="AE418" s="108"/>
      <c r="AF418" s="108"/>
    </row>
    <row r="419" spans="1:32">
      <c r="A419" s="108"/>
      <c r="B419" s="108"/>
      <c r="C419" s="108"/>
      <c r="D419" s="108"/>
      <c r="E419" s="108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  <c r="S419" s="108"/>
      <c r="T419" s="108"/>
      <c r="U419" s="108"/>
      <c r="V419" s="108"/>
      <c r="W419" s="108"/>
      <c r="X419" s="108"/>
      <c r="Y419" s="108"/>
      <c r="Z419" s="108"/>
      <c r="AA419" s="108"/>
      <c r="AB419" s="108"/>
      <c r="AC419" s="108"/>
      <c r="AD419" s="108"/>
      <c r="AE419" s="108"/>
      <c r="AF419" s="108"/>
    </row>
    <row r="420" spans="1:32">
      <c r="A420" s="108"/>
      <c r="B420" s="108"/>
      <c r="C420" s="108"/>
      <c r="D420" s="108"/>
      <c r="E420" s="108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  <c r="S420" s="108"/>
      <c r="T420" s="108"/>
      <c r="U420" s="108"/>
      <c r="V420" s="108"/>
      <c r="W420" s="108"/>
      <c r="X420" s="108"/>
      <c r="Y420" s="108"/>
      <c r="Z420" s="108"/>
      <c r="AA420" s="108"/>
      <c r="AB420" s="108"/>
      <c r="AC420" s="108"/>
      <c r="AD420" s="108"/>
      <c r="AE420" s="108"/>
      <c r="AF420" s="108"/>
    </row>
    <row r="421" spans="1:32">
      <c r="A421" s="108"/>
      <c r="B421" s="108"/>
      <c r="C421" s="108"/>
      <c r="D421" s="108"/>
      <c r="E421" s="108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  <c r="S421" s="108"/>
      <c r="T421" s="108"/>
      <c r="U421" s="108"/>
      <c r="V421" s="108"/>
      <c r="W421" s="108"/>
      <c r="X421" s="108"/>
      <c r="Y421" s="108"/>
      <c r="Z421" s="108"/>
      <c r="AA421" s="108"/>
      <c r="AB421" s="108"/>
      <c r="AC421" s="108"/>
      <c r="AD421" s="108"/>
      <c r="AE421" s="108"/>
      <c r="AF421" s="108"/>
    </row>
    <row r="422" spans="1:32">
      <c r="A422" s="108"/>
      <c r="B422" s="108"/>
      <c r="C422" s="108"/>
      <c r="D422" s="108"/>
      <c r="E422" s="108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  <c r="S422" s="108"/>
      <c r="T422" s="108"/>
      <c r="U422" s="108"/>
      <c r="V422" s="108"/>
      <c r="W422" s="108"/>
      <c r="X422" s="108"/>
      <c r="Y422" s="108"/>
      <c r="Z422" s="108"/>
      <c r="AA422" s="108"/>
      <c r="AB422" s="108"/>
      <c r="AC422" s="108"/>
      <c r="AD422" s="108"/>
      <c r="AE422" s="108"/>
      <c r="AF422" s="108"/>
    </row>
    <row r="423" spans="1:32">
      <c r="A423" s="108"/>
      <c r="B423" s="108"/>
      <c r="C423" s="108"/>
      <c r="D423" s="108"/>
      <c r="E423" s="108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  <c r="S423" s="108"/>
      <c r="T423" s="108"/>
      <c r="U423" s="108"/>
      <c r="V423" s="108"/>
      <c r="W423" s="108"/>
      <c r="X423" s="108"/>
      <c r="Y423" s="108"/>
      <c r="Z423" s="108"/>
      <c r="AA423" s="108"/>
      <c r="AB423" s="108"/>
      <c r="AC423" s="108"/>
      <c r="AD423" s="108"/>
      <c r="AE423" s="108"/>
      <c r="AF423" s="108"/>
    </row>
    <row r="424" spans="1:32">
      <c r="A424" s="108"/>
      <c r="B424" s="108"/>
      <c r="C424" s="108"/>
      <c r="D424" s="108"/>
      <c r="E424" s="108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  <c r="S424" s="108"/>
      <c r="T424" s="108"/>
      <c r="U424" s="108"/>
      <c r="V424" s="108"/>
      <c r="W424" s="108"/>
      <c r="X424" s="108"/>
      <c r="Y424" s="108"/>
      <c r="Z424" s="108"/>
      <c r="AA424" s="108"/>
      <c r="AB424" s="108"/>
      <c r="AC424" s="108"/>
      <c r="AD424" s="108"/>
      <c r="AE424" s="108"/>
      <c r="AF424" s="108"/>
    </row>
    <row r="425" spans="1:32">
      <c r="A425" s="108"/>
      <c r="B425" s="108"/>
      <c r="C425" s="108"/>
      <c r="D425" s="108"/>
      <c r="E425" s="108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  <c r="S425" s="108"/>
      <c r="T425" s="108"/>
      <c r="U425" s="108"/>
      <c r="V425" s="108"/>
      <c r="W425" s="108"/>
      <c r="X425" s="108"/>
      <c r="Y425" s="108"/>
      <c r="Z425" s="108"/>
      <c r="AA425" s="108"/>
      <c r="AB425" s="108"/>
      <c r="AC425" s="108"/>
      <c r="AD425" s="108"/>
      <c r="AE425" s="108"/>
      <c r="AF425" s="108"/>
    </row>
    <row r="426" spans="1:32">
      <c r="A426" s="108"/>
      <c r="B426" s="108"/>
      <c r="C426" s="108"/>
      <c r="D426" s="108"/>
      <c r="E426" s="108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  <c r="P426" s="108"/>
      <c r="Q426" s="108"/>
      <c r="R426" s="108"/>
      <c r="S426" s="108"/>
      <c r="T426" s="108"/>
      <c r="U426" s="108"/>
      <c r="V426" s="108"/>
      <c r="W426" s="108"/>
      <c r="X426" s="108"/>
      <c r="Y426" s="108"/>
      <c r="Z426" s="108"/>
      <c r="AA426" s="108"/>
      <c r="AB426" s="108"/>
      <c r="AC426" s="108"/>
      <c r="AD426" s="108"/>
      <c r="AE426" s="108"/>
      <c r="AF426" s="108"/>
    </row>
    <row r="427" spans="1:32">
      <c r="A427" s="108"/>
      <c r="B427" s="108"/>
      <c r="C427" s="108"/>
      <c r="D427" s="108"/>
      <c r="E427" s="108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  <c r="S427" s="108"/>
      <c r="T427" s="108"/>
      <c r="U427" s="108"/>
      <c r="V427" s="108"/>
      <c r="W427" s="108"/>
      <c r="X427" s="108"/>
      <c r="Y427" s="108"/>
      <c r="Z427" s="108"/>
      <c r="AA427" s="108"/>
      <c r="AB427" s="108"/>
      <c r="AC427" s="108"/>
      <c r="AD427" s="108"/>
      <c r="AE427" s="108"/>
      <c r="AF427" s="108"/>
    </row>
    <row r="428" spans="1:32">
      <c r="A428" s="108"/>
      <c r="B428" s="108"/>
      <c r="C428" s="108"/>
      <c r="D428" s="108"/>
      <c r="E428" s="108"/>
      <c r="F428" s="108"/>
      <c r="G428" s="108"/>
      <c r="H428" s="108"/>
      <c r="I428" s="108"/>
      <c r="J428" s="108"/>
      <c r="K428" s="108"/>
      <c r="L428" s="108"/>
      <c r="M428" s="108"/>
      <c r="N428" s="108"/>
      <c r="O428" s="108"/>
      <c r="P428" s="108"/>
      <c r="Q428" s="108"/>
      <c r="R428" s="108"/>
      <c r="S428" s="108"/>
      <c r="T428" s="108"/>
      <c r="U428" s="108"/>
      <c r="V428" s="108"/>
      <c r="W428" s="108"/>
      <c r="X428" s="108"/>
      <c r="Y428" s="108"/>
      <c r="Z428" s="108"/>
      <c r="AA428" s="108"/>
      <c r="AB428" s="108"/>
      <c r="AC428" s="108"/>
      <c r="AD428" s="108"/>
      <c r="AE428" s="108"/>
      <c r="AF428" s="108"/>
    </row>
    <row r="429" spans="1:32">
      <c r="A429" s="108"/>
      <c r="B429" s="108"/>
      <c r="C429" s="108"/>
      <c r="D429" s="108"/>
      <c r="E429" s="108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  <c r="P429" s="108"/>
      <c r="Q429" s="108"/>
      <c r="R429" s="108"/>
      <c r="S429" s="108"/>
      <c r="T429" s="108"/>
      <c r="U429" s="108"/>
      <c r="V429" s="108"/>
      <c r="W429" s="108"/>
      <c r="X429" s="108"/>
      <c r="Y429" s="108"/>
      <c r="Z429" s="108"/>
      <c r="AA429" s="108"/>
      <c r="AB429" s="108"/>
      <c r="AC429" s="108"/>
      <c r="AD429" s="108"/>
      <c r="AE429" s="108"/>
      <c r="AF429" s="108"/>
    </row>
    <row r="430" spans="1:32">
      <c r="A430" s="108"/>
      <c r="B430" s="108"/>
      <c r="C430" s="108"/>
      <c r="D430" s="108"/>
      <c r="E430" s="108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  <c r="S430" s="108"/>
      <c r="T430" s="108"/>
      <c r="U430" s="108"/>
      <c r="V430" s="108"/>
      <c r="W430" s="108"/>
      <c r="X430" s="108"/>
      <c r="Y430" s="108"/>
      <c r="Z430" s="108"/>
      <c r="AA430" s="108"/>
      <c r="AB430" s="108"/>
      <c r="AC430" s="108"/>
      <c r="AD430" s="108"/>
      <c r="AE430" s="108"/>
      <c r="AF430" s="108"/>
    </row>
    <row r="431" spans="1:32">
      <c r="A431" s="108"/>
      <c r="B431" s="108"/>
      <c r="C431" s="108"/>
      <c r="D431" s="108"/>
      <c r="E431" s="108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  <c r="S431" s="108"/>
      <c r="T431" s="108"/>
      <c r="U431" s="108"/>
      <c r="V431" s="108"/>
      <c r="W431" s="108"/>
      <c r="X431" s="108"/>
      <c r="Y431" s="108"/>
      <c r="Z431" s="108"/>
      <c r="AA431" s="108"/>
      <c r="AB431" s="108"/>
      <c r="AC431" s="108"/>
      <c r="AD431" s="108"/>
      <c r="AE431" s="108"/>
      <c r="AF431" s="108"/>
    </row>
    <row r="432" spans="1:32">
      <c r="A432" s="108"/>
      <c r="B432" s="108"/>
      <c r="C432" s="108"/>
      <c r="D432" s="108"/>
      <c r="E432" s="108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  <c r="S432" s="108"/>
      <c r="T432" s="108"/>
      <c r="U432" s="108"/>
      <c r="V432" s="108"/>
      <c r="W432" s="108"/>
      <c r="X432" s="108"/>
      <c r="Y432" s="108"/>
      <c r="Z432" s="108"/>
      <c r="AA432" s="108"/>
      <c r="AB432" s="108"/>
      <c r="AC432" s="108"/>
      <c r="AD432" s="108"/>
      <c r="AE432" s="108"/>
      <c r="AF432" s="108"/>
    </row>
    <row r="433" spans="1:32">
      <c r="A433" s="108"/>
      <c r="B433" s="108"/>
      <c r="C433" s="108"/>
      <c r="D433" s="108"/>
      <c r="E433" s="108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  <c r="S433" s="108"/>
      <c r="T433" s="108"/>
      <c r="U433" s="108"/>
      <c r="V433" s="108"/>
      <c r="W433" s="108"/>
      <c r="X433" s="108"/>
      <c r="Y433" s="108"/>
      <c r="Z433" s="108"/>
      <c r="AA433" s="108"/>
      <c r="AB433" s="108"/>
      <c r="AC433" s="108"/>
      <c r="AD433" s="108"/>
      <c r="AE433" s="108"/>
      <c r="AF433" s="108"/>
    </row>
    <row r="434" spans="1:32">
      <c r="A434" s="108"/>
      <c r="B434" s="108"/>
      <c r="C434" s="108"/>
      <c r="D434" s="108"/>
      <c r="E434" s="108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  <c r="S434" s="108"/>
      <c r="T434" s="108"/>
      <c r="U434" s="108"/>
      <c r="V434" s="108"/>
      <c r="W434" s="108"/>
      <c r="X434" s="108"/>
      <c r="Y434" s="108"/>
      <c r="Z434" s="108"/>
      <c r="AA434" s="108"/>
      <c r="AB434" s="108"/>
      <c r="AC434" s="108"/>
      <c r="AD434" s="108"/>
      <c r="AE434" s="108"/>
      <c r="AF434" s="108"/>
    </row>
    <row r="435" spans="1:32">
      <c r="A435" s="108"/>
      <c r="B435" s="108"/>
      <c r="C435" s="108"/>
      <c r="D435" s="108"/>
      <c r="E435" s="108"/>
      <c r="F435" s="108"/>
      <c r="G435" s="108"/>
      <c r="H435" s="108"/>
      <c r="I435" s="108"/>
      <c r="J435" s="108"/>
      <c r="K435" s="108"/>
      <c r="L435" s="108"/>
      <c r="M435" s="108"/>
      <c r="N435" s="108"/>
      <c r="O435" s="108"/>
      <c r="P435" s="108"/>
      <c r="Q435" s="108"/>
      <c r="R435" s="108"/>
      <c r="S435" s="108"/>
      <c r="T435" s="108"/>
      <c r="U435" s="108"/>
      <c r="V435" s="108"/>
      <c r="W435" s="108"/>
      <c r="X435" s="108"/>
      <c r="Y435" s="108"/>
      <c r="Z435" s="108"/>
      <c r="AA435" s="108"/>
      <c r="AB435" s="108"/>
      <c r="AC435" s="108"/>
      <c r="AD435" s="108"/>
      <c r="AE435" s="108"/>
      <c r="AF435" s="108"/>
    </row>
    <row r="436" spans="1:32">
      <c r="A436" s="108"/>
      <c r="B436" s="108"/>
      <c r="C436" s="108"/>
      <c r="D436" s="108"/>
      <c r="E436" s="108"/>
      <c r="F436" s="108"/>
      <c r="G436" s="108"/>
      <c r="H436" s="108"/>
      <c r="I436" s="108"/>
      <c r="J436" s="108"/>
      <c r="K436" s="108"/>
      <c r="L436" s="108"/>
      <c r="M436" s="108"/>
      <c r="N436" s="108"/>
      <c r="O436" s="108"/>
      <c r="P436" s="108"/>
      <c r="Q436" s="108"/>
      <c r="R436" s="108"/>
      <c r="S436" s="108"/>
      <c r="T436" s="108"/>
      <c r="U436" s="108"/>
      <c r="V436" s="108"/>
      <c r="W436" s="108"/>
      <c r="X436" s="108"/>
      <c r="Y436" s="108"/>
      <c r="Z436" s="108"/>
      <c r="AA436" s="108"/>
      <c r="AB436" s="108"/>
      <c r="AC436" s="108"/>
      <c r="AD436" s="108"/>
      <c r="AE436" s="108"/>
      <c r="AF436" s="108"/>
    </row>
    <row r="437" spans="1:32">
      <c r="A437" s="108"/>
      <c r="B437" s="108"/>
      <c r="C437" s="108"/>
      <c r="D437" s="108"/>
      <c r="E437" s="108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  <c r="P437" s="108"/>
      <c r="Q437" s="108"/>
      <c r="R437" s="108"/>
      <c r="S437" s="108"/>
      <c r="T437" s="108"/>
      <c r="U437" s="108"/>
      <c r="V437" s="108"/>
      <c r="W437" s="108"/>
      <c r="X437" s="108"/>
      <c r="Y437" s="108"/>
      <c r="Z437" s="108"/>
      <c r="AA437" s="108"/>
      <c r="AB437" s="108"/>
      <c r="AC437" s="108"/>
      <c r="AD437" s="108"/>
      <c r="AE437" s="108"/>
      <c r="AF437" s="108"/>
    </row>
    <row r="438" spans="1:32">
      <c r="A438" s="108"/>
      <c r="B438" s="108"/>
      <c r="C438" s="108"/>
      <c r="D438" s="108"/>
      <c r="E438" s="108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  <c r="S438" s="108"/>
      <c r="T438" s="108"/>
      <c r="U438" s="108"/>
      <c r="V438" s="108"/>
      <c r="W438" s="108"/>
      <c r="X438" s="108"/>
      <c r="Y438" s="108"/>
      <c r="Z438" s="108"/>
      <c r="AA438" s="108"/>
      <c r="AB438" s="108"/>
      <c r="AC438" s="108"/>
      <c r="AD438" s="108"/>
      <c r="AE438" s="108"/>
      <c r="AF438" s="108"/>
    </row>
    <row r="439" spans="1:32">
      <c r="A439" s="108"/>
      <c r="B439" s="108"/>
      <c r="C439" s="108"/>
      <c r="D439" s="108"/>
      <c r="E439" s="108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  <c r="S439" s="108"/>
      <c r="T439" s="108"/>
      <c r="U439" s="108"/>
      <c r="V439" s="108"/>
      <c r="W439" s="108"/>
      <c r="X439" s="108"/>
      <c r="Y439" s="108"/>
      <c r="Z439" s="108"/>
      <c r="AA439" s="108"/>
      <c r="AB439" s="108"/>
      <c r="AC439" s="108"/>
      <c r="AD439" s="108"/>
      <c r="AE439" s="108"/>
      <c r="AF439" s="108"/>
    </row>
    <row r="440" spans="1:32">
      <c r="A440" s="108"/>
      <c r="B440" s="108"/>
      <c r="C440" s="108"/>
      <c r="D440" s="108"/>
      <c r="E440" s="108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  <c r="S440" s="108"/>
      <c r="T440" s="108"/>
      <c r="U440" s="108"/>
      <c r="V440" s="108"/>
      <c r="W440" s="108"/>
      <c r="X440" s="108"/>
      <c r="Y440" s="108"/>
      <c r="Z440" s="108"/>
      <c r="AA440" s="108"/>
      <c r="AB440" s="108"/>
      <c r="AC440" s="108"/>
      <c r="AD440" s="108"/>
      <c r="AE440" s="108"/>
      <c r="AF440" s="108"/>
    </row>
    <row r="441" spans="1:32">
      <c r="A441" s="108"/>
      <c r="B441" s="108"/>
      <c r="C441" s="108"/>
      <c r="D441" s="108"/>
      <c r="E441" s="108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  <c r="S441" s="108"/>
      <c r="T441" s="108"/>
      <c r="U441" s="108"/>
      <c r="V441" s="108"/>
      <c r="W441" s="108"/>
      <c r="X441" s="108"/>
      <c r="Y441" s="108"/>
      <c r="Z441" s="108"/>
      <c r="AA441" s="108"/>
      <c r="AB441" s="108"/>
      <c r="AC441" s="108"/>
      <c r="AD441" s="108"/>
      <c r="AE441" s="108"/>
      <c r="AF441" s="108"/>
    </row>
    <row r="442" spans="1:32">
      <c r="A442" s="108"/>
      <c r="B442" s="108"/>
      <c r="C442" s="108"/>
      <c r="D442" s="108"/>
      <c r="E442" s="108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  <c r="S442" s="108"/>
      <c r="T442" s="108"/>
      <c r="U442" s="108"/>
      <c r="V442" s="108"/>
      <c r="W442" s="108"/>
      <c r="X442" s="108"/>
      <c r="Y442" s="108"/>
      <c r="Z442" s="108"/>
      <c r="AA442" s="108"/>
      <c r="AB442" s="108"/>
      <c r="AC442" s="108"/>
      <c r="AD442" s="108"/>
      <c r="AE442" s="108"/>
      <c r="AF442" s="108"/>
    </row>
    <row r="443" spans="1:32">
      <c r="A443" s="108"/>
      <c r="B443" s="108"/>
      <c r="C443" s="108"/>
      <c r="D443" s="108"/>
      <c r="E443" s="108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  <c r="S443" s="108"/>
      <c r="T443" s="108"/>
      <c r="U443" s="108"/>
      <c r="V443" s="108"/>
      <c r="W443" s="108"/>
      <c r="X443" s="108"/>
      <c r="Y443" s="108"/>
      <c r="Z443" s="108"/>
      <c r="AA443" s="108"/>
      <c r="AB443" s="108"/>
      <c r="AC443" s="108"/>
      <c r="AD443" s="108"/>
      <c r="AE443" s="108"/>
      <c r="AF443" s="108"/>
    </row>
    <row r="444" spans="1:32">
      <c r="A444" s="108"/>
      <c r="B444" s="108"/>
      <c r="C444" s="108"/>
      <c r="D444" s="108"/>
      <c r="E444" s="108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  <c r="S444" s="108"/>
      <c r="T444" s="108"/>
      <c r="U444" s="108"/>
      <c r="V444" s="108"/>
      <c r="W444" s="108"/>
      <c r="X444" s="108"/>
      <c r="Y444" s="108"/>
      <c r="Z444" s="108"/>
      <c r="AA444" s="108"/>
      <c r="AB444" s="108"/>
      <c r="AC444" s="108"/>
      <c r="AD444" s="108"/>
      <c r="AE444" s="108"/>
      <c r="AF444" s="108"/>
    </row>
    <row r="445" spans="1:32">
      <c r="A445" s="108"/>
      <c r="B445" s="108"/>
      <c r="C445" s="108"/>
      <c r="D445" s="108"/>
      <c r="E445" s="108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  <c r="S445" s="108"/>
      <c r="T445" s="108"/>
      <c r="U445" s="108"/>
      <c r="V445" s="108"/>
      <c r="W445" s="108"/>
      <c r="X445" s="108"/>
      <c r="Y445" s="108"/>
      <c r="Z445" s="108"/>
      <c r="AA445" s="108"/>
      <c r="AB445" s="108"/>
      <c r="AC445" s="108"/>
      <c r="AD445" s="108"/>
      <c r="AE445" s="108"/>
      <c r="AF445" s="108"/>
    </row>
    <row r="446" spans="1:32">
      <c r="A446" s="108"/>
      <c r="B446" s="108"/>
      <c r="C446" s="108"/>
      <c r="D446" s="108"/>
      <c r="E446" s="108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  <c r="S446" s="108"/>
      <c r="T446" s="108"/>
      <c r="U446" s="108"/>
      <c r="V446" s="108"/>
      <c r="W446" s="108"/>
      <c r="X446" s="108"/>
      <c r="Y446" s="108"/>
      <c r="Z446" s="108"/>
      <c r="AA446" s="108"/>
      <c r="AB446" s="108"/>
      <c r="AC446" s="108"/>
      <c r="AD446" s="108"/>
      <c r="AE446" s="108"/>
      <c r="AF446" s="108"/>
    </row>
    <row r="447" spans="1:32">
      <c r="A447" s="108"/>
      <c r="B447" s="108"/>
      <c r="C447" s="108"/>
      <c r="D447" s="108"/>
      <c r="E447" s="108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  <c r="S447" s="108"/>
      <c r="T447" s="108"/>
      <c r="U447" s="108"/>
      <c r="V447" s="108"/>
      <c r="W447" s="108"/>
      <c r="X447" s="108"/>
      <c r="Y447" s="108"/>
      <c r="Z447" s="108"/>
      <c r="AA447" s="108"/>
      <c r="AB447" s="108"/>
      <c r="AC447" s="108"/>
      <c r="AD447" s="108"/>
      <c r="AE447" s="108"/>
      <c r="AF447" s="108"/>
    </row>
    <row r="448" spans="1:32">
      <c r="A448" s="108"/>
      <c r="B448" s="108"/>
      <c r="C448" s="108"/>
      <c r="D448" s="108"/>
      <c r="E448" s="108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  <c r="S448" s="108"/>
      <c r="T448" s="108"/>
      <c r="U448" s="108"/>
      <c r="V448" s="108"/>
      <c r="W448" s="108"/>
      <c r="X448" s="108"/>
      <c r="Y448" s="108"/>
      <c r="Z448" s="108"/>
      <c r="AA448" s="108"/>
      <c r="AB448" s="108"/>
      <c r="AC448" s="108"/>
      <c r="AD448" s="108"/>
      <c r="AE448" s="108"/>
      <c r="AF448" s="108"/>
    </row>
    <row r="449" spans="1:32">
      <c r="A449" s="108"/>
      <c r="B449" s="108"/>
      <c r="C449" s="108"/>
      <c r="D449" s="108"/>
      <c r="E449" s="108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  <c r="T449" s="108"/>
      <c r="U449" s="108"/>
      <c r="V449" s="108"/>
      <c r="W449" s="108"/>
      <c r="X449" s="108"/>
      <c r="Y449" s="108"/>
      <c r="Z449" s="108"/>
      <c r="AA449" s="108"/>
      <c r="AB449" s="108"/>
      <c r="AC449" s="108"/>
      <c r="AD449" s="108"/>
      <c r="AE449" s="108"/>
      <c r="AF449" s="108"/>
    </row>
    <row r="450" spans="1:32">
      <c r="A450" s="108"/>
      <c r="B450" s="108"/>
      <c r="C450" s="108"/>
      <c r="D450" s="108"/>
      <c r="E450" s="108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  <c r="S450" s="108"/>
      <c r="T450" s="108"/>
      <c r="U450" s="108"/>
      <c r="V450" s="108"/>
      <c r="W450" s="108"/>
      <c r="X450" s="108"/>
      <c r="Y450" s="108"/>
      <c r="Z450" s="108"/>
      <c r="AA450" s="108"/>
      <c r="AB450" s="108"/>
      <c r="AC450" s="108"/>
      <c r="AD450" s="108"/>
      <c r="AE450" s="108"/>
      <c r="AF450" s="108"/>
    </row>
    <row r="451" spans="1:32">
      <c r="A451" s="108"/>
      <c r="B451" s="108"/>
      <c r="C451" s="108"/>
      <c r="D451" s="108"/>
      <c r="E451" s="108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  <c r="P451" s="108"/>
      <c r="Q451" s="108"/>
      <c r="R451" s="108"/>
      <c r="S451" s="108"/>
      <c r="T451" s="108"/>
      <c r="U451" s="108"/>
      <c r="V451" s="108"/>
      <c r="W451" s="108"/>
      <c r="X451" s="108"/>
      <c r="Y451" s="108"/>
      <c r="Z451" s="108"/>
      <c r="AA451" s="108"/>
      <c r="AB451" s="108"/>
      <c r="AC451" s="108"/>
      <c r="AD451" s="108"/>
      <c r="AE451" s="108"/>
      <c r="AF451" s="108"/>
    </row>
    <row r="452" spans="1:32">
      <c r="A452" s="108"/>
      <c r="B452" s="108"/>
      <c r="C452" s="108"/>
      <c r="D452" s="108"/>
      <c r="E452" s="108"/>
      <c r="F452" s="108"/>
      <c r="G452" s="108"/>
      <c r="H452" s="108"/>
      <c r="I452" s="108"/>
      <c r="J452" s="108"/>
      <c r="K452" s="108"/>
      <c r="L452" s="108"/>
      <c r="M452" s="108"/>
      <c r="N452" s="108"/>
      <c r="O452" s="108"/>
      <c r="P452" s="108"/>
      <c r="Q452" s="108"/>
      <c r="R452" s="108"/>
      <c r="S452" s="108"/>
      <c r="T452" s="108"/>
      <c r="U452" s="108"/>
      <c r="V452" s="108"/>
      <c r="W452" s="108"/>
      <c r="X452" s="108"/>
      <c r="Y452" s="108"/>
      <c r="Z452" s="108"/>
      <c r="AA452" s="108"/>
      <c r="AB452" s="108"/>
      <c r="AC452" s="108"/>
      <c r="AD452" s="108"/>
      <c r="AE452" s="108"/>
      <c r="AF452" s="108"/>
    </row>
    <row r="453" spans="1:32">
      <c r="A453" s="108"/>
      <c r="B453" s="108"/>
      <c r="C453" s="108"/>
      <c r="D453" s="108"/>
      <c r="E453" s="108"/>
      <c r="F453" s="108"/>
      <c r="G453" s="108"/>
      <c r="H453" s="108"/>
      <c r="I453" s="108"/>
      <c r="J453" s="108"/>
      <c r="K453" s="108"/>
      <c r="L453" s="108"/>
      <c r="M453" s="108"/>
      <c r="N453" s="108"/>
      <c r="O453" s="108"/>
      <c r="P453" s="108"/>
      <c r="Q453" s="108"/>
      <c r="R453" s="108"/>
      <c r="S453" s="108"/>
      <c r="T453" s="108"/>
      <c r="U453" s="108"/>
      <c r="V453" s="108"/>
      <c r="W453" s="108"/>
      <c r="X453" s="108"/>
      <c r="Y453" s="108"/>
      <c r="Z453" s="108"/>
      <c r="AA453" s="108"/>
      <c r="AB453" s="108"/>
      <c r="AC453" s="108"/>
      <c r="AD453" s="108"/>
      <c r="AE453" s="108"/>
      <c r="AF453" s="108"/>
    </row>
    <row r="454" spans="1:32">
      <c r="A454" s="108"/>
      <c r="B454" s="108"/>
      <c r="C454" s="108"/>
      <c r="D454" s="108"/>
      <c r="E454" s="108"/>
      <c r="F454" s="108"/>
      <c r="G454" s="108"/>
      <c r="H454" s="108"/>
      <c r="I454" s="108"/>
      <c r="J454" s="108"/>
      <c r="K454" s="108"/>
      <c r="L454" s="108"/>
      <c r="M454" s="108"/>
      <c r="N454" s="108"/>
      <c r="O454" s="108"/>
      <c r="P454" s="108"/>
      <c r="Q454" s="108"/>
      <c r="R454" s="108"/>
      <c r="S454" s="108"/>
      <c r="T454" s="108"/>
      <c r="U454" s="108"/>
      <c r="V454" s="108"/>
      <c r="W454" s="108"/>
      <c r="X454" s="108"/>
      <c r="Y454" s="108"/>
      <c r="Z454" s="108"/>
      <c r="AA454" s="108"/>
      <c r="AB454" s="108"/>
      <c r="AC454" s="108"/>
      <c r="AD454" s="108"/>
      <c r="AE454" s="108"/>
      <c r="AF454" s="108"/>
    </row>
    <row r="455" spans="1:32">
      <c r="A455" s="108"/>
      <c r="B455" s="108"/>
      <c r="C455" s="108"/>
      <c r="D455" s="108"/>
      <c r="E455" s="108"/>
      <c r="F455" s="108"/>
      <c r="G455" s="108"/>
      <c r="H455" s="108"/>
      <c r="I455" s="108"/>
      <c r="J455" s="108"/>
      <c r="K455" s="108"/>
      <c r="L455" s="108"/>
      <c r="M455" s="108"/>
      <c r="N455" s="108"/>
      <c r="O455" s="108"/>
      <c r="P455" s="108"/>
      <c r="Q455" s="108"/>
      <c r="R455" s="108"/>
      <c r="S455" s="108"/>
      <c r="T455" s="108"/>
      <c r="U455" s="108"/>
      <c r="V455" s="108"/>
      <c r="W455" s="108"/>
      <c r="X455" s="108"/>
      <c r="Y455" s="108"/>
      <c r="Z455" s="108"/>
      <c r="AA455" s="108"/>
      <c r="AB455" s="108"/>
      <c r="AC455" s="108"/>
      <c r="AD455" s="108"/>
      <c r="AE455" s="108"/>
      <c r="AF455" s="108"/>
    </row>
    <row r="456" spans="1:32">
      <c r="A456" s="108"/>
      <c r="B456" s="108"/>
      <c r="C456" s="108"/>
      <c r="D456" s="108"/>
      <c r="E456" s="108"/>
      <c r="F456" s="108"/>
      <c r="G456" s="108"/>
      <c r="H456" s="108"/>
      <c r="I456" s="108"/>
      <c r="J456" s="108"/>
      <c r="K456" s="108"/>
      <c r="L456" s="108"/>
      <c r="M456" s="108"/>
      <c r="N456" s="108"/>
      <c r="O456" s="108"/>
      <c r="P456" s="108"/>
      <c r="Q456" s="108"/>
      <c r="R456" s="108"/>
      <c r="S456" s="108"/>
      <c r="T456" s="108"/>
      <c r="U456" s="108"/>
      <c r="V456" s="108"/>
      <c r="W456" s="108"/>
      <c r="X456" s="108"/>
      <c r="Y456" s="108"/>
      <c r="Z456" s="108"/>
      <c r="AA456" s="108"/>
      <c r="AB456" s="108"/>
      <c r="AC456" s="108"/>
      <c r="AD456" s="108"/>
      <c r="AE456" s="108"/>
      <c r="AF456" s="108"/>
    </row>
  </sheetData>
  <pageMargins left="0.118055555555556" right="0.118055555555556" top="0.15763888888888899" bottom="0.15763888888888899" header="0.51180555555555496" footer="0.51180555555555496"/>
  <pageSetup paperSize="9" scale="95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6"/>
  <sheetViews>
    <sheetView view="pageBreakPreview" zoomScale="60" workbookViewId="0">
      <pane xSplit="1" topLeftCell="B1" activePane="topRight" state="frozen"/>
      <selection pane="topRight" sqref="A1:A1048576"/>
    </sheetView>
  </sheetViews>
  <sheetFormatPr defaultRowHeight="15"/>
  <cols>
    <col min="1" max="1" width="4" customWidth="1"/>
    <col min="2" max="2" width="32.7109375" customWidth="1"/>
    <col min="3" max="3" width="8.7109375" customWidth="1"/>
    <col min="4" max="4" width="7.28515625" customWidth="1"/>
    <col min="5" max="5" width="6.85546875" customWidth="1"/>
    <col min="7" max="7" width="7.140625" customWidth="1"/>
    <col min="8" max="8" width="6.85546875" customWidth="1"/>
    <col min="9" max="9" width="7.28515625" customWidth="1"/>
    <col min="10" max="10" width="7.5703125" customWidth="1"/>
    <col min="11" max="11" width="7.42578125" customWidth="1"/>
    <col min="12" max="12" width="7" customWidth="1"/>
    <col min="13" max="13" width="7.7109375" customWidth="1"/>
    <col min="14" max="14" width="6.7109375" customWidth="1"/>
    <col min="15" max="15" width="7.28515625" customWidth="1"/>
    <col min="16" max="16" width="6.42578125" customWidth="1"/>
    <col min="17" max="17" width="7.140625" customWidth="1"/>
    <col min="18" max="18" width="1.85546875" customWidth="1"/>
    <col min="22" max="22" width="7.7109375" customWidth="1"/>
    <col min="23" max="23" width="7.42578125" customWidth="1"/>
    <col min="24" max="24" width="8.140625" customWidth="1"/>
    <col min="25" max="25" width="7.28515625" customWidth="1"/>
    <col min="27" max="27" width="9.85546875" customWidth="1"/>
    <col min="28" max="28" width="6" customWidth="1"/>
    <col min="29" max="29" width="9" customWidth="1"/>
    <col min="30" max="30" width="8" customWidth="1"/>
  </cols>
  <sheetData>
    <row r="1" spans="1:35" ht="10.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</row>
    <row r="2" spans="1:35" ht="15.75" thickBot="1">
      <c r="A2" s="101" t="s">
        <v>228</v>
      </c>
      <c r="C2" s="101" t="s">
        <v>19</v>
      </c>
      <c r="I2" t="s">
        <v>279</v>
      </c>
      <c r="S2" s="9"/>
      <c r="T2" s="9"/>
      <c r="U2" s="108"/>
      <c r="V2" s="201"/>
      <c r="W2" s="108"/>
      <c r="AG2" s="108"/>
      <c r="AH2" s="108"/>
      <c r="AI2" s="108"/>
    </row>
    <row r="3" spans="1:35" ht="13.5" customHeight="1">
      <c r="A3" s="85"/>
      <c r="B3" s="535"/>
      <c r="C3" s="29" t="s">
        <v>20</v>
      </c>
      <c r="D3" s="67" t="s">
        <v>256</v>
      </c>
      <c r="E3" s="67"/>
      <c r="F3" s="67"/>
      <c r="G3" s="67"/>
      <c r="H3" s="67"/>
      <c r="I3" s="67"/>
      <c r="J3" s="67"/>
      <c r="K3" s="67"/>
      <c r="L3" s="51"/>
      <c r="M3" s="51"/>
      <c r="N3" s="179" t="s">
        <v>21</v>
      </c>
      <c r="O3" s="179" t="s">
        <v>22</v>
      </c>
      <c r="P3" s="1077" t="s">
        <v>395</v>
      </c>
      <c r="Q3" s="1077" t="s">
        <v>395</v>
      </c>
      <c r="S3" s="100"/>
      <c r="T3" s="100"/>
      <c r="U3" s="127"/>
      <c r="V3" s="108"/>
      <c r="W3" s="384"/>
      <c r="X3" s="127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</row>
    <row r="4" spans="1:35" ht="13.5" customHeight="1">
      <c r="A4" s="61"/>
      <c r="B4" s="536"/>
      <c r="C4" s="537" t="s">
        <v>215</v>
      </c>
      <c r="D4" s="16" t="s">
        <v>278</v>
      </c>
      <c r="E4" s="16"/>
      <c r="F4" s="16"/>
      <c r="G4" s="16"/>
      <c r="H4" s="16"/>
      <c r="I4" s="16"/>
      <c r="J4" s="16"/>
      <c r="K4" s="16"/>
      <c r="L4" s="15"/>
      <c r="M4" s="15"/>
      <c r="N4" s="537" t="s">
        <v>231</v>
      </c>
      <c r="O4" s="537" t="s">
        <v>23</v>
      </c>
      <c r="P4" s="1076" t="s">
        <v>108</v>
      </c>
      <c r="Q4" s="1076" t="s">
        <v>108</v>
      </c>
      <c r="S4" s="100"/>
      <c r="T4" s="100"/>
      <c r="U4" s="127"/>
      <c r="V4" s="108"/>
      <c r="W4" s="384"/>
      <c r="X4" s="127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</row>
    <row r="5" spans="1:35" ht="12.75" customHeight="1" thickBot="1">
      <c r="A5" s="61"/>
      <c r="B5" s="538" t="s">
        <v>24</v>
      </c>
      <c r="C5" s="70" t="s">
        <v>21</v>
      </c>
      <c r="D5" s="72" t="s">
        <v>230</v>
      </c>
      <c r="E5" s="72"/>
      <c r="F5" s="72"/>
      <c r="G5" s="72"/>
      <c r="H5" t="s">
        <v>229</v>
      </c>
      <c r="J5" s="72"/>
      <c r="K5" s="62" t="s">
        <v>118</v>
      </c>
      <c r="L5" s="52"/>
      <c r="M5" s="52"/>
      <c r="N5" s="537" t="s">
        <v>26</v>
      </c>
      <c r="O5" s="537" t="s">
        <v>25</v>
      </c>
      <c r="P5" s="1064" t="s">
        <v>396</v>
      </c>
      <c r="Q5" s="1076" t="s">
        <v>396</v>
      </c>
      <c r="S5" s="100"/>
      <c r="T5" s="100"/>
      <c r="U5" s="384"/>
      <c r="V5" s="108"/>
      <c r="W5" s="384"/>
      <c r="X5" s="127"/>
      <c r="Y5" s="108"/>
      <c r="Z5" s="108"/>
      <c r="AA5" s="108"/>
      <c r="AB5" s="108"/>
      <c r="AC5" s="108"/>
      <c r="AD5" s="108"/>
      <c r="AE5" s="669"/>
      <c r="AF5" s="108"/>
      <c r="AG5" s="108"/>
      <c r="AH5" s="108"/>
      <c r="AI5" s="108"/>
    </row>
    <row r="6" spans="1:35">
      <c r="A6" s="61" t="s">
        <v>216</v>
      </c>
      <c r="B6" s="536"/>
      <c r="C6" s="69" t="s">
        <v>38</v>
      </c>
      <c r="D6" s="29" t="s">
        <v>27</v>
      </c>
      <c r="E6" s="29" t="s">
        <v>28</v>
      </c>
      <c r="F6" s="29" t="s">
        <v>29</v>
      </c>
      <c r="G6" s="29" t="s">
        <v>30</v>
      </c>
      <c r="H6" s="28" t="s">
        <v>31</v>
      </c>
      <c r="I6" s="29" t="s">
        <v>32</v>
      </c>
      <c r="J6" s="28" t="s">
        <v>33</v>
      </c>
      <c r="K6" s="29" t="s">
        <v>34</v>
      </c>
      <c r="L6" s="28" t="s">
        <v>35</v>
      </c>
      <c r="M6" s="29" t="s">
        <v>36</v>
      </c>
      <c r="N6" s="537">
        <v>10</v>
      </c>
      <c r="O6" s="537" t="s">
        <v>37</v>
      </c>
      <c r="P6" s="537" t="s">
        <v>26</v>
      </c>
      <c r="Q6" s="1078" t="s">
        <v>397</v>
      </c>
      <c r="S6" s="100"/>
      <c r="T6" s="100"/>
      <c r="U6" s="384"/>
      <c r="V6" s="108"/>
      <c r="W6" s="384"/>
      <c r="X6" s="127"/>
      <c r="Y6" s="108"/>
      <c r="Z6" s="108"/>
      <c r="AA6" s="108"/>
      <c r="AB6" s="108"/>
      <c r="AC6" s="352"/>
      <c r="AD6" s="108"/>
      <c r="AE6" s="669"/>
      <c r="AF6" s="108"/>
      <c r="AG6" s="108"/>
      <c r="AH6" s="108"/>
      <c r="AI6" s="108"/>
    </row>
    <row r="7" spans="1:35" ht="12" customHeight="1">
      <c r="A7" s="61"/>
      <c r="B7" s="538" t="s">
        <v>217</v>
      </c>
      <c r="C7" s="1087" t="s">
        <v>218</v>
      </c>
      <c r="D7" s="70" t="s">
        <v>39</v>
      </c>
      <c r="E7" s="70" t="s">
        <v>39</v>
      </c>
      <c r="F7" s="70" t="s">
        <v>39</v>
      </c>
      <c r="G7" s="70" t="s">
        <v>39</v>
      </c>
      <c r="H7" s="24" t="s">
        <v>39</v>
      </c>
      <c r="I7" s="70" t="s">
        <v>39</v>
      </c>
      <c r="J7" s="70" t="s">
        <v>39</v>
      </c>
      <c r="K7" s="24" t="s">
        <v>39</v>
      </c>
      <c r="L7" s="70" t="s">
        <v>39</v>
      </c>
      <c r="M7" s="70" t="s">
        <v>39</v>
      </c>
      <c r="N7" s="537" t="s">
        <v>394</v>
      </c>
      <c r="O7" s="537" t="s">
        <v>208</v>
      </c>
      <c r="P7" s="537">
        <v>10</v>
      </c>
      <c r="Q7" s="1078"/>
      <c r="S7" s="100"/>
      <c r="T7" s="100"/>
      <c r="U7" s="127"/>
      <c r="V7" s="108"/>
      <c r="W7" s="384"/>
      <c r="X7" s="127"/>
      <c r="Y7" s="108"/>
      <c r="Z7" s="108"/>
      <c r="AA7" s="108"/>
      <c r="AB7" s="108"/>
      <c r="AC7" s="352"/>
      <c r="AD7" s="108"/>
      <c r="AE7" s="670"/>
      <c r="AF7" s="108"/>
      <c r="AG7" s="108"/>
      <c r="AH7" s="108"/>
      <c r="AI7" s="108"/>
    </row>
    <row r="8" spans="1:35" ht="14.25" customHeight="1" thickBot="1">
      <c r="A8" s="61"/>
      <c r="B8" s="536"/>
      <c r="C8" s="1095">
        <v>0.6</v>
      </c>
      <c r="D8" s="52"/>
      <c r="E8" s="53"/>
      <c r="F8" s="52"/>
      <c r="G8" s="53"/>
      <c r="H8" s="92"/>
      <c r="I8" s="53"/>
      <c r="J8" s="53"/>
      <c r="K8" s="52"/>
      <c r="L8" s="53"/>
      <c r="M8" s="92"/>
      <c r="N8" s="537"/>
      <c r="O8" s="537" t="s">
        <v>209</v>
      </c>
      <c r="P8" s="537" t="s">
        <v>394</v>
      </c>
      <c r="Q8" s="1095">
        <v>1</v>
      </c>
      <c r="S8" s="100"/>
      <c r="T8" s="100"/>
      <c r="U8" s="207"/>
      <c r="V8" s="127"/>
      <c r="W8" s="384"/>
      <c r="X8" s="127"/>
      <c r="Y8" s="108"/>
      <c r="Z8" s="285"/>
      <c r="AA8" s="384"/>
      <c r="AB8" s="159"/>
      <c r="AC8" s="671"/>
      <c r="AD8" s="108"/>
      <c r="AE8" s="670"/>
      <c r="AF8" s="108"/>
      <c r="AG8" s="108"/>
      <c r="AH8" s="108"/>
      <c r="AI8" s="108"/>
    </row>
    <row r="9" spans="1:35">
      <c r="A9" s="540">
        <v>1</v>
      </c>
      <c r="B9" s="541" t="s">
        <v>219</v>
      </c>
      <c r="C9" s="2641">
        <f>(Q9/100)*60</f>
        <v>48</v>
      </c>
      <c r="D9" s="659">
        <f>'7-11л. РАСКЛАДКА'!V13</f>
        <v>50</v>
      </c>
      <c r="E9" s="75">
        <f>'7-11л. РАСКЛАДКА'!V71</f>
        <v>20</v>
      </c>
      <c r="F9" s="75">
        <f>'7-11л. РАСКЛАДКА'!V126</f>
        <v>50</v>
      </c>
      <c r="G9" s="75">
        <f>'7-11л. РАСКЛАДКА'!V182</f>
        <v>50</v>
      </c>
      <c r="H9" s="75">
        <f>'7-11л. РАСКЛАДКА'!V239</f>
        <v>40</v>
      </c>
      <c r="I9" s="75">
        <f>'7-11л. РАСКЛАДКА'!V295</f>
        <v>60</v>
      </c>
      <c r="J9" s="75">
        <f>'7-11л. РАСКЛАДКА'!V351</f>
        <v>50</v>
      </c>
      <c r="K9" s="75">
        <f>'7-11л. РАСКЛАДКА'!V404</f>
        <v>50</v>
      </c>
      <c r="L9" s="75">
        <f>'7-11л. РАСКЛАДКА'!V458</f>
        <v>50</v>
      </c>
      <c r="M9" s="1094">
        <f>'7-11л. РАСКЛАДКА'!V511</f>
        <v>60</v>
      </c>
      <c r="N9" s="1096">
        <f>D9+E9+F9+G9+H9+I9+J9+K9+L9+M9</f>
        <v>480</v>
      </c>
      <c r="O9" s="2267">
        <f>(N9*100/P9)-100</f>
        <v>0</v>
      </c>
      <c r="P9" s="1099">
        <f>(Q9*60/100)*10</f>
        <v>480</v>
      </c>
      <c r="Q9" s="1100">
        <v>80</v>
      </c>
      <c r="S9" s="672"/>
      <c r="T9" s="384"/>
      <c r="U9" s="384"/>
      <c r="V9" s="578"/>
      <c r="W9" s="108"/>
      <c r="X9" s="108"/>
      <c r="Y9" s="108"/>
      <c r="Z9" s="674"/>
      <c r="AA9" s="127"/>
      <c r="AB9" s="108"/>
      <c r="AC9" s="675"/>
      <c r="AD9" s="108"/>
      <c r="AE9" s="676"/>
      <c r="AF9" s="108"/>
      <c r="AG9" s="108"/>
      <c r="AH9" s="108"/>
      <c r="AI9" s="108"/>
    </row>
    <row r="10" spans="1:35">
      <c r="A10" s="499">
        <v>2</v>
      </c>
      <c r="B10" s="232" t="s">
        <v>41</v>
      </c>
      <c r="C10" s="2852">
        <f t="shared" ref="C10:C44" si="0">(Q10/100)*60</f>
        <v>90</v>
      </c>
      <c r="D10" s="659">
        <f>'7-11л. РАСКЛАДКА'!V14</f>
        <v>85</v>
      </c>
      <c r="E10" s="75">
        <f>'7-11л. РАСКЛАДКА'!V72</f>
        <v>80</v>
      </c>
      <c r="F10" s="75">
        <f>'7-11л. РАСКЛАДКА'!V127</f>
        <v>98</v>
      </c>
      <c r="G10" s="75">
        <f>'7-11л. РАСКЛАДКА'!V183</f>
        <v>95.8</v>
      </c>
      <c r="H10" s="75">
        <f>'7-11л. РАСКЛАДКА'!V240</f>
        <v>60</v>
      </c>
      <c r="I10" s="75">
        <f>'7-11л. РАСКЛАДКА'!V296</f>
        <v>106.2</v>
      </c>
      <c r="J10" s="75">
        <f>'7-11л. РАСКЛАДКА'!V352</f>
        <v>80</v>
      </c>
      <c r="K10" s="75">
        <f>'7-11л. РАСКЛАДКА'!V405</f>
        <v>100.5</v>
      </c>
      <c r="L10" s="75">
        <f>'7-11л. РАСКЛАДКА'!V459</f>
        <v>104.5</v>
      </c>
      <c r="M10" s="1094">
        <f>'7-11л. РАСКЛАДКА'!V512</f>
        <v>90</v>
      </c>
      <c r="N10" s="1097">
        <f t="shared" ref="N10:N44" si="1">D10+E10+F10+G10+H10+I10+J10+K10+L10+M10</f>
        <v>900</v>
      </c>
      <c r="O10" s="2067">
        <f t="shared" ref="O10:O44" si="2">(N10*100/P10)-100</f>
        <v>0</v>
      </c>
      <c r="P10" s="1102">
        <f t="shared" ref="P10:P44" si="3">(Q10*60/100)*10</f>
        <v>900</v>
      </c>
      <c r="Q10" s="1103">
        <v>150</v>
      </c>
      <c r="S10" s="677"/>
      <c r="T10" s="678"/>
      <c r="U10" s="384"/>
      <c r="V10" s="108"/>
      <c r="W10" s="108"/>
      <c r="X10" s="108"/>
      <c r="Y10" s="108"/>
      <c r="Z10" s="674"/>
      <c r="AA10" s="127"/>
      <c r="AB10" s="108"/>
      <c r="AC10" s="675"/>
      <c r="AD10" s="108"/>
      <c r="AE10" s="676"/>
      <c r="AF10" s="108"/>
      <c r="AG10" s="108"/>
      <c r="AH10" s="108"/>
      <c r="AI10" s="108"/>
    </row>
    <row r="11" spans="1:35">
      <c r="A11" s="499">
        <v>3</v>
      </c>
      <c r="B11" s="232" t="s">
        <v>42</v>
      </c>
      <c r="C11" s="2852">
        <f t="shared" si="0"/>
        <v>9</v>
      </c>
      <c r="D11" s="659">
        <f>'7-11л. РАСКЛАДКА'!V15</f>
        <v>3.38</v>
      </c>
      <c r="E11" s="75">
        <f>'7-11л. РАСКЛАДКА'!V73</f>
        <v>8.75</v>
      </c>
      <c r="F11" s="75">
        <f>'7-11л. РАСКЛАДКА'!V128</f>
        <v>10.7</v>
      </c>
      <c r="G11" s="75">
        <f>'7-11л. РАСКЛАДКА'!V184</f>
        <v>9.33</v>
      </c>
      <c r="H11" s="75">
        <f>'7-11л. РАСКЛАДКА'!V241</f>
        <v>22.310000000000002</v>
      </c>
      <c r="I11" s="75">
        <f>'7-11л. РАСКЛАДКА'!V297</f>
        <v>3.6</v>
      </c>
      <c r="J11" s="75">
        <f>'7-11л. РАСКЛАДКА'!V353</f>
        <v>2</v>
      </c>
      <c r="K11" s="75">
        <f>'7-11л. РАСКЛАДКА'!V406</f>
        <v>6.64</v>
      </c>
      <c r="L11" s="75">
        <f>'7-11л. РАСКЛАДКА'!V460</f>
        <v>3.45</v>
      </c>
      <c r="M11" s="1094">
        <f>'7-11л. РАСКЛАДКА'!V513</f>
        <v>3.9699999999999998</v>
      </c>
      <c r="N11" s="1097">
        <f t="shared" si="1"/>
        <v>74.13</v>
      </c>
      <c r="O11" s="2265">
        <f t="shared" si="2"/>
        <v>-17.63333333333334</v>
      </c>
      <c r="P11" s="1102">
        <f t="shared" si="3"/>
        <v>90</v>
      </c>
      <c r="Q11" s="1103">
        <v>15</v>
      </c>
      <c r="S11" s="672"/>
      <c r="T11" s="678"/>
      <c r="U11" s="384"/>
      <c r="V11" s="108"/>
      <c r="W11" s="108"/>
      <c r="X11" s="108"/>
      <c r="Y11" s="108"/>
      <c r="Z11" s="674"/>
      <c r="AA11" s="127"/>
      <c r="AB11" s="108"/>
      <c r="AC11" s="675"/>
      <c r="AD11" s="108"/>
      <c r="AE11" s="679"/>
      <c r="AF11" s="108"/>
      <c r="AG11" s="108"/>
      <c r="AH11" s="108"/>
      <c r="AI11" s="108"/>
    </row>
    <row r="12" spans="1:35">
      <c r="A12" s="499">
        <v>4</v>
      </c>
      <c r="B12" s="232" t="s">
        <v>43</v>
      </c>
      <c r="C12" s="2852">
        <f t="shared" si="0"/>
        <v>27</v>
      </c>
      <c r="D12" s="659">
        <f>'7-11л. РАСКЛАДКА'!V16</f>
        <v>30.8</v>
      </c>
      <c r="E12" s="75">
        <f>'7-11л. РАСКЛАДКА'!V74</f>
        <v>8.1</v>
      </c>
      <c r="F12" s="75">
        <f>'7-11л. РАСКЛАДКА'!V129</f>
        <v>33.299999999999997</v>
      </c>
      <c r="G12" s="75">
        <f>'7-11л. РАСКЛАДКА'!V185</f>
        <v>50.9</v>
      </c>
      <c r="H12" s="75">
        <f>'7-11л. РАСКЛАДКА'!V242</f>
        <v>11.8</v>
      </c>
      <c r="I12" s="75">
        <f>'7-11л. РАСКЛАДКА'!V298</f>
        <v>13.4</v>
      </c>
      <c r="J12" s="75">
        <f>'7-11л. РАСКЛАДКА'!V354</f>
        <v>45.5</v>
      </c>
      <c r="K12" s="75">
        <f>'7-11л. РАСКЛАДКА'!V407</f>
        <v>46.8</v>
      </c>
      <c r="L12" s="75">
        <f>'7-11л. РАСКЛАДКА'!V461</f>
        <v>0</v>
      </c>
      <c r="M12" s="1094">
        <f>'7-11л. РАСКЛАДКА'!V514</f>
        <v>37.5</v>
      </c>
      <c r="N12" s="1097">
        <f t="shared" si="1"/>
        <v>278.10000000000002</v>
      </c>
      <c r="O12" s="2067">
        <f t="shared" si="2"/>
        <v>3.0000000000000142</v>
      </c>
      <c r="P12" s="1102">
        <f t="shared" si="3"/>
        <v>270</v>
      </c>
      <c r="Q12" s="1103">
        <v>45</v>
      </c>
      <c r="S12" s="680"/>
      <c r="T12" s="678"/>
      <c r="U12" s="384"/>
      <c r="V12" s="108"/>
      <c r="W12" s="108"/>
      <c r="X12" s="108"/>
      <c r="Y12" s="108"/>
      <c r="Z12" s="674"/>
      <c r="AA12" s="127"/>
      <c r="AB12" s="108"/>
      <c r="AC12" s="675"/>
      <c r="AD12" s="108"/>
      <c r="AE12" s="676"/>
      <c r="AF12" s="108"/>
      <c r="AG12" s="108"/>
      <c r="AH12" s="108"/>
      <c r="AI12" s="108"/>
    </row>
    <row r="13" spans="1:35">
      <c r="A13" s="499">
        <v>5</v>
      </c>
      <c r="B13" s="232" t="s">
        <v>44</v>
      </c>
      <c r="C13" s="2852">
        <f t="shared" si="0"/>
        <v>9</v>
      </c>
      <c r="D13" s="659">
        <f>'7-11л. РАСКЛАДКА'!V17</f>
        <v>0</v>
      </c>
      <c r="E13" s="75">
        <f>'7-11л. РАСКЛАДКА'!V75</f>
        <v>0</v>
      </c>
      <c r="F13" s="75">
        <f>'7-11л. РАСКЛАДКА'!V130</f>
        <v>0</v>
      </c>
      <c r="G13" s="75">
        <f>'7-11л. РАСКЛАДКА'!V186</f>
        <v>0</v>
      </c>
      <c r="H13" s="75">
        <f>'7-11л. РАСКЛАДКА'!V243</f>
        <v>42.5</v>
      </c>
      <c r="I13" s="75">
        <f>'7-11л. РАСКЛАДКА'!V299</f>
        <v>10</v>
      </c>
      <c r="J13" s="75">
        <f>'7-11л. РАСКЛАДКА'!V355</f>
        <v>0</v>
      </c>
      <c r="K13" s="75">
        <f>'7-11л. РАСКЛАДКА'!V408</f>
        <v>0</v>
      </c>
      <c r="L13" s="75">
        <f>'7-11л. РАСКЛАДКА'!V462</f>
        <v>37.5</v>
      </c>
      <c r="M13" s="1094">
        <f>'7-11л. РАСКЛАДКА'!V515</f>
        <v>0</v>
      </c>
      <c r="N13" s="1097">
        <f t="shared" si="1"/>
        <v>90</v>
      </c>
      <c r="O13" s="2067">
        <f t="shared" si="2"/>
        <v>0</v>
      </c>
      <c r="P13" s="1102">
        <f t="shared" si="3"/>
        <v>90</v>
      </c>
      <c r="Q13" s="1103">
        <v>15</v>
      </c>
      <c r="S13" s="672"/>
      <c r="T13" s="678"/>
      <c r="U13" s="384"/>
      <c r="V13" s="108"/>
      <c r="W13" s="108"/>
      <c r="X13" s="108"/>
      <c r="Y13" s="108"/>
      <c r="Z13" s="674"/>
      <c r="AA13" s="127"/>
      <c r="AB13" s="108"/>
      <c r="AC13" s="675"/>
      <c r="AD13" s="108"/>
      <c r="AE13" s="681"/>
      <c r="AF13" s="108"/>
      <c r="AG13" s="108"/>
      <c r="AH13" s="108"/>
      <c r="AI13" s="108"/>
    </row>
    <row r="14" spans="1:35">
      <c r="A14" s="499">
        <v>6</v>
      </c>
      <c r="B14" s="232" t="s">
        <v>45</v>
      </c>
      <c r="C14" s="2643">
        <f t="shared" si="0"/>
        <v>112.2</v>
      </c>
      <c r="D14" s="2658">
        <f>'7-11л. РАСКЛАДКА'!V18</f>
        <v>88</v>
      </c>
      <c r="E14" s="2659">
        <f>'7-11л. РАСКЛАДКА'!V76</f>
        <v>115</v>
      </c>
      <c r="F14" s="2659">
        <f>'7-11л. РАСКЛАДКА'!V131</f>
        <v>125.68</v>
      </c>
      <c r="G14" s="2659">
        <f>'7-11л. РАСКЛАДКА'!V187</f>
        <v>145.30000000000001</v>
      </c>
      <c r="H14" s="2659">
        <f>'7-11л. РАСКЛАДКА'!V244</f>
        <v>120.36</v>
      </c>
      <c r="I14" s="2659">
        <f>'7-11л. РАСКЛАДКА'!V300</f>
        <v>103</v>
      </c>
      <c r="J14" s="2659">
        <f>'7-11л. РАСКЛАДКА'!V356</f>
        <v>124</v>
      </c>
      <c r="K14" s="2659">
        <f>'7-11л. РАСКЛАДКА'!V409</f>
        <v>65.72</v>
      </c>
      <c r="L14" s="2659">
        <f>'7-11л. РАСКЛАДКА'!V463</f>
        <v>121.48</v>
      </c>
      <c r="M14" s="2660">
        <f>'7-11л. РАСКЛАДКА'!V516</f>
        <v>113.46</v>
      </c>
      <c r="N14" s="2661">
        <f t="shared" si="1"/>
        <v>1122</v>
      </c>
      <c r="O14" s="2662">
        <f t="shared" si="2"/>
        <v>0</v>
      </c>
      <c r="P14" s="2663">
        <f t="shared" si="3"/>
        <v>1122</v>
      </c>
      <c r="Q14" s="1103">
        <v>187</v>
      </c>
      <c r="S14" s="672"/>
      <c r="T14" s="678"/>
      <c r="U14" s="384"/>
      <c r="V14" s="108"/>
      <c r="W14" s="108"/>
      <c r="X14" s="108"/>
      <c r="Y14" s="108"/>
      <c r="Z14" s="674"/>
      <c r="AA14" s="127"/>
      <c r="AB14" s="108"/>
      <c r="AC14" s="675"/>
      <c r="AD14" s="108"/>
      <c r="AE14" s="679"/>
      <c r="AF14" s="108"/>
      <c r="AG14" s="108"/>
      <c r="AH14" s="108"/>
      <c r="AI14" s="108"/>
    </row>
    <row r="15" spans="1:35">
      <c r="A15" s="2620">
        <v>7</v>
      </c>
      <c r="B15" s="2404" t="s">
        <v>958</v>
      </c>
      <c r="C15" s="2643">
        <f t="shared" si="0"/>
        <v>151.19999999999999</v>
      </c>
      <c r="D15" s="2666">
        <f>'7-11л. РАСКЛАДКА'!V19</f>
        <v>143.22</v>
      </c>
      <c r="E15" s="2670">
        <f>'7-11л. РАСКЛАДКА'!V77</f>
        <v>186.65000000000003</v>
      </c>
      <c r="F15" s="2666">
        <f>'7-11л. РАСКЛАДКА'!V132</f>
        <v>240.49</v>
      </c>
      <c r="G15" s="2670">
        <f>'7-11л. РАСКЛАДКА'!V188</f>
        <v>162.25</v>
      </c>
      <c r="H15" s="2666">
        <f>'7-11л. РАСКЛАДКА'!V245</f>
        <v>145.86000000000001</v>
      </c>
      <c r="I15" s="2670">
        <f>'7-11л. РАСКЛАДКА'!V301</f>
        <v>217.39999999999998</v>
      </c>
      <c r="J15" s="2666">
        <f>'7-11л. РАСКЛАДКА'!V357</f>
        <v>223.68</v>
      </c>
      <c r="K15" s="2670">
        <f>'7-11л. РАСКЛАДКА'!V410</f>
        <v>170.38</v>
      </c>
      <c r="L15" s="2666">
        <f>'7-11л. РАСКЛАДКА'!V464</f>
        <v>202</v>
      </c>
      <c r="M15" s="2673">
        <f>'7-11л. РАСКЛАДКА'!V517</f>
        <v>219.73000000000002</v>
      </c>
      <c r="N15" s="2674">
        <f t="shared" si="1"/>
        <v>1911.6599999999999</v>
      </c>
      <c r="O15" s="2671">
        <f t="shared" si="2"/>
        <v>26.432539682539684</v>
      </c>
      <c r="P15" s="2667">
        <f t="shared" si="3"/>
        <v>1512</v>
      </c>
      <c r="Q15" s="2627">
        <v>252</v>
      </c>
      <c r="S15" s="677"/>
      <c r="T15" s="2869"/>
      <c r="U15" s="384"/>
      <c r="V15" s="108"/>
      <c r="W15" s="108"/>
      <c r="X15" s="108"/>
      <c r="Y15" s="108"/>
      <c r="Z15" s="674"/>
      <c r="AA15" s="127"/>
      <c r="AB15" s="108"/>
      <c r="AC15" s="675"/>
      <c r="AD15" s="108"/>
      <c r="AE15" s="681"/>
      <c r="AF15" s="183"/>
      <c r="AG15" s="108"/>
      <c r="AH15" s="108"/>
      <c r="AI15" s="108"/>
    </row>
    <row r="16" spans="1:35">
      <c r="A16" s="2621"/>
      <c r="B16" s="2650" t="s">
        <v>1019</v>
      </c>
      <c r="C16" s="2642">
        <f t="shared" si="0"/>
        <v>16.8</v>
      </c>
      <c r="D16" s="2668">
        <f>'7-11л. РАСКЛАДКА'!V20</f>
        <v>60</v>
      </c>
      <c r="E16" s="2657">
        <f>'7-11л. РАСКЛАДКА'!V78</f>
        <v>0</v>
      </c>
      <c r="F16" s="2668">
        <f>'7-11л. РАСКЛАДКА'!V133</f>
        <v>0</v>
      </c>
      <c r="G16" s="2657">
        <f>'7-11л. РАСКЛАДКА'!V189</f>
        <v>0</v>
      </c>
      <c r="H16" s="2668">
        <f>'7-11л. РАСКЛАДКА'!V246</f>
        <v>0</v>
      </c>
      <c r="I16" s="2657">
        <f>'7-11л. РАСКЛАДКА'!V302</f>
        <v>48.6</v>
      </c>
      <c r="J16" s="2668">
        <f>'7-11л. РАСКЛАДКА'!V358</f>
        <v>0</v>
      </c>
      <c r="K16" s="2657">
        <f>'7-11л. РАСКЛАДКА'!V411</f>
        <v>0</v>
      </c>
      <c r="L16" s="2668">
        <f>'7-11л. РАСКЛАДКА'!V465</f>
        <v>0</v>
      </c>
      <c r="M16" s="1094">
        <f>'7-11л. РАСКЛАДКА'!V518</f>
        <v>0</v>
      </c>
      <c r="N16" s="2675">
        <f t="shared" si="1"/>
        <v>108.6</v>
      </c>
      <c r="O16" s="2672">
        <f t="shared" si="2"/>
        <v>-35.357142857142861</v>
      </c>
      <c r="P16" s="2669">
        <f t="shared" si="3"/>
        <v>168</v>
      </c>
      <c r="Q16" s="1699">
        <v>28</v>
      </c>
      <c r="S16" s="677"/>
      <c r="T16" s="2869"/>
      <c r="U16" s="384"/>
      <c r="V16" s="108"/>
      <c r="W16" s="108"/>
      <c r="X16" s="108"/>
      <c r="Y16" s="108"/>
      <c r="Z16" s="674"/>
      <c r="AA16" s="127"/>
      <c r="AB16" s="108"/>
      <c r="AC16" s="675"/>
      <c r="AD16" s="108"/>
      <c r="AE16" s="681"/>
      <c r="AF16" s="183"/>
      <c r="AG16" s="108"/>
      <c r="AH16" s="108"/>
      <c r="AI16" s="108"/>
    </row>
    <row r="17" spans="1:35">
      <c r="A17" s="499">
        <v>8</v>
      </c>
      <c r="B17" s="232" t="s">
        <v>220</v>
      </c>
      <c r="C17" s="2642">
        <f t="shared" si="0"/>
        <v>111</v>
      </c>
      <c r="D17" s="659">
        <f>'7-11л. РАСКЛАДКА'!V21</f>
        <v>105</v>
      </c>
      <c r="E17" s="2657">
        <f>'7-11л. РАСКЛАДКА'!V79</f>
        <v>125</v>
      </c>
      <c r="F17" s="2657">
        <f>'7-11л. РАСКЛАДКА'!V134</f>
        <v>100</v>
      </c>
      <c r="G17" s="2657">
        <f>'7-11л. РАСКЛАДКА'!V190</f>
        <v>145.5</v>
      </c>
      <c r="H17" s="2657">
        <f>'7-11л. РАСКЛАДКА'!V247</f>
        <v>105</v>
      </c>
      <c r="I17" s="2657">
        <f>'7-11л. РАСКЛАДКА'!V303</f>
        <v>100</v>
      </c>
      <c r="J17" s="2657">
        <f>'7-11л. РАСКЛАДКА'!V359</f>
        <v>100</v>
      </c>
      <c r="K17" s="2657">
        <f>'7-11л. РАСКЛАДКА'!V412</f>
        <v>102.5</v>
      </c>
      <c r="L17" s="2657">
        <f>'7-11л. РАСКЛАДКА'!V466</f>
        <v>127</v>
      </c>
      <c r="M17" s="1094">
        <f>'7-11л. РАСКЛАДКА'!V519</f>
        <v>100</v>
      </c>
      <c r="N17" s="2664">
        <f t="shared" si="1"/>
        <v>1110</v>
      </c>
      <c r="O17" s="2665">
        <f t="shared" si="2"/>
        <v>0</v>
      </c>
      <c r="P17" s="1102">
        <f t="shared" si="3"/>
        <v>1110</v>
      </c>
      <c r="Q17" s="1103">
        <v>185</v>
      </c>
      <c r="S17" s="672"/>
      <c r="T17" s="678"/>
      <c r="U17" s="384"/>
      <c r="V17" s="108"/>
      <c r="W17" s="108"/>
      <c r="X17" s="108"/>
      <c r="Y17" s="108"/>
      <c r="Z17" s="674"/>
      <c r="AA17" s="127"/>
      <c r="AB17" s="108"/>
      <c r="AC17" s="675"/>
      <c r="AD17" s="108"/>
      <c r="AE17" s="676"/>
      <c r="AF17" s="108"/>
      <c r="AG17" s="108"/>
      <c r="AH17" s="108"/>
      <c r="AI17" s="108"/>
    </row>
    <row r="18" spans="1:35">
      <c r="A18" s="499">
        <v>9</v>
      </c>
      <c r="B18" s="232" t="s">
        <v>104</v>
      </c>
      <c r="C18" s="2852">
        <f t="shared" si="0"/>
        <v>9</v>
      </c>
      <c r="D18" s="659">
        <f>'7-11л. РАСКЛАДКА'!V22</f>
        <v>0</v>
      </c>
      <c r="E18" s="75">
        <f>'7-11л. РАСКЛАДКА'!V80</f>
        <v>25</v>
      </c>
      <c r="F18" s="75">
        <f>'7-11л. РАСКЛАДКА'!V135</f>
        <v>0</v>
      </c>
      <c r="G18" s="75">
        <f>'7-11л. РАСКЛАДКА'!V191</f>
        <v>15</v>
      </c>
      <c r="H18" s="75">
        <f>'7-11л. РАСКЛАДКА'!V248</f>
        <v>2.5</v>
      </c>
      <c r="I18" s="75">
        <f>'7-11л. РАСКЛАДКА'!V304</f>
        <v>0</v>
      </c>
      <c r="J18" s="75">
        <f>'7-11л. РАСКЛАДКА'!V360</f>
        <v>20</v>
      </c>
      <c r="K18" s="75">
        <f>'7-11л. РАСКЛАДКА'!V413</f>
        <v>2.5</v>
      </c>
      <c r="L18" s="75">
        <f>'7-11л. РАСКЛАДКА'!V467</f>
        <v>25</v>
      </c>
      <c r="M18" s="1094">
        <f>'7-11л. РАСКЛАДКА'!V520</f>
        <v>0</v>
      </c>
      <c r="N18" s="1097">
        <f t="shared" si="1"/>
        <v>90</v>
      </c>
      <c r="O18" s="2067">
        <f t="shared" si="2"/>
        <v>0</v>
      </c>
      <c r="P18" s="1102">
        <f t="shared" si="3"/>
        <v>90</v>
      </c>
      <c r="Q18" s="1103">
        <v>15</v>
      </c>
      <c r="S18" s="672"/>
      <c r="T18" s="678"/>
      <c r="U18" s="384"/>
      <c r="V18" s="108"/>
      <c r="W18" s="108"/>
      <c r="X18" s="108"/>
      <c r="Y18" s="108"/>
      <c r="Z18" s="674"/>
      <c r="AA18" s="127"/>
      <c r="AB18" s="108"/>
      <c r="AC18" s="675"/>
      <c r="AD18" s="108"/>
      <c r="AE18" s="676"/>
      <c r="AF18" s="108"/>
      <c r="AG18" s="108"/>
      <c r="AH18" s="108"/>
      <c r="AI18" s="108"/>
    </row>
    <row r="19" spans="1:35">
      <c r="A19" s="499">
        <v>10</v>
      </c>
      <c r="B19" s="1768" t="s">
        <v>490</v>
      </c>
      <c r="C19" s="2852">
        <f t="shared" si="0"/>
        <v>120</v>
      </c>
      <c r="D19" s="659">
        <f>'7-11л. РАСКЛАДКА'!V23</f>
        <v>200</v>
      </c>
      <c r="E19" s="75">
        <f>'7-11л. РАСКЛАДКА'!V81</f>
        <v>0</v>
      </c>
      <c r="F19" s="75">
        <f>'7-11л. РАСКЛАДКА'!V136</f>
        <v>200</v>
      </c>
      <c r="G19" s="75">
        <f>'7-11л. РАСКЛАДКА'!V192</f>
        <v>200</v>
      </c>
      <c r="H19" s="75">
        <f>'7-11л. РАСКЛАДКА'!V249</f>
        <v>100</v>
      </c>
      <c r="I19" s="75">
        <f>'7-11л. РАСКЛАДКА'!V305</f>
        <v>200</v>
      </c>
      <c r="J19" s="75">
        <f>'7-11л. РАСКЛАДКА'!V361</f>
        <v>0</v>
      </c>
      <c r="K19" s="75">
        <f>'7-11л. РАСКЛАДКА'!V414</f>
        <v>100</v>
      </c>
      <c r="L19" s="75">
        <f>'7-11л. РАСКЛАДКА'!V468</f>
        <v>0</v>
      </c>
      <c r="M19" s="1094">
        <f>'7-11л. РАСКЛАДКА'!V521</f>
        <v>200</v>
      </c>
      <c r="N19" s="1097">
        <f t="shared" si="1"/>
        <v>1200</v>
      </c>
      <c r="O19" s="2067">
        <f t="shared" si="2"/>
        <v>0</v>
      </c>
      <c r="P19" s="1102">
        <f t="shared" si="3"/>
        <v>1200</v>
      </c>
      <c r="Q19" s="1103">
        <v>200</v>
      </c>
      <c r="S19" s="672"/>
      <c r="T19" s="678"/>
      <c r="U19" s="384"/>
      <c r="V19" s="108"/>
      <c r="W19" s="108"/>
      <c r="X19" s="108"/>
      <c r="Y19" s="108"/>
      <c r="Z19" s="674"/>
      <c r="AA19" s="127"/>
      <c r="AB19" s="108"/>
      <c r="AC19" s="675"/>
      <c r="AD19" s="108"/>
      <c r="AE19" s="676"/>
      <c r="AF19" s="108"/>
      <c r="AG19" s="108"/>
      <c r="AH19" s="108"/>
      <c r="AI19" s="108"/>
    </row>
    <row r="20" spans="1:35">
      <c r="A20" s="499">
        <v>11</v>
      </c>
      <c r="B20" s="232" t="s">
        <v>112</v>
      </c>
      <c r="C20" s="2852">
        <f t="shared" si="0"/>
        <v>42</v>
      </c>
      <c r="D20" s="659">
        <f>'7-11л. РАСКЛАДКА'!V24</f>
        <v>0</v>
      </c>
      <c r="E20" s="75">
        <f>'7-11л. РАСКЛАДКА'!V82</f>
        <v>0</v>
      </c>
      <c r="F20" s="75">
        <f>'7-11л. РАСКЛАДКА'!V137</f>
        <v>80.34</v>
      </c>
      <c r="G20" s="75">
        <f>'7-11л. РАСКЛАДКА'!V193</f>
        <v>138.18</v>
      </c>
      <c r="H20" s="75">
        <f>'7-11л. РАСКЛАДКА'!V250</f>
        <v>34.4</v>
      </c>
      <c r="I20" s="75">
        <f>'7-11л. РАСКЛАДКА'!V306</f>
        <v>36.4</v>
      </c>
      <c r="J20" s="75">
        <f>'7-11л. РАСКЛАДКА'!V362</f>
        <v>67.02</v>
      </c>
      <c r="K20" s="75">
        <f>'7-11л. РАСКЛАДКА'!V415</f>
        <v>0</v>
      </c>
      <c r="L20" s="75">
        <f>'7-11л. РАСКЛАДКА'!V469</f>
        <v>63.66</v>
      </c>
      <c r="M20" s="1094">
        <f>'7-11л. РАСКЛАДКА'!V522</f>
        <v>0</v>
      </c>
      <c r="N20" s="1097">
        <f t="shared" si="1"/>
        <v>420</v>
      </c>
      <c r="O20" s="2067">
        <f t="shared" si="2"/>
        <v>0</v>
      </c>
      <c r="P20" s="1102">
        <f t="shared" si="3"/>
        <v>420</v>
      </c>
      <c r="Q20" s="1103">
        <v>70</v>
      </c>
      <c r="S20" s="672"/>
      <c r="T20" s="678"/>
      <c r="U20" s="384"/>
      <c r="V20" s="108"/>
      <c r="W20" s="108"/>
      <c r="X20" s="108"/>
      <c r="Y20" s="108"/>
      <c r="Z20" s="674"/>
      <c r="AA20" s="127"/>
      <c r="AB20" s="108"/>
      <c r="AC20" s="675"/>
      <c r="AD20" s="108"/>
      <c r="AE20" s="676"/>
      <c r="AF20" s="108"/>
      <c r="AG20" s="108"/>
      <c r="AH20" s="108"/>
      <c r="AI20" s="108"/>
    </row>
    <row r="21" spans="1:35">
      <c r="A21" s="499">
        <v>12</v>
      </c>
      <c r="B21" s="232" t="s">
        <v>113</v>
      </c>
      <c r="C21" s="2852">
        <f t="shared" si="0"/>
        <v>21</v>
      </c>
      <c r="D21" s="659">
        <f>'7-11л. РАСКЛАДКА'!V25</f>
        <v>36</v>
      </c>
      <c r="E21" s="75">
        <f>'7-11л. РАСКЛАДКА'!V83</f>
        <v>0</v>
      </c>
      <c r="F21" s="75">
        <f>'7-11л. РАСКЛАДКА'!V138</f>
        <v>0</v>
      </c>
      <c r="G21" s="75">
        <f>'7-11л. РАСКЛАДКА'!V194</f>
        <v>0</v>
      </c>
      <c r="H21" s="75">
        <f>'7-11л. РАСКЛАДКА'!V251</f>
        <v>0</v>
      </c>
      <c r="I21" s="75">
        <f>'7-11л. РАСКЛАДКА'!V307</f>
        <v>0</v>
      </c>
      <c r="J21" s="75">
        <f>'7-11л. РАСКЛАДКА'!V363</f>
        <v>86.5</v>
      </c>
      <c r="K21" s="75">
        <f>'7-11л. РАСКЛАДКА'!V416</f>
        <v>0</v>
      </c>
      <c r="L21" s="75">
        <f>'7-11л. РАСКЛАДКА'!V470</f>
        <v>0</v>
      </c>
      <c r="M21" s="1094">
        <f>'7-11л. РАСКЛАДКА'!V523</f>
        <v>87.5</v>
      </c>
      <c r="N21" s="1097">
        <f t="shared" si="1"/>
        <v>210</v>
      </c>
      <c r="O21" s="2067">
        <f t="shared" si="2"/>
        <v>0</v>
      </c>
      <c r="P21" s="1102">
        <f t="shared" si="3"/>
        <v>210</v>
      </c>
      <c r="Q21" s="1103">
        <v>35</v>
      </c>
      <c r="S21" s="672"/>
      <c r="T21" s="678"/>
      <c r="U21" s="384"/>
      <c r="V21" s="108"/>
      <c r="W21" s="108"/>
      <c r="X21" s="108"/>
      <c r="Y21" s="108"/>
      <c r="Z21" s="674"/>
      <c r="AA21" s="127"/>
      <c r="AB21" s="108"/>
      <c r="AC21" s="675"/>
      <c r="AD21" s="108"/>
      <c r="AE21" s="676"/>
      <c r="AF21" s="108"/>
      <c r="AG21" s="108"/>
      <c r="AH21" s="108"/>
      <c r="AI21" s="108"/>
    </row>
    <row r="22" spans="1:35" ht="12.75" customHeight="1">
      <c r="A22" s="499">
        <v>13</v>
      </c>
      <c r="B22" s="232" t="s">
        <v>46</v>
      </c>
      <c r="C22" s="2852">
        <f t="shared" si="0"/>
        <v>34.799999999999997</v>
      </c>
      <c r="D22" s="659">
        <f>'7-11л. РАСКЛАДКА'!V26</f>
        <v>35</v>
      </c>
      <c r="E22" s="75">
        <f>'7-11л. РАСКЛАДКА'!V84</f>
        <v>0</v>
      </c>
      <c r="F22" s="75">
        <f>'7-11л. РАСКЛАДКА'!V139</f>
        <v>67</v>
      </c>
      <c r="G22" s="75">
        <f>'7-11л. РАСКЛАДКА'!V195</f>
        <v>0</v>
      </c>
      <c r="H22" s="75">
        <f>'7-11л. РАСКЛАДКА'!V252</f>
        <v>78</v>
      </c>
      <c r="I22" s="75">
        <f>'7-11л. РАСКЛАДКА'!V308</f>
        <v>64.290000000000006</v>
      </c>
      <c r="J22" s="75">
        <f>'7-11л. РАСКЛАДКА'!V364</f>
        <v>0</v>
      </c>
      <c r="K22" s="75">
        <f>'7-11л. РАСКЛАДКА'!V417</f>
        <v>44.1</v>
      </c>
      <c r="L22" s="75">
        <f>'7-11л. РАСКЛАДКА'!V471</f>
        <v>0</v>
      </c>
      <c r="M22" s="1094">
        <f>'7-11л. РАСКЛАДКА'!V524</f>
        <v>59</v>
      </c>
      <c r="N22" s="1097">
        <f t="shared" si="1"/>
        <v>347.39000000000004</v>
      </c>
      <c r="O22" s="2265">
        <f t="shared" si="2"/>
        <v>-0.17528735632181736</v>
      </c>
      <c r="P22" s="1102">
        <f t="shared" si="3"/>
        <v>348</v>
      </c>
      <c r="Q22" s="1103">
        <v>58</v>
      </c>
      <c r="S22" s="672"/>
      <c r="T22" s="678"/>
      <c r="U22" s="384"/>
      <c r="V22" s="108"/>
      <c r="W22" s="108"/>
      <c r="X22" s="108"/>
      <c r="Y22" s="108"/>
      <c r="Z22" s="674"/>
      <c r="AA22" s="127"/>
      <c r="AB22" s="108"/>
      <c r="AC22" s="675"/>
      <c r="AD22" s="108"/>
      <c r="AE22" s="676"/>
      <c r="AF22" s="108"/>
      <c r="AG22" s="108"/>
      <c r="AH22" s="108"/>
      <c r="AI22" s="108"/>
    </row>
    <row r="23" spans="1:35" ht="13.5" customHeight="1">
      <c r="A23" s="499">
        <v>14</v>
      </c>
      <c r="B23" s="232" t="s">
        <v>114</v>
      </c>
      <c r="C23" s="2852">
        <f t="shared" si="0"/>
        <v>18</v>
      </c>
      <c r="D23" s="659">
        <f>'7-11л. РАСКЛАДКА'!V27</f>
        <v>0</v>
      </c>
      <c r="E23" s="75">
        <f>'7-11л. РАСКЛАДКА'!V85</f>
        <v>104</v>
      </c>
      <c r="F23" s="75">
        <f>'7-11л. РАСКЛАДКА'!V140</f>
        <v>0</v>
      </c>
      <c r="G23" s="75">
        <f>'7-11л. РАСКЛАДКА'!V196</f>
        <v>0</v>
      </c>
      <c r="H23" s="75">
        <f>'7-11л. РАСКЛАДКА'!V253</f>
        <v>0</v>
      </c>
      <c r="I23" s="75">
        <f>'7-11л. РАСКЛАДКА'!V309</f>
        <v>0</v>
      </c>
      <c r="J23" s="75">
        <f>'7-11л. РАСКЛАДКА'!V365</f>
        <v>0</v>
      </c>
      <c r="K23" s="75">
        <f>'7-11л. РАСКЛАДКА'!V418</f>
        <v>0</v>
      </c>
      <c r="L23" s="75">
        <f>'7-11л. РАСКЛАДКА'!V472</f>
        <v>75</v>
      </c>
      <c r="M23" s="1094">
        <f>'7-11л. РАСКЛАДКА'!V525</f>
        <v>0</v>
      </c>
      <c r="N23" s="1097">
        <f t="shared" si="1"/>
        <v>179</v>
      </c>
      <c r="O23" s="2265">
        <f t="shared" si="2"/>
        <v>-0.55555555555555713</v>
      </c>
      <c r="P23" s="1102">
        <f t="shared" si="3"/>
        <v>180</v>
      </c>
      <c r="Q23" s="1103">
        <v>30</v>
      </c>
      <c r="S23" s="672"/>
      <c r="T23" s="678"/>
      <c r="U23" s="384"/>
      <c r="V23" s="108"/>
      <c r="W23" s="108"/>
      <c r="X23" s="108"/>
      <c r="Y23" s="108"/>
      <c r="Z23" s="674"/>
      <c r="AA23" s="127"/>
      <c r="AB23" s="108"/>
      <c r="AC23" s="675"/>
      <c r="AD23" s="108"/>
      <c r="AE23" s="676"/>
      <c r="AF23" s="108"/>
      <c r="AG23" s="108"/>
      <c r="AH23" s="108"/>
      <c r="AI23" s="108"/>
    </row>
    <row r="24" spans="1:35" ht="12" customHeight="1">
      <c r="A24" s="499">
        <v>15</v>
      </c>
      <c r="B24" s="232" t="s">
        <v>221</v>
      </c>
      <c r="C24" s="2852">
        <f t="shared" si="0"/>
        <v>180</v>
      </c>
      <c r="D24" s="659">
        <f>'7-11л. РАСКЛАДКА'!V28</f>
        <v>109.49</v>
      </c>
      <c r="E24" s="75">
        <f>'7-11л. РАСКЛАДКА'!V86</f>
        <v>50</v>
      </c>
      <c r="F24" s="75">
        <f>'7-11л. РАСКЛАДКА'!V141</f>
        <v>234.4</v>
      </c>
      <c r="G24" s="75">
        <f>'7-11л. РАСКЛАДКА'!V197</f>
        <v>69.8</v>
      </c>
      <c r="H24" s="75">
        <f>'7-11л. РАСКЛАДКА'!V254</f>
        <v>279.72000000000003</v>
      </c>
      <c r="I24" s="75">
        <f>'7-11л. РАСКЛАДКА'!V310</f>
        <v>302.39999999999998</v>
      </c>
      <c r="J24" s="75">
        <f>'7-11л. РАСКЛАДКА'!V366</f>
        <v>100</v>
      </c>
      <c r="K24" s="75">
        <f>'7-11л. РАСКЛАДКА'!V419</f>
        <v>323</v>
      </c>
      <c r="L24" s="75">
        <f>'7-11л. РАСКЛАДКА'!V473</f>
        <v>75.3</v>
      </c>
      <c r="M24" s="1094">
        <f>'7-11л. РАСКЛАДКА'!V526</f>
        <v>230</v>
      </c>
      <c r="N24" s="1097">
        <f t="shared" si="1"/>
        <v>1774.11</v>
      </c>
      <c r="O24" s="2265">
        <f t="shared" si="2"/>
        <v>-1.4383333333333326</v>
      </c>
      <c r="P24" s="1102">
        <f t="shared" si="3"/>
        <v>1800</v>
      </c>
      <c r="Q24" s="1103">
        <v>300</v>
      </c>
      <c r="S24" s="672"/>
      <c r="T24" s="678"/>
      <c r="U24" s="384"/>
      <c r="V24" s="108"/>
      <c r="W24" s="108"/>
      <c r="X24" s="108"/>
      <c r="Y24" s="108"/>
      <c r="Z24" s="674"/>
      <c r="AA24" s="127"/>
      <c r="AB24" s="108"/>
      <c r="AC24" s="675"/>
      <c r="AD24" s="108"/>
      <c r="AE24" s="679"/>
      <c r="AF24" s="108"/>
      <c r="AG24" s="108"/>
      <c r="AH24" s="108"/>
      <c r="AI24" s="108"/>
    </row>
    <row r="25" spans="1:35" ht="14.25" customHeight="1">
      <c r="A25" s="499">
        <v>16</v>
      </c>
      <c r="B25" s="232" t="s">
        <v>222</v>
      </c>
      <c r="C25" s="2852">
        <f t="shared" si="0"/>
        <v>90</v>
      </c>
      <c r="D25" s="659">
        <f>'7-11л. РАСКЛАДКА'!V29</f>
        <v>0</v>
      </c>
      <c r="E25" s="75">
        <f>'7-11л. РАСКЛАДКА'!V87</f>
        <v>0</v>
      </c>
      <c r="F25" s="75">
        <f>'7-11л. РАСКЛАДКА'!V142</f>
        <v>0</v>
      </c>
      <c r="G25" s="75">
        <f>'7-11л. РАСКЛАДКА'!V198</f>
        <v>0</v>
      </c>
      <c r="H25" s="75">
        <f>'7-11л. РАСКЛАДКА'!V255</f>
        <v>0</v>
      </c>
      <c r="I25" s="75">
        <f>'7-11л. РАСКЛАДКА'!V311</f>
        <v>0</v>
      </c>
      <c r="J25" s="75">
        <f>'7-11л. РАСКЛАДКА'!V367</f>
        <v>0</v>
      </c>
      <c r="K25" s="75">
        <f>'7-11л. РАСКЛАДКА'!V420</f>
        <v>0</v>
      </c>
      <c r="L25" s="75">
        <f>'7-11л. РАСКЛАДКА'!V474</f>
        <v>0</v>
      </c>
      <c r="M25" s="1094">
        <f>'7-11л. РАСКЛАДКА'!V527</f>
        <v>0</v>
      </c>
      <c r="N25" s="1097">
        <f t="shared" si="1"/>
        <v>0</v>
      </c>
      <c r="O25" s="1101">
        <f t="shared" si="2"/>
        <v>-100</v>
      </c>
      <c r="P25" s="1102">
        <f t="shared" si="3"/>
        <v>900</v>
      </c>
      <c r="Q25" s="1103">
        <v>150</v>
      </c>
      <c r="S25" s="677"/>
      <c r="T25" s="678"/>
      <c r="U25" s="384"/>
      <c r="V25" s="108"/>
      <c r="W25" s="108"/>
      <c r="X25" s="108"/>
      <c r="Y25" s="108"/>
      <c r="Z25" s="674"/>
      <c r="AA25" s="127"/>
      <c r="AB25" s="108"/>
      <c r="AC25" s="675"/>
      <c r="AD25" s="108"/>
      <c r="AE25" s="685"/>
      <c r="AF25" s="108"/>
      <c r="AG25" s="108"/>
      <c r="AH25" s="108"/>
      <c r="AI25" s="108"/>
    </row>
    <row r="26" spans="1:35">
      <c r="A26" s="499">
        <v>17</v>
      </c>
      <c r="B26" s="232" t="s">
        <v>223</v>
      </c>
      <c r="C26" s="2852">
        <f t="shared" si="0"/>
        <v>30</v>
      </c>
      <c r="D26" s="659">
        <f>'7-11л. РАСКЛАДКА'!V30</f>
        <v>0</v>
      </c>
      <c r="E26" s="75">
        <f>'7-11л. РАСКЛАДКА'!V88</f>
        <v>125</v>
      </c>
      <c r="F26" s="75">
        <f>'7-11л. РАСКЛАДКА'!V143</f>
        <v>0</v>
      </c>
      <c r="G26" s="75">
        <f>'7-11л. РАСКЛАДКА'!V199</f>
        <v>0</v>
      </c>
      <c r="H26" s="75">
        <f>'7-11л. РАСКЛАДКА'!V256</f>
        <v>109.7</v>
      </c>
      <c r="I26" s="75">
        <f>'7-11л. РАСКЛАДКА'!V312</f>
        <v>0</v>
      </c>
      <c r="J26" s="75">
        <f>'7-11л. РАСКЛАДКА'!V368</f>
        <v>0</v>
      </c>
      <c r="K26" s="75">
        <f>'7-11л. РАСКЛАДКА'!V421</f>
        <v>38.5</v>
      </c>
      <c r="L26" s="75">
        <f>'7-11л. РАСКЛАДКА'!V475</f>
        <v>0</v>
      </c>
      <c r="M26" s="1094">
        <f>'7-11л. РАСКЛАДКА'!V528</f>
        <v>23.8</v>
      </c>
      <c r="N26" s="1097">
        <f t="shared" si="1"/>
        <v>297</v>
      </c>
      <c r="O26" s="2067">
        <f t="shared" si="2"/>
        <v>-1</v>
      </c>
      <c r="P26" s="1102">
        <f t="shared" si="3"/>
        <v>300</v>
      </c>
      <c r="Q26" s="1103">
        <v>50</v>
      </c>
      <c r="S26" s="672"/>
      <c r="T26" s="678"/>
      <c r="U26" s="384"/>
      <c r="V26" s="108"/>
      <c r="W26" s="108"/>
      <c r="X26" s="108"/>
      <c r="Y26" s="108"/>
      <c r="Z26" s="674"/>
      <c r="AA26" s="127"/>
      <c r="AB26" s="108"/>
      <c r="AC26" s="675"/>
      <c r="AD26" s="108"/>
      <c r="AE26" s="676"/>
      <c r="AF26" s="108"/>
      <c r="AG26" s="108"/>
      <c r="AH26" s="108"/>
      <c r="AI26" s="108"/>
    </row>
    <row r="27" spans="1:35">
      <c r="A27" s="499">
        <v>18</v>
      </c>
      <c r="B27" s="232" t="s">
        <v>47</v>
      </c>
      <c r="C27" s="2852">
        <f t="shared" si="0"/>
        <v>6</v>
      </c>
      <c r="D27" s="659">
        <f>'7-11л. РАСКЛАДКА'!V31</f>
        <v>32.4</v>
      </c>
      <c r="E27" s="75">
        <f>'7-11л. РАСКЛАДКА'!V89</f>
        <v>0</v>
      </c>
      <c r="F27" s="75">
        <f>'7-11л. РАСКЛАДКА'!V144</f>
        <v>0</v>
      </c>
      <c r="G27" s="75">
        <f>'7-11л. РАСКЛАДКА'!V200</f>
        <v>0</v>
      </c>
      <c r="H27" s="75">
        <f>'7-11л. РАСКЛАДКА'!V257</f>
        <v>27.6</v>
      </c>
      <c r="I27" s="75">
        <f>'7-11л. РАСКЛАДКА'!V313</f>
        <v>0</v>
      </c>
      <c r="J27" s="75">
        <f>'7-11л. РАСКЛАДКА'!V369</f>
        <v>0</v>
      </c>
      <c r="K27" s="75">
        <f>'7-11л. РАСКЛАДКА'!V422</f>
        <v>0</v>
      </c>
      <c r="L27" s="75">
        <f>'7-11л. РАСКЛАДКА'!V476</f>
        <v>0</v>
      </c>
      <c r="M27" s="1094">
        <f>'7-11л. РАСКЛАДКА'!V529</f>
        <v>0</v>
      </c>
      <c r="N27" s="1097">
        <f t="shared" si="1"/>
        <v>60</v>
      </c>
      <c r="O27" s="2067">
        <f t="shared" si="2"/>
        <v>0</v>
      </c>
      <c r="P27" s="1102">
        <f t="shared" si="3"/>
        <v>60</v>
      </c>
      <c r="Q27" s="1103">
        <v>10</v>
      </c>
      <c r="S27" s="672"/>
      <c r="T27" s="678"/>
      <c r="U27" s="384"/>
      <c r="V27" s="108"/>
      <c r="W27" s="108"/>
      <c r="X27" s="108"/>
      <c r="Y27" s="108"/>
      <c r="Z27" s="674"/>
      <c r="AA27" s="127"/>
      <c r="AB27" s="108"/>
      <c r="AC27" s="675"/>
      <c r="AD27" s="108"/>
      <c r="AE27" s="676"/>
      <c r="AF27" s="108"/>
      <c r="AG27" s="108"/>
      <c r="AH27" s="108"/>
      <c r="AI27" s="108"/>
    </row>
    <row r="28" spans="1:35">
      <c r="A28" s="499">
        <v>19</v>
      </c>
      <c r="B28" s="232" t="s">
        <v>224</v>
      </c>
      <c r="C28" s="2852">
        <f t="shared" si="0"/>
        <v>6</v>
      </c>
      <c r="D28" s="659">
        <f>'7-11л. РАСКЛАДКА'!V32</f>
        <v>11.25</v>
      </c>
      <c r="E28" s="75">
        <f>'7-11л. РАСКЛАДКА'!V90</f>
        <v>25.549999999999997</v>
      </c>
      <c r="F28" s="75">
        <f>'7-11л. РАСКЛАДКА'!V145</f>
        <v>5</v>
      </c>
      <c r="G28" s="75">
        <f>'7-11л. РАСКЛАДКА'!V201</f>
        <v>0</v>
      </c>
      <c r="H28" s="75">
        <f>'7-11л. РАСКЛАДКА'!V258</f>
        <v>6.7</v>
      </c>
      <c r="I28" s="75">
        <f>'7-11л. РАСКЛАДКА'!V314</f>
        <v>0</v>
      </c>
      <c r="J28" s="75">
        <f>'7-11л. РАСКЛАДКА'!V370</f>
        <v>0</v>
      </c>
      <c r="K28" s="75">
        <f>'7-11л. РАСКЛАДКА'!V423</f>
        <v>0</v>
      </c>
      <c r="L28" s="75">
        <f>'7-11л. РАСКЛАДКА'!V477</f>
        <v>11.5</v>
      </c>
      <c r="M28" s="1094">
        <f>'7-11л. РАСКЛАДКА'!V530</f>
        <v>0</v>
      </c>
      <c r="N28" s="1097">
        <f t="shared" si="1"/>
        <v>60</v>
      </c>
      <c r="O28" s="2067">
        <f t="shared" si="2"/>
        <v>0</v>
      </c>
      <c r="P28" s="1102">
        <f t="shared" si="3"/>
        <v>60</v>
      </c>
      <c r="Q28" s="1103">
        <v>10</v>
      </c>
      <c r="S28" s="672"/>
      <c r="T28" s="678"/>
      <c r="U28" s="384"/>
      <c r="V28" s="108"/>
      <c r="W28" s="108"/>
      <c r="X28" s="108"/>
      <c r="Y28" s="108"/>
      <c r="Z28" s="674"/>
      <c r="AA28" s="127"/>
      <c r="AB28" s="108"/>
      <c r="AC28" s="675"/>
      <c r="AD28" s="108"/>
      <c r="AE28" s="681"/>
      <c r="AF28" s="108"/>
      <c r="AG28" s="108"/>
      <c r="AH28" s="108"/>
      <c r="AI28" s="108"/>
    </row>
    <row r="29" spans="1:35">
      <c r="A29" s="499">
        <v>20</v>
      </c>
      <c r="B29" s="232" t="s">
        <v>48</v>
      </c>
      <c r="C29" s="2852">
        <f t="shared" si="0"/>
        <v>18</v>
      </c>
      <c r="D29" s="659">
        <f>'7-11л. РАСКЛАДКА'!V33</f>
        <v>15</v>
      </c>
      <c r="E29" s="75">
        <f>'7-11л. РАСКЛАДКА'!V91</f>
        <v>25.65</v>
      </c>
      <c r="F29" s="75">
        <f>'7-11л. РАСКЛАДКА'!V146</f>
        <v>15.25</v>
      </c>
      <c r="G29" s="75">
        <f>'7-11л. РАСКЛАДКА'!V202</f>
        <v>12.05</v>
      </c>
      <c r="H29" s="75">
        <f>'7-11л. РАСКЛАДКА'!V259</f>
        <v>17.3</v>
      </c>
      <c r="I29" s="75">
        <f>'7-11л. РАСКЛАДКА'!V315</f>
        <v>25</v>
      </c>
      <c r="J29" s="75">
        <f>'7-11л. РАСКЛАДКА'!V371</f>
        <v>15.71</v>
      </c>
      <c r="K29" s="75">
        <f>'7-11л. РАСКЛАДКА'!V424</f>
        <v>26.439999999999998</v>
      </c>
      <c r="L29" s="75">
        <f>'7-11л. РАСКЛАДКА'!V478</f>
        <v>17.89</v>
      </c>
      <c r="M29" s="1094">
        <f>'7-11л. РАСКЛАДКА'!V531</f>
        <v>9.7100000000000009</v>
      </c>
      <c r="N29" s="1097">
        <f t="shared" si="1"/>
        <v>180.00000000000003</v>
      </c>
      <c r="O29" s="2067">
        <f t="shared" si="2"/>
        <v>0</v>
      </c>
      <c r="P29" s="1102">
        <f t="shared" si="3"/>
        <v>180</v>
      </c>
      <c r="Q29" s="1103">
        <v>30</v>
      </c>
      <c r="S29" s="672"/>
      <c r="T29" s="678"/>
      <c r="U29" s="384"/>
      <c r="V29" s="108"/>
      <c r="W29" s="108"/>
      <c r="X29" s="108"/>
      <c r="Y29" s="108"/>
      <c r="Z29" s="674"/>
      <c r="AA29" s="127"/>
      <c r="AB29" s="108"/>
      <c r="AC29" s="675"/>
      <c r="AD29" s="108"/>
      <c r="AE29" s="676"/>
      <c r="AF29" s="108"/>
      <c r="AG29" s="108"/>
      <c r="AH29" s="108"/>
      <c r="AI29" s="108"/>
    </row>
    <row r="30" spans="1:35">
      <c r="A30" s="499">
        <v>21</v>
      </c>
      <c r="B30" s="232" t="s">
        <v>49</v>
      </c>
      <c r="C30" s="2852">
        <f t="shared" si="0"/>
        <v>9</v>
      </c>
      <c r="D30" s="659">
        <f>'7-11л. РАСКЛАДКА'!V34</f>
        <v>4.4400000000000004</v>
      </c>
      <c r="E30" s="75">
        <f>'7-11л. РАСКЛАДКА'!V92</f>
        <v>4</v>
      </c>
      <c r="F30" s="75">
        <f>'7-11л. РАСКЛАДКА'!V147</f>
        <v>15.25</v>
      </c>
      <c r="G30" s="75">
        <f>'7-11л. РАСКЛАДКА'!V203</f>
        <v>9.8000000000000007</v>
      </c>
      <c r="H30" s="75">
        <f>'7-11л. РАСКЛАДКА'!V260</f>
        <v>14.6</v>
      </c>
      <c r="I30" s="75">
        <f>'7-11л. РАСКЛАДКА'!V316</f>
        <v>3</v>
      </c>
      <c r="J30" s="75">
        <f>'7-11л. РАСКЛАДКА'!V372</f>
        <v>10</v>
      </c>
      <c r="K30" s="75">
        <f>'7-11л. РАСКЛАДКА'!V425</f>
        <v>7.1</v>
      </c>
      <c r="L30" s="75">
        <f>'7-11л. РАСКЛАДКА'!V479</f>
        <v>9</v>
      </c>
      <c r="M30" s="1094">
        <f>'7-11л. РАСКЛАДКА'!V532</f>
        <v>12.75</v>
      </c>
      <c r="N30" s="1097">
        <f t="shared" si="1"/>
        <v>89.94</v>
      </c>
      <c r="O30" s="2265">
        <f t="shared" si="2"/>
        <v>-6.6666666666662877E-2</v>
      </c>
      <c r="P30" s="1102">
        <f t="shared" si="3"/>
        <v>90</v>
      </c>
      <c r="Q30" s="1103">
        <v>15</v>
      </c>
      <c r="S30" s="672"/>
      <c r="T30" s="678"/>
      <c r="U30" s="384"/>
      <c r="V30" s="108"/>
      <c r="W30" s="108"/>
      <c r="X30" s="108"/>
      <c r="Y30" s="108"/>
      <c r="Z30" s="674"/>
      <c r="AA30" s="127"/>
      <c r="AB30" s="108"/>
      <c r="AC30" s="675"/>
      <c r="AD30" s="108"/>
      <c r="AE30" s="676"/>
      <c r="AF30" s="108"/>
      <c r="AG30" s="108"/>
      <c r="AH30" s="108"/>
      <c r="AI30" s="108"/>
    </row>
    <row r="31" spans="1:35" ht="12" customHeight="1">
      <c r="A31" s="499">
        <v>22</v>
      </c>
      <c r="B31" s="232" t="s">
        <v>225</v>
      </c>
      <c r="C31" s="2852">
        <f t="shared" si="0"/>
        <v>24</v>
      </c>
      <c r="D31" s="659">
        <f>'7-11л. РАСКЛАДКА'!V35</f>
        <v>5.2240000000000002</v>
      </c>
      <c r="E31" s="75">
        <f>'7-11л. РАСКЛАДКА'!V93</f>
        <v>5.4</v>
      </c>
      <c r="F31" s="75">
        <f>'7-11л. РАСКЛАДКА'!V148</f>
        <v>0</v>
      </c>
      <c r="G31" s="75">
        <f>'7-11л. РАСКЛАДКА'!V204</f>
        <v>11.64</v>
      </c>
      <c r="H31" s="75">
        <f>'7-11л. РАСКЛАДКА'!V261</f>
        <v>16.880000000000003</v>
      </c>
      <c r="I31" s="75">
        <f>'7-11л. РАСКЛАДКА'!V317</f>
        <v>91</v>
      </c>
      <c r="J31" s="75">
        <f>'7-11л. РАСКЛАДКА'!V373</f>
        <v>0</v>
      </c>
      <c r="K31" s="75">
        <f>'7-11л. РАСКЛАДКА'!V426</f>
        <v>7.4</v>
      </c>
      <c r="L31" s="75">
        <f>'7-11л. РАСКЛАДКА'!V480</f>
        <v>76.8</v>
      </c>
      <c r="M31" s="1094">
        <f>'7-11л. РАСКЛАДКА'!V533</f>
        <v>21.7</v>
      </c>
      <c r="N31" s="1097">
        <f t="shared" si="1"/>
        <v>236.04399999999998</v>
      </c>
      <c r="O31" s="2265">
        <f t="shared" si="2"/>
        <v>-1.6483333333333405</v>
      </c>
      <c r="P31" s="1102">
        <f t="shared" si="3"/>
        <v>240</v>
      </c>
      <c r="Q31" s="1103">
        <v>40</v>
      </c>
      <c r="S31" s="672"/>
      <c r="T31" s="678"/>
      <c r="U31" s="384"/>
      <c r="V31" s="108"/>
      <c r="W31" s="108"/>
      <c r="X31" s="108"/>
      <c r="Y31" s="108"/>
      <c r="Z31" s="674"/>
      <c r="AA31" s="127"/>
      <c r="AB31" s="108"/>
      <c r="AC31" s="675"/>
      <c r="AD31" s="108"/>
      <c r="AE31" s="676"/>
      <c r="AF31" s="108"/>
      <c r="AG31" s="108"/>
      <c r="AH31" s="108"/>
      <c r="AI31" s="108"/>
    </row>
    <row r="32" spans="1:35" ht="13.5" customHeight="1">
      <c r="A32" s="499">
        <v>23</v>
      </c>
      <c r="B32" s="232" t="s">
        <v>50</v>
      </c>
      <c r="C32" s="2852">
        <f t="shared" si="0"/>
        <v>18</v>
      </c>
      <c r="D32" s="659">
        <f>'7-11л. РАСКЛАДКА'!V36</f>
        <v>12</v>
      </c>
      <c r="E32" s="75">
        <f>'7-11л. РАСКЛАДКА'!V94</f>
        <v>25.2</v>
      </c>
      <c r="F32" s="75">
        <f>'7-11л. РАСКЛАДКА'!V149</f>
        <v>14.32</v>
      </c>
      <c r="G32" s="75">
        <f>'7-11л. РАСКЛАДКА'!V205</f>
        <v>7</v>
      </c>
      <c r="H32" s="75">
        <f>'7-11л. РАСКЛАДКА'!V262</f>
        <v>24.439999999999998</v>
      </c>
      <c r="I32" s="75">
        <f>'7-11л. РАСКЛАДКА'!V318</f>
        <v>10</v>
      </c>
      <c r="J32" s="75">
        <f>'7-11л. РАСКЛАДКА'!V374</f>
        <v>20</v>
      </c>
      <c r="K32" s="75">
        <f>'7-11л. РАСКЛАДКА'!V427</f>
        <v>31.98</v>
      </c>
      <c r="L32" s="75">
        <f>'7-11л. РАСКЛАДКА'!V481</f>
        <v>14.719999999999999</v>
      </c>
      <c r="M32" s="1094">
        <f>'7-11л. РАСКЛАДКА'!V534</f>
        <v>12.94</v>
      </c>
      <c r="N32" s="1097">
        <f t="shared" si="1"/>
        <v>172.6</v>
      </c>
      <c r="O32" s="2265">
        <f t="shared" si="2"/>
        <v>-4.1111111111111143</v>
      </c>
      <c r="P32" s="1102">
        <f t="shared" si="3"/>
        <v>180</v>
      </c>
      <c r="Q32" s="1103">
        <v>30</v>
      </c>
      <c r="S32" s="672"/>
      <c r="T32" s="678"/>
      <c r="U32" s="384"/>
      <c r="V32" s="108"/>
      <c r="W32" s="108"/>
      <c r="X32" s="108"/>
      <c r="Y32" s="108"/>
      <c r="Z32" s="674"/>
      <c r="AA32" s="127"/>
      <c r="AB32" s="108"/>
      <c r="AC32" s="675"/>
      <c r="AD32" s="108"/>
      <c r="AE32" s="676"/>
      <c r="AF32" s="108"/>
      <c r="AG32" s="108"/>
      <c r="AH32" s="108"/>
      <c r="AI32" s="108"/>
    </row>
    <row r="33" spans="1:35" ht="12.75" customHeight="1">
      <c r="A33" s="499">
        <v>24</v>
      </c>
      <c r="B33" s="232" t="s">
        <v>51</v>
      </c>
      <c r="C33" s="2852">
        <f t="shared" si="0"/>
        <v>6</v>
      </c>
      <c r="D33" s="659">
        <f>'7-11л. РАСКЛАДКА'!V37</f>
        <v>25</v>
      </c>
      <c r="E33" s="75">
        <f>'7-11л. РАСКЛАДКА'!V95</f>
        <v>0</v>
      </c>
      <c r="F33" s="75">
        <f>'7-11л. РАСКЛАДКА'!V150</f>
        <v>0</v>
      </c>
      <c r="G33" s="75">
        <f>'7-11л. РАСКЛАДКА'!V206</f>
        <v>0</v>
      </c>
      <c r="H33" s="75">
        <f>'7-11л. РАСКЛАДКА'!V263</f>
        <v>0</v>
      </c>
      <c r="I33" s="75">
        <f>'7-11л. РАСКЛАДКА'!V319</f>
        <v>0</v>
      </c>
      <c r="J33" s="75">
        <f>'7-11л. РАСКЛАДКА'!V375</f>
        <v>30</v>
      </c>
      <c r="K33" s="75">
        <f>'7-11л. РАСКЛАДКА'!V428</f>
        <v>0</v>
      </c>
      <c r="L33" s="75">
        <f>'7-11л. РАСКЛАДКА'!V482</f>
        <v>0</v>
      </c>
      <c r="M33" s="1094">
        <f>'7-11л. РАСКЛАДКА'!V535</f>
        <v>0</v>
      </c>
      <c r="N33" s="1097">
        <f t="shared" si="1"/>
        <v>55</v>
      </c>
      <c r="O33" s="2265">
        <f t="shared" si="2"/>
        <v>-8.3333333333333286</v>
      </c>
      <c r="P33" s="1102">
        <f t="shared" si="3"/>
        <v>60</v>
      </c>
      <c r="Q33" s="1103">
        <v>10</v>
      </c>
      <c r="S33" s="672"/>
      <c r="T33" s="678"/>
      <c r="U33" s="384"/>
      <c r="V33" s="108"/>
      <c r="W33" s="108"/>
      <c r="X33" s="108"/>
      <c r="Y33" s="108"/>
      <c r="Z33" s="674"/>
      <c r="AA33" s="127"/>
      <c r="AB33" s="108"/>
      <c r="AC33" s="675"/>
      <c r="AD33" s="108"/>
      <c r="AE33" s="689"/>
      <c r="AF33" s="108"/>
      <c r="AG33" s="108"/>
      <c r="AH33" s="108"/>
      <c r="AI33" s="108"/>
    </row>
    <row r="34" spans="1:35" ht="12" customHeight="1">
      <c r="A34" s="499">
        <v>25</v>
      </c>
      <c r="B34" s="232" t="s">
        <v>52</v>
      </c>
      <c r="C34" s="2852">
        <f t="shared" si="0"/>
        <v>0.6</v>
      </c>
      <c r="D34" s="659">
        <f>'7-11л. РАСКЛАДКА'!V38</f>
        <v>1</v>
      </c>
      <c r="E34" s="75">
        <f>'7-11л. РАСКЛАДКА'!V96</f>
        <v>1</v>
      </c>
      <c r="F34" s="75">
        <f>'7-11л. РАСКЛАДКА'!V151</f>
        <v>0</v>
      </c>
      <c r="G34" s="75">
        <f>'7-11л. РАСКЛАДКА'!V207</f>
        <v>0</v>
      </c>
      <c r="H34" s="75">
        <f>'7-11л. РАСКЛАДКА'!V264</f>
        <v>0</v>
      </c>
      <c r="I34" s="75">
        <f>'7-11л. РАСКЛАДКА'!V320</f>
        <v>0</v>
      </c>
      <c r="J34" s="75">
        <f>'7-11л. РАСКЛАДКА'!V376</f>
        <v>1</v>
      </c>
      <c r="K34" s="75">
        <f>'7-11л. РАСКЛАДКА'!V429</f>
        <v>0</v>
      </c>
      <c r="L34" s="75">
        <f>'7-11л. РАСКЛАДКА'!V483</f>
        <v>1</v>
      </c>
      <c r="M34" s="1094">
        <f>'7-11л. РАСКЛАДКА'!V536</f>
        <v>0</v>
      </c>
      <c r="N34" s="1097">
        <f t="shared" si="1"/>
        <v>4</v>
      </c>
      <c r="O34" s="2265">
        <f t="shared" si="2"/>
        <v>-33.333333333333329</v>
      </c>
      <c r="P34" s="1102">
        <f t="shared" si="3"/>
        <v>6</v>
      </c>
      <c r="Q34" s="1103">
        <v>1</v>
      </c>
      <c r="S34" s="672"/>
      <c r="T34" s="686"/>
      <c r="U34" s="384"/>
      <c r="V34" s="108"/>
      <c r="W34" s="108"/>
      <c r="X34" s="108"/>
      <c r="Y34" s="108"/>
      <c r="Z34" s="674"/>
      <c r="AA34" s="127"/>
      <c r="AB34" s="108"/>
      <c r="AC34" s="675"/>
      <c r="AD34" s="108"/>
      <c r="AE34" s="689"/>
      <c r="AF34" s="108"/>
      <c r="AG34" s="108"/>
      <c r="AH34" s="108"/>
      <c r="AI34" s="108"/>
    </row>
    <row r="35" spans="1:35" ht="15.75" customHeight="1">
      <c r="A35" s="499">
        <v>26</v>
      </c>
      <c r="B35" s="232" t="s">
        <v>226</v>
      </c>
      <c r="C35" s="2852">
        <f t="shared" si="0"/>
        <v>0.6</v>
      </c>
      <c r="D35" s="659">
        <f>'7-11л. РАСКЛАДКА'!V39</f>
        <v>0</v>
      </c>
      <c r="E35" s="75">
        <f>'7-11л. РАСКЛАДКА'!V97</f>
        <v>0</v>
      </c>
      <c r="F35" s="75">
        <f>'7-11л. РАСКЛАДКА'!V152</f>
        <v>0</v>
      </c>
      <c r="G35" s="75">
        <f>'7-11л. РАСКЛАДКА'!V208</f>
        <v>0</v>
      </c>
      <c r="H35" s="75">
        <f>'7-11л. РАСКЛАДКА'!V265</f>
        <v>4</v>
      </c>
      <c r="I35" s="75">
        <f>'7-11л. РАСКЛАДКА'!V321</f>
        <v>0</v>
      </c>
      <c r="J35" s="75">
        <f>'7-11л. РАСКЛАДКА'!V377</f>
        <v>0</v>
      </c>
      <c r="K35" s="75">
        <f>'7-11л. РАСКЛАДКА'!V430</f>
        <v>3</v>
      </c>
      <c r="L35" s="75">
        <f>'7-11л. РАСКЛАДКА'!V484</f>
        <v>0</v>
      </c>
      <c r="M35" s="1094">
        <f>'7-11л. РАСКЛАДКА'!V537</f>
        <v>0</v>
      </c>
      <c r="N35" s="1097">
        <f t="shared" si="1"/>
        <v>7</v>
      </c>
      <c r="O35" s="2265">
        <f t="shared" si="2"/>
        <v>16.666666666666671</v>
      </c>
      <c r="P35" s="1102">
        <f t="shared" si="3"/>
        <v>6</v>
      </c>
      <c r="Q35" s="1103">
        <v>1</v>
      </c>
      <c r="S35" s="672"/>
      <c r="T35" s="678"/>
      <c r="U35" s="384"/>
      <c r="V35" s="108"/>
      <c r="W35" s="108"/>
      <c r="X35" s="108"/>
      <c r="Y35" s="108"/>
      <c r="Z35" s="674"/>
      <c r="AA35" s="127"/>
      <c r="AB35" s="108"/>
      <c r="AC35" s="675"/>
      <c r="AD35" s="108"/>
      <c r="AE35" s="689"/>
      <c r="AF35" s="108"/>
      <c r="AG35" s="108"/>
      <c r="AH35" s="108"/>
      <c r="AI35" s="108"/>
    </row>
    <row r="36" spans="1:35" ht="12" customHeight="1">
      <c r="A36" s="499">
        <v>27</v>
      </c>
      <c r="B36" s="232" t="s">
        <v>115</v>
      </c>
      <c r="C36" s="2852">
        <f t="shared" si="0"/>
        <v>1.2</v>
      </c>
      <c r="D36" s="659">
        <f>'7-11л. РАСКЛАДКА'!V40</f>
        <v>0</v>
      </c>
      <c r="E36" s="75">
        <f>'7-11л. РАСКЛАДКА'!V98</f>
        <v>0</v>
      </c>
      <c r="F36" s="75">
        <f>'7-11л. РАСКЛАДКА'!V153</f>
        <v>3</v>
      </c>
      <c r="G36" s="75">
        <f>'7-11л. РАСКЛАДКА'!V209</f>
        <v>0</v>
      </c>
      <c r="H36" s="75">
        <f>'7-11л. РАСКЛАДКА'!V266</f>
        <v>0</v>
      </c>
      <c r="I36" s="75">
        <f>'7-11л. РАСКЛАДКА'!V322</f>
        <v>5</v>
      </c>
      <c r="J36" s="75">
        <f>'7-11л. РАСКЛАДКА'!V378</f>
        <v>0</v>
      </c>
      <c r="K36" s="75">
        <f>'7-11л. РАСКЛАДКА'!V431</f>
        <v>0</v>
      </c>
      <c r="L36" s="75">
        <f>'7-11л. РАСКЛАДКА'!V485</f>
        <v>0</v>
      </c>
      <c r="M36" s="1094">
        <f>'7-11л. РАСКЛАДКА'!V538</f>
        <v>3</v>
      </c>
      <c r="N36" s="1097">
        <f t="shared" si="1"/>
        <v>11</v>
      </c>
      <c r="O36" s="2265">
        <f t="shared" si="2"/>
        <v>-8.3333333333333286</v>
      </c>
      <c r="P36" s="1102">
        <f t="shared" si="3"/>
        <v>12</v>
      </c>
      <c r="Q36" s="1103">
        <v>2</v>
      </c>
      <c r="S36" s="672"/>
      <c r="T36" s="686"/>
      <c r="U36" s="384"/>
      <c r="V36" s="108"/>
      <c r="W36" s="108"/>
      <c r="X36" s="108"/>
      <c r="Y36" s="108"/>
      <c r="Z36" s="674"/>
      <c r="AA36" s="127"/>
      <c r="AB36" s="108"/>
      <c r="AC36" s="675"/>
      <c r="AD36" s="108"/>
      <c r="AE36" s="689"/>
      <c r="AF36" s="108"/>
      <c r="AG36" s="108"/>
      <c r="AH36" s="108"/>
      <c r="AI36" s="108"/>
    </row>
    <row r="37" spans="1:35" ht="12" hidden="1" customHeight="1">
      <c r="A37" s="499">
        <v>28</v>
      </c>
      <c r="B37" s="232" t="s">
        <v>53</v>
      </c>
      <c r="C37" s="2852">
        <f t="shared" si="0"/>
        <v>0.12</v>
      </c>
      <c r="D37" s="659">
        <f>'7-11л. РАСКЛАДКА'!V41</f>
        <v>0</v>
      </c>
      <c r="E37" s="75">
        <f>'7-11л. РАСКЛАДКА'!V99</f>
        <v>0</v>
      </c>
      <c r="F37" s="75">
        <f>'7-11л. РАСКЛАДКА'!V154</f>
        <v>0</v>
      </c>
      <c r="G37" s="75">
        <f>'7-11л. РАСКЛАДКА'!V210</f>
        <v>0</v>
      </c>
      <c r="H37" s="75">
        <f>'7-11л. РАСКЛАДКА'!V267</f>
        <v>0</v>
      </c>
      <c r="I37" s="75">
        <f>'7-11л. РАСКЛАДКА'!V323</f>
        <v>0</v>
      </c>
      <c r="J37" s="75">
        <f>'7-11л. РАСКЛАДКА'!V379</f>
        <v>0</v>
      </c>
      <c r="K37" s="75">
        <f>'7-11л. РАСКЛАДКА'!V432</f>
        <v>0</v>
      </c>
      <c r="L37" s="75">
        <f>'7-11л. РАСКЛАДКА'!V486</f>
        <v>0</v>
      </c>
      <c r="M37" s="1094">
        <f>'7-11л. РАСКЛАДКА'!V539</f>
        <v>0</v>
      </c>
      <c r="N37" s="1097">
        <f t="shared" si="1"/>
        <v>0</v>
      </c>
      <c r="O37" s="1101">
        <f t="shared" si="2"/>
        <v>-100</v>
      </c>
      <c r="P37" s="1102">
        <f t="shared" si="3"/>
        <v>1.2</v>
      </c>
      <c r="Q37" s="1103">
        <v>0.2</v>
      </c>
      <c r="S37" s="672"/>
      <c r="T37" s="678"/>
      <c r="U37" s="384"/>
      <c r="V37" s="108"/>
      <c r="W37" s="108"/>
      <c r="X37" s="108"/>
      <c r="Y37" s="108"/>
      <c r="Z37" s="674"/>
      <c r="AA37" s="127"/>
      <c r="AB37" s="108"/>
      <c r="AC37" s="675"/>
      <c r="AD37" s="108"/>
      <c r="AE37" s="2867"/>
      <c r="AF37" s="108"/>
      <c r="AG37" s="108"/>
      <c r="AH37" s="108"/>
      <c r="AI37" s="108"/>
    </row>
    <row r="38" spans="1:35" ht="12.75" customHeight="1">
      <c r="A38" s="499">
        <v>29</v>
      </c>
      <c r="B38" s="542" t="s">
        <v>227</v>
      </c>
      <c r="C38" s="2852">
        <f t="shared" si="0"/>
        <v>1.7999999999999998</v>
      </c>
      <c r="D38" s="659">
        <f>'7-11л. РАСКЛАДКА'!V42</f>
        <v>1.35</v>
      </c>
      <c r="E38" s="75">
        <f>'7-11л. РАСКЛАДКА'!V100</f>
        <v>1.05</v>
      </c>
      <c r="F38" s="75">
        <f>'7-11л. РАСКЛАДКА'!V155</f>
        <v>2.4900000000000002</v>
      </c>
      <c r="G38" s="75">
        <f>'7-11л. РАСКЛАДКА'!V211</f>
        <v>1.65</v>
      </c>
      <c r="H38" s="75">
        <f>'7-11л. РАСКЛАДКА'!V268</f>
        <v>2.6900000000000004</v>
      </c>
      <c r="I38" s="75">
        <f>'7-11л. РАСКЛАДКА'!V324</f>
        <v>1.6500000000000001</v>
      </c>
      <c r="J38" s="75">
        <f>'7-11л. РАСКЛАДКА'!V380</f>
        <v>1.9</v>
      </c>
      <c r="K38" s="75">
        <f>'7-11л. РАСКЛАДКА'!V433</f>
        <v>1.3499999999999999</v>
      </c>
      <c r="L38" s="75">
        <f>'7-11л. РАСКЛАДКА'!V487</f>
        <v>1.92</v>
      </c>
      <c r="M38" s="1094">
        <f>'7-11л. РАСКЛАДКА'!V540</f>
        <v>1.9499999999999997</v>
      </c>
      <c r="N38" s="1097">
        <f t="shared" si="1"/>
        <v>18</v>
      </c>
      <c r="O38" s="2067">
        <f t="shared" si="2"/>
        <v>0</v>
      </c>
      <c r="P38" s="1102">
        <f t="shared" si="3"/>
        <v>18</v>
      </c>
      <c r="Q38" s="1103">
        <v>3</v>
      </c>
      <c r="S38" s="672"/>
      <c r="T38" s="678"/>
      <c r="U38" s="384"/>
      <c r="V38" s="108"/>
      <c r="W38" s="108"/>
      <c r="X38" s="108"/>
      <c r="Y38" s="108"/>
      <c r="Z38" s="674"/>
      <c r="AA38" s="127"/>
      <c r="AB38" s="108"/>
      <c r="AC38" s="675"/>
      <c r="AD38" s="108"/>
      <c r="AE38" s="689"/>
      <c r="AF38" s="108"/>
      <c r="AG38" s="108"/>
      <c r="AH38" s="108"/>
      <c r="AI38" s="108"/>
    </row>
    <row r="39" spans="1:35" ht="13.5" customHeight="1">
      <c r="A39" s="499">
        <v>30</v>
      </c>
      <c r="B39" s="232" t="s">
        <v>116</v>
      </c>
      <c r="C39" s="2852">
        <f t="shared" si="0"/>
        <v>1.7999999999999998</v>
      </c>
      <c r="D39" s="659">
        <f>'7-11л. РАСКЛАДКА'!V43</f>
        <v>0</v>
      </c>
      <c r="E39" s="75">
        <f>'7-11л. РАСКЛАДКА'!V101</f>
        <v>0</v>
      </c>
      <c r="F39" s="75">
        <f>'7-11л. РАСКЛАДКА'!V156</f>
        <v>0</v>
      </c>
      <c r="G39" s="75">
        <f>'7-11л. РАСКЛАДКА'!V212</f>
        <v>0</v>
      </c>
      <c r="H39" s="75">
        <f>'7-11л. РАСКЛАДКА'!V269</f>
        <v>10</v>
      </c>
      <c r="I39" s="75">
        <f>'7-11л. РАСКЛАДКА'!V325</f>
        <v>0</v>
      </c>
      <c r="J39" s="75">
        <f>'7-11л. РАСКЛАДКА'!V381</f>
        <v>0</v>
      </c>
      <c r="K39" s="75">
        <f>'7-11л. РАСКЛАДКА'!V434</f>
        <v>10</v>
      </c>
      <c r="L39" s="75">
        <f>'7-11л. РАСКЛАДКА'!V488</f>
        <v>0</v>
      </c>
      <c r="M39" s="1094">
        <f>'7-11л. РАСКЛАДКА'!V541</f>
        <v>0</v>
      </c>
      <c r="N39" s="1097">
        <f t="shared" si="1"/>
        <v>20</v>
      </c>
      <c r="O39" s="2265">
        <f t="shared" si="2"/>
        <v>11.111111111111114</v>
      </c>
      <c r="P39" s="1102">
        <f t="shared" si="3"/>
        <v>18</v>
      </c>
      <c r="Q39" s="1103">
        <v>3</v>
      </c>
      <c r="S39" s="677"/>
      <c r="T39" s="686"/>
      <c r="U39" s="384"/>
      <c r="V39" s="108"/>
      <c r="W39" s="108"/>
      <c r="X39" s="108"/>
      <c r="Y39" s="108"/>
      <c r="Z39" s="674"/>
      <c r="AA39" s="127"/>
      <c r="AB39" s="108"/>
      <c r="AC39" s="675"/>
      <c r="AD39" s="108"/>
      <c r="AE39" s="689"/>
      <c r="AF39" s="108"/>
      <c r="AG39" s="108"/>
      <c r="AH39" s="108"/>
      <c r="AI39" s="108"/>
    </row>
    <row r="40" spans="1:35" ht="14.25" customHeight="1">
      <c r="A40" s="499">
        <v>31</v>
      </c>
      <c r="B40" s="232" t="s">
        <v>117</v>
      </c>
      <c r="C40" s="2852">
        <f t="shared" si="0"/>
        <v>1.2</v>
      </c>
      <c r="D40" s="659">
        <f>'7-11л. РАСКЛАДКА'!V44</f>
        <v>1.0122</v>
      </c>
      <c r="E40" s="75">
        <f>'7-11л. РАСКЛАДКА'!V102</f>
        <v>1.069</v>
      </c>
      <c r="F40" s="75">
        <f>'7-11л. РАСКЛАДКА'!V157</f>
        <v>1.2190999999999999</v>
      </c>
      <c r="G40" s="75">
        <f>'7-11л. РАСКЛАДКА'!V213</f>
        <v>1.5229999999999999</v>
      </c>
      <c r="H40" s="75">
        <f>'7-11л. РАСКЛАДКА'!V270</f>
        <v>0.95499999999999996</v>
      </c>
      <c r="I40" s="75">
        <f>'7-11л. РАСКЛАДКА'!V326</f>
        <v>2.6499999999999999E-2</v>
      </c>
      <c r="J40" s="75">
        <f>'7-11л. РАСКЛАДКА'!V382</f>
        <v>3.2974000000000001</v>
      </c>
      <c r="K40" s="75">
        <f>'7-11л. РАСКЛАДКА'!V435</f>
        <v>1.04</v>
      </c>
      <c r="L40" s="75">
        <f>'7-11л. РАСКЛАДКА'!V489</f>
        <v>1.1589999999999998</v>
      </c>
      <c r="M40" s="1094">
        <f>'7-11л. РАСКЛАДКА'!V542</f>
        <v>2.4630000000000001</v>
      </c>
      <c r="N40" s="1097">
        <f t="shared" si="1"/>
        <v>13.764199999999999</v>
      </c>
      <c r="O40" s="2265">
        <f t="shared" si="2"/>
        <v>14.701666666666654</v>
      </c>
      <c r="P40" s="1102">
        <f t="shared" si="3"/>
        <v>12</v>
      </c>
      <c r="Q40" s="1103">
        <v>2</v>
      </c>
      <c r="S40" s="677"/>
      <c r="T40" s="678"/>
      <c r="U40" s="384"/>
      <c r="V40" s="108"/>
      <c r="W40" s="108"/>
      <c r="X40" s="108"/>
      <c r="Y40" s="108"/>
      <c r="Z40" s="674"/>
      <c r="AA40" s="127"/>
      <c r="AB40" s="108"/>
      <c r="AC40" s="675"/>
      <c r="AD40" s="108"/>
      <c r="AE40" s="2868"/>
      <c r="AF40" s="108"/>
      <c r="AG40" s="108"/>
      <c r="AH40" s="108"/>
      <c r="AI40" s="108"/>
    </row>
    <row r="41" spans="1:35" ht="15" customHeight="1">
      <c r="A41" s="499">
        <v>32</v>
      </c>
      <c r="B41" s="232" t="s">
        <v>55</v>
      </c>
      <c r="C41" s="2852">
        <f t="shared" si="0"/>
        <v>46.2</v>
      </c>
      <c r="D41" s="185">
        <f>'7-11л. МЕНЮ '!D95</f>
        <v>36.04</v>
      </c>
      <c r="E41" s="93">
        <f>'7-11л. МЕНЮ '!D147</f>
        <v>55.710999999999999</v>
      </c>
      <c r="F41" s="93">
        <f>'7-11л. МЕНЮ '!D205</f>
        <v>45.591000000000001</v>
      </c>
      <c r="G41" s="93">
        <f>'7-11л. МЕНЮ '!D257</f>
        <v>40.344000000000001</v>
      </c>
      <c r="H41" s="93">
        <f>'7-11л. МЕНЮ '!D311</f>
        <v>53.314000000000007</v>
      </c>
      <c r="I41" s="93">
        <f>'7-11л. МЕНЮ '!D423</f>
        <v>48.935000000000002</v>
      </c>
      <c r="J41" s="93">
        <f>'7-11л. МЕНЮ '!D479</f>
        <v>47.789000000000001</v>
      </c>
      <c r="K41" s="93">
        <f>'7-11л. МЕНЮ '!D534</f>
        <v>42.666999999999994</v>
      </c>
      <c r="L41" s="93">
        <f>'7-11л. МЕНЮ '!D590</f>
        <v>41.899000000000001</v>
      </c>
      <c r="M41" s="1066">
        <f>'7-11л. МЕНЮ '!D644</f>
        <v>49.710000000000008</v>
      </c>
      <c r="N41" s="1097">
        <f t="shared" si="1"/>
        <v>462</v>
      </c>
      <c r="O41" s="2067">
        <f t="shared" si="2"/>
        <v>0</v>
      </c>
      <c r="P41" s="1102">
        <f t="shared" si="3"/>
        <v>462</v>
      </c>
      <c r="Q41" s="1103">
        <v>77</v>
      </c>
      <c r="S41" s="2859"/>
      <c r="T41" s="686"/>
      <c r="U41" s="384"/>
      <c r="V41" s="108"/>
      <c r="W41" s="108"/>
      <c r="X41" s="108"/>
      <c r="Y41" s="108"/>
      <c r="Z41" s="693"/>
      <c r="AA41" s="127"/>
      <c r="AB41" s="108"/>
      <c r="AC41" s="675"/>
      <c r="AD41" s="108"/>
      <c r="AE41" s="689"/>
      <c r="AF41" s="108"/>
      <c r="AG41" s="108"/>
      <c r="AH41" s="108"/>
      <c r="AI41" s="108"/>
    </row>
    <row r="42" spans="1:35" ht="12.75" customHeight="1">
      <c r="A42" s="499">
        <v>33</v>
      </c>
      <c r="B42" s="232" t="s">
        <v>56</v>
      </c>
      <c r="C42" s="2852">
        <f t="shared" si="0"/>
        <v>47.400000000000006</v>
      </c>
      <c r="D42" s="185">
        <f>'7-11л. МЕНЮ '!E95</f>
        <v>41.245699999999999</v>
      </c>
      <c r="E42" s="93">
        <f>'7-11л. МЕНЮ '!E147</f>
        <v>47.236999999999995</v>
      </c>
      <c r="F42" s="93">
        <f>'7-11л. МЕНЮ '!E205</f>
        <v>47.430300000000003</v>
      </c>
      <c r="G42" s="93">
        <f>'7-11л. МЕНЮ '!E257</f>
        <v>50.058999999999997</v>
      </c>
      <c r="H42" s="93">
        <f>'7-11л. МЕНЮ '!E311</f>
        <v>51.027999999999999</v>
      </c>
      <c r="I42" s="93">
        <f>'7-11л. МЕНЮ '!E423</f>
        <v>47.102999999999994</v>
      </c>
      <c r="J42" s="93">
        <f>'7-11л. МЕНЮ '!E479</f>
        <v>43.366</v>
      </c>
      <c r="K42" s="93">
        <f>'7-11л. МЕНЮ '!E534</f>
        <v>44.191999999999993</v>
      </c>
      <c r="L42" s="93">
        <f>'7-11л. МЕНЮ '!E590</f>
        <v>55.561</v>
      </c>
      <c r="M42" s="1066">
        <f>'7-11л. МЕНЮ '!E644</f>
        <v>46.777000000000001</v>
      </c>
      <c r="N42" s="1097">
        <f t="shared" si="1"/>
        <v>473.99899999999997</v>
      </c>
      <c r="O42" s="2067">
        <f t="shared" si="2"/>
        <v>-2.1097046415263776E-4</v>
      </c>
      <c r="P42" s="1102">
        <f t="shared" si="3"/>
        <v>474</v>
      </c>
      <c r="Q42" s="1103">
        <v>79</v>
      </c>
      <c r="S42" s="2859"/>
      <c r="T42" s="686"/>
      <c r="U42" s="384"/>
      <c r="V42" s="108"/>
      <c r="W42" s="108"/>
      <c r="X42" s="108"/>
      <c r="Y42" s="108"/>
      <c r="Z42" s="693"/>
      <c r="AA42" s="127"/>
      <c r="AB42" s="108"/>
      <c r="AC42" s="675"/>
      <c r="AD42" s="108"/>
      <c r="AE42" s="676"/>
      <c r="AF42" s="108"/>
      <c r="AG42" s="108"/>
      <c r="AH42" s="108"/>
      <c r="AI42" s="108"/>
    </row>
    <row r="43" spans="1:35" ht="12.75" customHeight="1">
      <c r="A43" s="499">
        <v>34</v>
      </c>
      <c r="B43" s="232" t="s">
        <v>57</v>
      </c>
      <c r="C43" s="2852">
        <f t="shared" si="0"/>
        <v>201</v>
      </c>
      <c r="D43" s="168">
        <f>'7-11л. МЕНЮ '!F95</f>
        <v>220.18200000000002</v>
      </c>
      <c r="E43" s="93">
        <f>'7-11л. МЕНЮ '!F147</f>
        <v>190.12099999999998</v>
      </c>
      <c r="F43" s="93">
        <f>'7-11л. МЕНЮ '!F205</f>
        <v>197.63160000000002</v>
      </c>
      <c r="G43" s="93">
        <f>'7-11л. МЕНЮ '!F257</f>
        <v>202.10840000000002</v>
      </c>
      <c r="H43" s="93">
        <f>'7-11л. МЕНЮ '!F311</f>
        <v>194.95699999999999</v>
      </c>
      <c r="I43" s="93">
        <f>'7-11л. МЕНЮ '!F423</f>
        <v>202.20499999999998</v>
      </c>
      <c r="J43" s="93">
        <f>'7-11л. МЕНЮ '!F479</f>
        <v>206.61600000000004</v>
      </c>
      <c r="K43" s="93">
        <f>'7-11л. МЕНЮ '!F534</f>
        <v>210.608</v>
      </c>
      <c r="L43" s="93">
        <f>'7-11л. МЕНЮ '!F590</f>
        <v>189.55600000000001</v>
      </c>
      <c r="M43" s="1066">
        <f>'7-11л. МЕНЮ '!F644</f>
        <v>196.01500000000001</v>
      </c>
      <c r="N43" s="1097">
        <f t="shared" si="1"/>
        <v>2010.0000000000002</v>
      </c>
      <c r="O43" s="2067">
        <f t="shared" si="2"/>
        <v>0</v>
      </c>
      <c r="P43" s="1102">
        <f t="shared" si="3"/>
        <v>2010</v>
      </c>
      <c r="Q43" s="1103">
        <v>335</v>
      </c>
      <c r="S43" s="2859"/>
      <c r="T43" s="686"/>
      <c r="U43" s="384"/>
      <c r="V43" s="108"/>
      <c r="W43" s="108"/>
      <c r="X43" s="108"/>
      <c r="Y43" s="108"/>
      <c r="Z43" s="693"/>
      <c r="AA43" s="127"/>
      <c r="AB43" s="108"/>
      <c r="AC43" s="675"/>
      <c r="AD43" s="108"/>
      <c r="AE43" s="676"/>
      <c r="AF43" s="108"/>
      <c r="AG43" s="108"/>
      <c r="AH43" s="108"/>
      <c r="AI43" s="108"/>
    </row>
    <row r="44" spans="1:35" ht="15" customHeight="1" thickBot="1">
      <c r="A44" s="543">
        <v>35</v>
      </c>
      <c r="B44" s="544" t="s">
        <v>58</v>
      </c>
      <c r="C44" s="2853">
        <f t="shared" si="0"/>
        <v>1410</v>
      </c>
      <c r="D44" s="169">
        <f>'7-11л. МЕНЮ '!G95</f>
        <v>1405.8180000000002</v>
      </c>
      <c r="E44" s="97">
        <f>'7-11л. МЕНЮ '!G147</f>
        <v>1407.761</v>
      </c>
      <c r="F44" s="97">
        <f>'7-11л. МЕНЮ '!G205</f>
        <v>1409.8724</v>
      </c>
      <c r="G44" s="97">
        <f>'7-11л. МЕНЮ '!G257</f>
        <v>1413.8766000000001</v>
      </c>
      <c r="H44" s="97">
        <f>'7-11л. МЕНЮ '!G311</f>
        <v>1412.6759999999999</v>
      </c>
      <c r="I44" s="97">
        <f>'7-11л. МЕНЮ '!G423</f>
        <v>1409.1880000000001</v>
      </c>
      <c r="J44" s="129">
        <f>'7-11л. МЕНЮ '!G479</f>
        <v>1408.3790000000001</v>
      </c>
      <c r="K44" s="97">
        <f>'7-11л. МЕНЮ '!G534</f>
        <v>1410.6090000000002</v>
      </c>
      <c r="L44" s="97">
        <f>'7-11л. МЕНЮ '!G590</f>
        <v>1412.8290000000002</v>
      </c>
      <c r="M44" s="1067">
        <f>'7-11л. МЕНЮ '!G644</f>
        <v>1408.9930000000004</v>
      </c>
      <c r="N44" s="1098">
        <f t="shared" si="1"/>
        <v>14100.002</v>
      </c>
      <c r="O44" s="2266">
        <f t="shared" si="2"/>
        <v>1.4184397159056061E-5</v>
      </c>
      <c r="P44" s="1104">
        <f t="shared" si="3"/>
        <v>14100</v>
      </c>
      <c r="Q44" s="1105">
        <v>2350</v>
      </c>
      <c r="S44" s="677"/>
      <c r="T44" s="686"/>
      <c r="U44" s="384"/>
      <c r="V44" s="108"/>
      <c r="W44" s="108"/>
      <c r="X44" s="108"/>
      <c r="Y44" s="108"/>
      <c r="Z44" s="693"/>
      <c r="AA44" s="127"/>
      <c r="AB44" s="108"/>
      <c r="AC44" s="675"/>
      <c r="AD44" s="108"/>
      <c r="AE44" s="676"/>
      <c r="AF44" s="108"/>
      <c r="AG44" s="108"/>
      <c r="AH44" s="108"/>
      <c r="AI44" s="108"/>
    </row>
    <row r="46" spans="1:35">
      <c r="U46" s="381"/>
    </row>
    <row r="47" spans="1:35" ht="13.5" customHeight="1"/>
    <row r="48" spans="1:35" ht="12.75" customHeight="1"/>
    <row r="49" spans="1:17" ht="12.75" customHeight="1">
      <c r="A49" t="s">
        <v>232</v>
      </c>
    </row>
    <row r="50" spans="1:17" ht="11.25" customHeight="1">
      <c r="A50" t="s">
        <v>233</v>
      </c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</row>
    <row r="51" spans="1:17" ht="11.25" customHeight="1">
      <c r="A51" t="s">
        <v>234</v>
      </c>
      <c r="N51" s="275"/>
      <c r="O51" s="275"/>
    </row>
    <row r="52" spans="1:17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275"/>
      <c r="Q52" s="275"/>
    </row>
    <row r="53" spans="1:17">
      <c r="A53" s="1" t="s">
        <v>235</v>
      </c>
    </row>
    <row r="54" spans="1:17">
      <c r="A54" t="s">
        <v>236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1:17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275"/>
      <c r="Q55" s="275"/>
    </row>
    <row r="56" spans="1:17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67" ht="13.5" customHeight="1"/>
    <row r="69" ht="13.5" customHeight="1"/>
    <row r="70" ht="12" customHeight="1"/>
    <row r="72" ht="12.75" customHeight="1"/>
    <row r="74" ht="12.75" customHeight="1"/>
    <row r="76" ht="12.75" customHeight="1"/>
    <row r="78" ht="12.75" customHeight="1"/>
    <row r="79" hidden="1"/>
    <row r="103" ht="12.75" customHeight="1"/>
    <row r="104" ht="13.5" customHeight="1"/>
    <row r="105" ht="12.75" customHeight="1"/>
    <row r="109" ht="12.75" customHeight="1"/>
    <row r="110" ht="12.75" customHeight="1"/>
    <row r="111" ht="11.25" customHeight="1"/>
    <row r="112" ht="12.75" customHeight="1"/>
    <row r="113" spans="1:29" ht="13.5" customHeight="1"/>
    <row r="114" spans="1:29" ht="14.25" customHeight="1"/>
    <row r="116" spans="1:29" ht="14.25" customHeight="1"/>
    <row r="118" spans="1:29" ht="11.25" customHeight="1"/>
    <row r="121" spans="1:29" hidden="1"/>
    <row r="126" spans="1:29" ht="11.25" customHeight="1"/>
    <row r="127" spans="1:29" ht="12.75" customHeight="1">
      <c r="A127" s="108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</row>
    <row r="128" spans="1:29" ht="11.25" customHeight="1">
      <c r="A128" s="108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</row>
    <row r="129" spans="1:29">
      <c r="A129" s="203"/>
      <c r="B129" s="108"/>
      <c r="C129" s="203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201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</row>
    <row r="130" spans="1:29">
      <c r="A130" s="108"/>
      <c r="B130" s="127"/>
      <c r="C130" s="384"/>
      <c r="D130" s="207"/>
      <c r="E130" s="207"/>
      <c r="F130" s="207"/>
      <c r="G130" s="207"/>
      <c r="H130" s="207"/>
      <c r="I130" s="207"/>
      <c r="J130" s="207"/>
      <c r="K130" s="207"/>
      <c r="L130" s="127"/>
      <c r="M130" s="127"/>
      <c r="N130" s="100"/>
      <c r="O130" s="100"/>
      <c r="P130" s="127"/>
      <c r="Q130" s="384"/>
      <c r="R130" s="108"/>
      <c r="S130" s="384"/>
      <c r="T130" s="127"/>
      <c r="U130" s="108"/>
      <c r="V130" s="108"/>
      <c r="W130" s="108"/>
      <c r="X130" s="108"/>
      <c r="Y130" s="108"/>
      <c r="Z130" s="108"/>
      <c r="AA130" s="108"/>
      <c r="AB130" s="108"/>
      <c r="AC130" s="108"/>
    </row>
    <row r="131" spans="1:29">
      <c r="A131" s="108"/>
      <c r="B131" s="127"/>
      <c r="C131" s="100"/>
      <c r="D131" s="667"/>
      <c r="E131" s="207"/>
      <c r="F131" s="207"/>
      <c r="G131" s="207"/>
      <c r="H131" s="207"/>
      <c r="I131" s="207"/>
      <c r="J131" s="207"/>
      <c r="K131" s="207"/>
      <c r="L131" s="127"/>
      <c r="M131" s="127"/>
      <c r="N131" s="100"/>
      <c r="O131" s="100"/>
      <c r="P131" s="127"/>
      <c r="Q131" s="384"/>
      <c r="R131" s="108"/>
      <c r="S131" s="384"/>
      <c r="T131" s="127"/>
      <c r="U131" s="108"/>
      <c r="V131" s="108"/>
      <c r="W131" s="108"/>
      <c r="X131" s="108"/>
      <c r="Y131" s="108"/>
      <c r="Z131" s="108"/>
      <c r="AA131" s="108"/>
      <c r="AB131" s="108"/>
      <c r="AC131" s="108"/>
    </row>
    <row r="132" spans="1:29">
      <c r="A132" s="108"/>
      <c r="B132" s="384"/>
      <c r="C132" s="384"/>
      <c r="D132" s="207"/>
      <c r="E132" s="207"/>
      <c r="F132" s="207"/>
      <c r="G132" s="207"/>
      <c r="H132" s="108"/>
      <c r="I132" s="108"/>
      <c r="J132" s="207"/>
      <c r="K132" s="106"/>
      <c r="L132" s="127"/>
      <c r="M132" s="127"/>
      <c r="N132" s="100"/>
      <c r="O132" s="100"/>
      <c r="P132" s="384"/>
      <c r="Q132" s="384"/>
      <c r="R132" s="108"/>
      <c r="S132" s="384"/>
      <c r="T132" s="127"/>
      <c r="U132" s="108"/>
      <c r="V132" s="108"/>
      <c r="W132" s="108"/>
      <c r="X132" s="108"/>
      <c r="Y132" s="108"/>
      <c r="Z132" s="108"/>
      <c r="AA132" s="669"/>
      <c r="AB132" s="108"/>
      <c r="AC132" s="108"/>
    </row>
    <row r="133" spans="1:29">
      <c r="A133" s="108"/>
      <c r="B133" s="127"/>
      <c r="C133" s="127"/>
      <c r="D133" s="384"/>
      <c r="E133" s="384"/>
      <c r="F133" s="384"/>
      <c r="G133" s="384"/>
      <c r="H133" s="384"/>
      <c r="I133" s="384"/>
      <c r="J133" s="384"/>
      <c r="K133" s="384"/>
      <c r="L133" s="384"/>
      <c r="M133" s="384"/>
      <c r="N133" s="100"/>
      <c r="O133" s="100"/>
      <c r="P133" s="384"/>
      <c r="Q133" s="384"/>
      <c r="R133" s="108"/>
      <c r="S133" s="384"/>
      <c r="T133" s="127"/>
      <c r="U133" s="108"/>
      <c r="V133" s="108"/>
      <c r="W133" s="108"/>
      <c r="X133" s="108"/>
      <c r="Y133" s="352"/>
      <c r="Z133" s="108"/>
      <c r="AA133" s="669"/>
      <c r="AB133" s="108"/>
      <c r="AC133" s="108"/>
    </row>
    <row r="134" spans="1:29">
      <c r="A134" s="108"/>
      <c r="B134" s="384"/>
      <c r="C134" s="108"/>
      <c r="D134" s="384"/>
      <c r="E134" s="384"/>
      <c r="F134" s="384"/>
      <c r="G134" s="384"/>
      <c r="H134" s="384"/>
      <c r="I134" s="384"/>
      <c r="J134" s="384"/>
      <c r="K134" s="384"/>
      <c r="L134" s="384"/>
      <c r="M134" s="384"/>
      <c r="N134" s="100"/>
      <c r="O134" s="100"/>
      <c r="P134" s="127"/>
      <c r="Q134" s="384"/>
      <c r="R134" s="108"/>
      <c r="S134" s="384"/>
      <c r="T134" s="127"/>
      <c r="U134" s="108"/>
      <c r="V134" s="108"/>
      <c r="W134" s="108"/>
      <c r="X134" s="108"/>
      <c r="Y134" s="352"/>
      <c r="Z134" s="108"/>
      <c r="AA134" s="670"/>
      <c r="AB134" s="108"/>
      <c r="AC134" s="108"/>
    </row>
    <row r="135" spans="1:29">
      <c r="A135" s="108"/>
      <c r="B135" s="127"/>
      <c r="C135" s="207"/>
      <c r="D135" s="127"/>
      <c r="E135" s="127"/>
      <c r="F135" s="127"/>
      <c r="G135" s="127"/>
      <c r="H135" s="103"/>
      <c r="I135" s="127"/>
      <c r="J135" s="127"/>
      <c r="K135" s="127"/>
      <c r="L135" s="127"/>
      <c r="M135" s="103"/>
      <c r="N135" s="100"/>
      <c r="O135" s="100"/>
      <c r="P135" s="207"/>
      <c r="Q135" s="384"/>
      <c r="R135" s="127"/>
      <c r="S135" s="384"/>
      <c r="T135" s="127"/>
      <c r="U135" s="108"/>
      <c r="V135" s="285"/>
      <c r="W135" s="384"/>
      <c r="X135" s="159"/>
      <c r="Y135" s="671"/>
      <c r="Z135" s="108"/>
      <c r="AA135" s="670"/>
      <c r="AB135" s="108"/>
      <c r="AC135" s="108"/>
    </row>
    <row r="136" spans="1:29">
      <c r="A136" s="159"/>
      <c r="B136" s="127"/>
      <c r="C136" s="672"/>
      <c r="D136" s="673"/>
      <c r="E136" s="673"/>
      <c r="F136" s="673"/>
      <c r="G136" s="673"/>
      <c r="H136" s="673"/>
      <c r="I136" s="673"/>
      <c r="J136" s="673"/>
      <c r="K136" s="673"/>
      <c r="L136" s="673"/>
      <c r="M136" s="673"/>
      <c r="N136" s="672"/>
      <c r="O136" s="384"/>
      <c r="P136" s="384"/>
      <c r="Q136" s="108"/>
      <c r="R136" s="578"/>
      <c r="S136" s="108"/>
      <c r="T136" s="108"/>
      <c r="U136" s="108"/>
      <c r="V136" s="674"/>
      <c r="W136" s="127"/>
      <c r="X136" s="122"/>
      <c r="Y136" s="675"/>
      <c r="Z136" s="108"/>
      <c r="AA136" s="676"/>
      <c r="AB136" s="108"/>
      <c r="AC136" s="108"/>
    </row>
    <row r="137" spans="1:29">
      <c r="A137" s="159"/>
      <c r="B137" s="127"/>
      <c r="C137" s="672"/>
      <c r="D137" s="673"/>
      <c r="E137" s="673"/>
      <c r="F137" s="673"/>
      <c r="G137" s="673"/>
      <c r="H137" s="673"/>
      <c r="I137" s="673"/>
      <c r="J137" s="673"/>
      <c r="K137" s="673"/>
      <c r="L137" s="673"/>
      <c r="M137" s="673"/>
      <c r="N137" s="677"/>
      <c r="O137" s="678"/>
      <c r="P137" s="384"/>
      <c r="Q137" s="108"/>
      <c r="R137" s="108"/>
      <c r="S137" s="108"/>
      <c r="T137" s="108"/>
      <c r="U137" s="108"/>
      <c r="V137" s="674"/>
      <c r="W137" s="127"/>
      <c r="X137" s="122"/>
      <c r="Y137" s="675"/>
      <c r="Z137" s="108"/>
      <c r="AA137" s="676"/>
      <c r="AB137" s="108"/>
      <c r="AC137" s="108"/>
    </row>
    <row r="138" spans="1:29">
      <c r="A138" s="159"/>
      <c r="B138" s="127"/>
      <c r="C138" s="672"/>
      <c r="D138" s="673"/>
      <c r="E138" s="673"/>
      <c r="F138" s="673"/>
      <c r="G138" s="688"/>
      <c r="H138" s="673"/>
      <c r="I138" s="673"/>
      <c r="J138" s="688"/>
      <c r="K138" s="673"/>
      <c r="L138" s="673"/>
      <c r="M138" s="673"/>
      <c r="N138" s="672"/>
      <c r="O138" s="678"/>
      <c r="P138" s="384"/>
      <c r="Q138" s="108"/>
      <c r="R138" s="108"/>
      <c r="S138" s="108"/>
      <c r="T138" s="108"/>
      <c r="U138" s="108"/>
      <c r="V138" s="674"/>
      <c r="W138" s="127"/>
      <c r="X138" s="122"/>
      <c r="Y138" s="675"/>
      <c r="Z138" s="108"/>
      <c r="AA138" s="679"/>
      <c r="AB138" s="108"/>
      <c r="AC138" s="108"/>
    </row>
    <row r="139" spans="1:29">
      <c r="A139" s="159"/>
      <c r="B139" s="127"/>
      <c r="C139" s="672"/>
      <c r="D139" s="673"/>
      <c r="E139" s="673"/>
      <c r="F139" s="673"/>
      <c r="G139" s="673"/>
      <c r="H139" s="673"/>
      <c r="I139" s="673"/>
      <c r="J139" s="673"/>
      <c r="K139" s="673"/>
      <c r="L139" s="673"/>
      <c r="M139" s="688"/>
      <c r="N139" s="680"/>
      <c r="O139" s="678"/>
      <c r="P139" s="384"/>
      <c r="Q139" s="108"/>
      <c r="R139" s="108"/>
      <c r="S139" s="108"/>
      <c r="T139" s="108"/>
      <c r="U139" s="108"/>
      <c r="V139" s="674"/>
      <c r="W139" s="127"/>
      <c r="X139" s="122"/>
      <c r="Y139" s="675"/>
      <c r="Z139" s="108"/>
      <c r="AA139" s="676"/>
      <c r="AB139" s="108"/>
      <c r="AC139" s="108"/>
    </row>
    <row r="140" spans="1:29">
      <c r="A140" s="159"/>
      <c r="B140" s="127"/>
      <c r="C140" s="672"/>
      <c r="D140" s="673"/>
      <c r="E140" s="673"/>
      <c r="F140" s="673"/>
      <c r="G140" s="673"/>
      <c r="H140" s="673"/>
      <c r="I140" s="673"/>
      <c r="J140" s="673"/>
      <c r="K140" s="673"/>
      <c r="L140" s="673"/>
      <c r="M140" s="673"/>
      <c r="N140" s="672"/>
      <c r="O140" s="678"/>
      <c r="P140" s="384"/>
      <c r="Q140" s="108"/>
      <c r="R140" s="108"/>
      <c r="S140" s="108"/>
      <c r="T140" s="108"/>
      <c r="U140" s="108"/>
      <c r="V140" s="674"/>
      <c r="W140" s="127"/>
      <c r="X140" s="122"/>
      <c r="Y140" s="675"/>
      <c r="Z140" s="108"/>
      <c r="AA140" s="681"/>
      <c r="AB140" s="108"/>
      <c r="AC140" s="108"/>
    </row>
    <row r="141" spans="1:29">
      <c r="A141" s="159"/>
      <c r="B141" s="127"/>
      <c r="C141" s="672"/>
      <c r="D141" s="673"/>
      <c r="E141" s="673"/>
      <c r="F141" s="673"/>
      <c r="G141" s="673"/>
      <c r="H141" s="673"/>
      <c r="I141" s="673"/>
      <c r="J141" s="673"/>
      <c r="K141" s="673"/>
      <c r="L141" s="673"/>
      <c r="M141" s="673"/>
      <c r="N141" s="672"/>
      <c r="O141" s="678"/>
      <c r="P141" s="384"/>
      <c r="Q141" s="108"/>
      <c r="R141" s="108"/>
      <c r="S141" s="108"/>
      <c r="T141" s="108"/>
      <c r="U141" s="108"/>
      <c r="V141" s="674"/>
      <c r="W141" s="127"/>
      <c r="X141" s="122"/>
      <c r="Y141" s="675"/>
      <c r="Z141" s="108"/>
      <c r="AA141" s="679"/>
      <c r="AB141" s="108"/>
      <c r="AC141" s="108"/>
    </row>
    <row r="142" spans="1:29">
      <c r="A142" s="159"/>
      <c r="B142" s="127"/>
      <c r="C142" s="672"/>
      <c r="D142" s="673"/>
      <c r="E142" s="673"/>
      <c r="F142" s="100"/>
      <c r="G142" s="683"/>
      <c r="H142" s="688"/>
      <c r="I142" s="673"/>
      <c r="J142" s="673"/>
      <c r="K142" s="673"/>
      <c r="L142" s="673"/>
      <c r="M142" s="673"/>
      <c r="N142" s="682"/>
      <c r="O142" s="678"/>
      <c r="P142" s="384"/>
      <c r="Q142" s="108"/>
      <c r="R142" s="108"/>
      <c r="S142" s="108"/>
      <c r="T142" s="108"/>
      <c r="U142" s="108"/>
      <c r="V142" s="674"/>
      <c r="W142" s="127"/>
      <c r="X142" s="122"/>
      <c r="Y142" s="675"/>
      <c r="Z142" s="108"/>
      <c r="AA142" s="681"/>
      <c r="AB142" s="108"/>
      <c r="AC142" s="108"/>
    </row>
    <row r="143" spans="1:29">
      <c r="A143" s="159"/>
      <c r="B143" s="127"/>
      <c r="C143" s="672"/>
      <c r="D143" s="577"/>
      <c r="E143" s="673"/>
      <c r="F143" s="673"/>
      <c r="G143" s="673"/>
      <c r="H143" s="673"/>
      <c r="I143" s="673"/>
      <c r="J143" s="673"/>
      <c r="K143" s="673"/>
      <c r="L143" s="673"/>
      <c r="M143" s="673"/>
      <c r="N143" s="672"/>
      <c r="O143" s="678"/>
      <c r="P143" s="384"/>
      <c r="Q143" s="108"/>
      <c r="R143" s="108"/>
      <c r="S143" s="108"/>
      <c r="T143" s="108"/>
      <c r="U143" s="108"/>
      <c r="V143" s="674"/>
      <c r="W143" s="127"/>
      <c r="X143" s="122"/>
      <c r="Y143" s="675"/>
      <c r="Z143" s="108"/>
      <c r="AA143" s="676"/>
      <c r="AB143" s="108"/>
      <c r="AC143" s="108"/>
    </row>
    <row r="144" spans="1:29">
      <c r="A144" s="159"/>
      <c r="B144" s="127"/>
      <c r="C144" s="672"/>
      <c r="D144" s="577"/>
      <c r="E144" s="673"/>
      <c r="F144" s="673"/>
      <c r="G144" s="673"/>
      <c r="H144" s="673"/>
      <c r="I144" s="673"/>
      <c r="J144" s="673"/>
      <c r="K144" s="673"/>
      <c r="L144" s="673"/>
      <c r="M144" s="673"/>
      <c r="N144" s="672"/>
      <c r="O144" s="678"/>
      <c r="P144" s="384"/>
      <c r="Q144" s="108"/>
      <c r="R144" s="108"/>
      <c r="S144" s="108"/>
      <c r="T144" s="108"/>
      <c r="U144" s="108"/>
      <c r="V144" s="674"/>
      <c r="W144" s="127"/>
      <c r="X144" s="122"/>
      <c r="Y144" s="675"/>
      <c r="Z144" s="108"/>
      <c r="AA144" s="676"/>
      <c r="AB144" s="108"/>
      <c r="AC144" s="108"/>
    </row>
    <row r="145" spans="1:29">
      <c r="A145" s="159"/>
      <c r="B145" s="127"/>
      <c r="C145" s="672"/>
      <c r="D145" s="577"/>
      <c r="E145" s="673"/>
      <c r="F145" s="673"/>
      <c r="G145" s="673"/>
      <c r="H145" s="673"/>
      <c r="I145" s="673"/>
      <c r="J145" s="673"/>
      <c r="K145" s="673"/>
      <c r="L145" s="673"/>
      <c r="M145" s="673"/>
      <c r="N145" s="672"/>
      <c r="O145" s="678"/>
      <c r="P145" s="384"/>
      <c r="Q145" s="108"/>
      <c r="R145" s="108"/>
      <c r="S145" s="108"/>
      <c r="T145" s="108"/>
      <c r="U145" s="108"/>
      <c r="V145" s="674"/>
      <c r="W145" s="127"/>
      <c r="X145" s="122"/>
      <c r="Y145" s="675"/>
      <c r="Z145" s="108"/>
      <c r="AA145" s="676"/>
      <c r="AB145" s="108"/>
      <c r="AC145" s="108"/>
    </row>
    <row r="146" spans="1:29">
      <c r="A146" s="159"/>
      <c r="B146" s="127"/>
      <c r="C146" s="672"/>
      <c r="D146" s="577"/>
      <c r="E146" s="673"/>
      <c r="F146" s="673"/>
      <c r="G146" s="673"/>
      <c r="H146" s="673"/>
      <c r="I146" s="673"/>
      <c r="J146" s="673"/>
      <c r="K146" s="673"/>
      <c r="L146" s="673"/>
      <c r="M146" s="673"/>
      <c r="N146" s="672"/>
      <c r="O146" s="678"/>
      <c r="P146" s="384"/>
      <c r="Q146" s="108"/>
      <c r="R146" s="108"/>
      <c r="S146" s="108"/>
      <c r="T146" s="108"/>
      <c r="U146" s="108"/>
      <c r="V146" s="674"/>
      <c r="W146" s="127"/>
      <c r="X146" s="122"/>
      <c r="Y146" s="675"/>
      <c r="Z146" s="108"/>
      <c r="AA146" s="676"/>
      <c r="AB146" s="108"/>
      <c r="AC146" s="108"/>
    </row>
    <row r="147" spans="1:29">
      <c r="A147" s="159"/>
      <c r="B147" s="127"/>
      <c r="C147" s="672"/>
      <c r="D147" s="577"/>
      <c r="E147" s="673"/>
      <c r="F147" s="673"/>
      <c r="G147" s="673"/>
      <c r="H147" s="673"/>
      <c r="I147" s="673"/>
      <c r="J147" s="673"/>
      <c r="K147" s="673"/>
      <c r="L147" s="673"/>
      <c r="M147" s="673"/>
      <c r="N147" s="672"/>
      <c r="O147" s="678"/>
      <c r="P147" s="384"/>
      <c r="Q147" s="108"/>
      <c r="R147" s="108"/>
      <c r="S147" s="108"/>
      <c r="T147" s="108"/>
      <c r="U147" s="108"/>
      <c r="V147" s="674"/>
      <c r="W147" s="127"/>
      <c r="X147" s="122"/>
      <c r="Y147" s="675"/>
      <c r="Z147" s="108"/>
      <c r="AA147" s="676"/>
      <c r="AB147" s="108"/>
      <c r="AC147" s="108"/>
    </row>
    <row r="148" spans="1:29">
      <c r="A148" s="159"/>
      <c r="B148" s="127"/>
      <c r="C148" s="672"/>
      <c r="D148" s="577"/>
      <c r="E148" s="673"/>
      <c r="F148" s="673"/>
      <c r="G148" s="673"/>
      <c r="H148" s="673"/>
      <c r="I148" s="673"/>
      <c r="J148" s="673"/>
      <c r="K148" s="673"/>
      <c r="L148" s="673"/>
      <c r="M148" s="673"/>
      <c r="N148" s="672"/>
      <c r="O148" s="678"/>
      <c r="P148" s="384"/>
      <c r="Q148" s="108"/>
      <c r="R148" s="108"/>
      <c r="S148" s="108"/>
      <c r="T148" s="108"/>
      <c r="U148" s="108"/>
      <c r="V148" s="674"/>
      <c r="W148" s="127"/>
      <c r="X148" s="122"/>
      <c r="Y148" s="675"/>
      <c r="Z148" s="108"/>
      <c r="AA148" s="676"/>
      <c r="AB148" s="108"/>
      <c r="AC148" s="108"/>
    </row>
    <row r="149" spans="1:29" ht="13.5" customHeight="1">
      <c r="A149" s="159"/>
      <c r="B149" s="127"/>
      <c r="C149" s="672"/>
      <c r="D149" s="577"/>
      <c r="E149" s="673"/>
      <c r="F149" s="673"/>
      <c r="G149" s="673"/>
      <c r="H149" s="673"/>
      <c r="I149" s="673"/>
      <c r="J149" s="673"/>
      <c r="K149" s="673"/>
      <c r="L149" s="673"/>
      <c r="M149" s="673"/>
      <c r="N149" s="672"/>
      <c r="O149" s="678"/>
      <c r="P149" s="384"/>
      <c r="Q149" s="108"/>
      <c r="R149" s="108"/>
      <c r="S149" s="108"/>
      <c r="T149" s="108"/>
      <c r="U149" s="108"/>
      <c r="V149" s="674"/>
      <c r="W149" s="127"/>
      <c r="X149" s="122"/>
      <c r="Y149" s="675"/>
      <c r="Z149" s="108"/>
      <c r="AA149" s="676"/>
      <c r="AB149" s="108"/>
      <c r="AC149" s="108"/>
    </row>
    <row r="150" spans="1:29">
      <c r="A150" s="159"/>
      <c r="B150" s="127"/>
      <c r="C150" s="672"/>
      <c r="D150" s="577"/>
      <c r="E150" s="673"/>
      <c r="F150" s="673"/>
      <c r="G150" s="673"/>
      <c r="H150" s="673"/>
      <c r="I150" s="673"/>
      <c r="J150" s="673"/>
      <c r="K150" s="673"/>
      <c r="L150" s="673"/>
      <c r="M150" s="673"/>
      <c r="N150" s="672"/>
      <c r="O150" s="678"/>
      <c r="P150" s="384"/>
      <c r="Q150" s="108"/>
      <c r="R150" s="108"/>
      <c r="S150" s="108"/>
      <c r="T150" s="108"/>
      <c r="U150" s="108"/>
      <c r="V150" s="674"/>
      <c r="W150" s="127"/>
      <c r="X150" s="122"/>
      <c r="Y150" s="675"/>
      <c r="Z150" s="108"/>
      <c r="AA150" s="679"/>
      <c r="AB150" s="108"/>
      <c r="AC150" s="108"/>
    </row>
    <row r="151" spans="1:29" ht="12.75" customHeight="1">
      <c r="A151" s="159"/>
      <c r="B151" s="127"/>
      <c r="C151" s="672"/>
      <c r="D151" s="577"/>
      <c r="E151" s="683"/>
      <c r="F151" s="684"/>
      <c r="G151" s="673"/>
      <c r="H151" s="673"/>
      <c r="I151" s="673"/>
      <c r="J151" s="673"/>
      <c r="K151" s="683"/>
      <c r="L151" s="683"/>
      <c r="M151" s="673"/>
      <c r="N151" s="677"/>
      <c r="O151" s="678"/>
      <c r="P151" s="384"/>
      <c r="Q151" s="108"/>
      <c r="R151" s="108"/>
      <c r="S151" s="108"/>
      <c r="T151" s="108"/>
      <c r="U151" s="108"/>
      <c r="V151" s="674"/>
      <c r="W151" s="127"/>
      <c r="X151" s="122"/>
      <c r="Y151" s="675"/>
      <c r="Z151" s="108"/>
      <c r="AA151" s="685"/>
      <c r="AB151" s="108"/>
      <c r="AC151" s="108"/>
    </row>
    <row r="152" spans="1:29">
      <c r="A152" s="159"/>
      <c r="B152" s="127"/>
      <c r="C152" s="672"/>
      <c r="D152" s="577"/>
      <c r="E152" s="683"/>
      <c r="F152" s="684"/>
      <c r="G152" s="673"/>
      <c r="H152" s="673"/>
      <c r="I152" s="673"/>
      <c r="J152" s="673"/>
      <c r="K152" s="683"/>
      <c r="L152" s="683"/>
      <c r="M152" s="673"/>
      <c r="N152" s="672"/>
      <c r="O152" s="678"/>
      <c r="P152" s="384"/>
      <c r="Q152" s="108"/>
      <c r="R152" s="108"/>
      <c r="S152" s="108"/>
      <c r="T152" s="108"/>
      <c r="U152" s="108"/>
      <c r="V152" s="674"/>
      <c r="W152" s="127"/>
      <c r="X152" s="122"/>
      <c r="Y152" s="675"/>
      <c r="Z152" s="108"/>
      <c r="AA152" s="676"/>
      <c r="AB152" s="108"/>
      <c r="AC152" s="108"/>
    </row>
    <row r="153" spans="1:29" ht="12.75" customHeight="1">
      <c r="A153" s="159"/>
      <c r="B153" s="127"/>
      <c r="C153" s="672"/>
      <c r="D153" s="577"/>
      <c r="E153" s="683"/>
      <c r="F153" s="684"/>
      <c r="G153" s="673"/>
      <c r="H153" s="673"/>
      <c r="I153" s="673"/>
      <c r="J153" s="673"/>
      <c r="K153" s="683"/>
      <c r="L153" s="683"/>
      <c r="M153" s="673"/>
      <c r="N153" s="672"/>
      <c r="O153" s="678"/>
      <c r="P153" s="384"/>
      <c r="Q153" s="108"/>
      <c r="R153" s="108"/>
      <c r="S153" s="108"/>
      <c r="T153" s="108"/>
      <c r="U153" s="108"/>
      <c r="V153" s="674"/>
      <c r="W153" s="127"/>
      <c r="X153" s="122"/>
      <c r="Y153" s="675"/>
      <c r="Z153" s="108"/>
      <c r="AA153" s="676"/>
      <c r="AB153" s="108"/>
      <c r="AC153" s="108"/>
    </row>
    <row r="154" spans="1:29">
      <c r="A154" s="159"/>
      <c r="B154" s="127"/>
      <c r="C154" s="672"/>
      <c r="D154" s="697"/>
      <c r="E154" s="683"/>
      <c r="F154" s="684"/>
      <c r="G154" s="673"/>
      <c r="H154" s="695"/>
      <c r="I154" s="673"/>
      <c r="J154" s="695"/>
      <c r="K154" s="688"/>
      <c r="L154" s="688"/>
      <c r="M154" s="673"/>
      <c r="N154" s="672"/>
      <c r="O154" s="678"/>
      <c r="P154" s="384"/>
      <c r="Q154" s="108"/>
      <c r="R154" s="108"/>
      <c r="S154" s="108"/>
      <c r="T154" s="108"/>
      <c r="U154" s="108"/>
      <c r="V154" s="674"/>
      <c r="W154" s="127"/>
      <c r="X154" s="122"/>
      <c r="Y154" s="675"/>
      <c r="Z154" s="108"/>
      <c r="AA154" s="681"/>
      <c r="AB154" s="108"/>
      <c r="AC154" s="108"/>
    </row>
    <row r="155" spans="1:29">
      <c r="A155" s="159"/>
      <c r="B155" s="127"/>
      <c r="C155" s="672"/>
      <c r="D155" s="577"/>
      <c r="E155" s="688"/>
      <c r="F155" s="684"/>
      <c r="G155" s="673"/>
      <c r="H155" s="673"/>
      <c r="I155" s="673"/>
      <c r="J155" s="673"/>
      <c r="K155" s="688"/>
      <c r="L155" s="688"/>
      <c r="M155" s="673"/>
      <c r="N155" s="672"/>
      <c r="O155" s="678"/>
      <c r="P155" s="384"/>
      <c r="Q155" s="108"/>
      <c r="R155" s="108"/>
      <c r="S155" s="108"/>
      <c r="T155" s="108"/>
      <c r="U155" s="108"/>
      <c r="V155" s="674"/>
      <c r="W155" s="127"/>
      <c r="X155" s="122"/>
      <c r="Y155" s="675"/>
      <c r="Z155" s="108"/>
      <c r="AA155" s="676"/>
      <c r="AB155" s="108"/>
      <c r="AC155" s="108"/>
    </row>
    <row r="156" spans="1:29">
      <c r="A156" s="159"/>
      <c r="B156" s="127"/>
      <c r="C156" s="672"/>
      <c r="D156" s="577"/>
      <c r="E156" s="683"/>
      <c r="F156" s="684"/>
      <c r="G156" s="673"/>
      <c r="H156" s="673"/>
      <c r="I156" s="673"/>
      <c r="J156" s="673"/>
      <c r="K156" s="688"/>
      <c r="L156" s="683"/>
      <c r="M156" s="673"/>
      <c r="N156" s="672"/>
      <c r="O156" s="678"/>
      <c r="P156" s="384"/>
      <c r="Q156" s="108"/>
      <c r="R156" s="108"/>
      <c r="S156" s="108"/>
      <c r="T156" s="108"/>
      <c r="U156" s="108"/>
      <c r="V156" s="674"/>
      <c r="W156" s="127"/>
      <c r="X156" s="122"/>
      <c r="Y156" s="675"/>
      <c r="Z156" s="108"/>
      <c r="AA156" s="676"/>
      <c r="AB156" s="108"/>
      <c r="AC156" s="108"/>
    </row>
    <row r="157" spans="1:29">
      <c r="A157" s="159"/>
      <c r="B157" s="127"/>
      <c r="C157" s="672"/>
      <c r="D157" s="577"/>
      <c r="E157" s="688"/>
      <c r="F157" s="684"/>
      <c r="G157" s="673"/>
      <c r="H157" s="673"/>
      <c r="I157" s="673"/>
      <c r="J157" s="673"/>
      <c r="K157" s="684"/>
      <c r="L157" s="684"/>
      <c r="M157" s="100"/>
      <c r="N157" s="672"/>
      <c r="O157" s="678"/>
      <c r="P157" s="384"/>
      <c r="Q157" s="108"/>
      <c r="R157" s="108"/>
      <c r="S157" s="108"/>
      <c r="T157" s="108"/>
      <c r="U157" s="108"/>
      <c r="V157" s="674"/>
      <c r="W157" s="127"/>
      <c r="X157" s="122"/>
      <c r="Y157" s="675"/>
      <c r="Z157" s="108"/>
      <c r="AA157" s="676"/>
      <c r="AB157" s="108"/>
      <c r="AC157" s="108"/>
    </row>
    <row r="158" spans="1:29">
      <c r="A158" s="159"/>
      <c r="B158" s="127"/>
      <c r="C158" s="672"/>
      <c r="D158" s="577"/>
      <c r="E158" s="688"/>
      <c r="F158" s="688"/>
      <c r="G158" s="673"/>
      <c r="H158" s="673"/>
      <c r="I158" s="673"/>
      <c r="J158" s="683"/>
      <c r="K158" s="695"/>
      <c r="L158" s="688"/>
      <c r="M158" s="684"/>
      <c r="N158" s="672"/>
      <c r="O158" s="678"/>
      <c r="P158" s="384"/>
      <c r="Q158" s="108"/>
      <c r="R158" s="108"/>
      <c r="S158" s="108"/>
      <c r="T158" s="108"/>
      <c r="U158" s="108"/>
      <c r="V158" s="674"/>
      <c r="W158" s="127"/>
      <c r="X158" s="122"/>
      <c r="Y158" s="675"/>
      <c r="Z158" s="108"/>
      <c r="AA158" s="676"/>
      <c r="AB158" s="108"/>
      <c r="AC158" s="108"/>
    </row>
    <row r="159" spans="1:29" ht="10.5" customHeight="1">
      <c r="A159" s="159"/>
      <c r="B159" s="127"/>
      <c r="C159" s="672"/>
      <c r="D159" s="577"/>
      <c r="E159" s="683"/>
      <c r="F159" s="684"/>
      <c r="G159" s="673"/>
      <c r="H159" s="673"/>
      <c r="I159" s="673"/>
      <c r="J159" s="673"/>
      <c r="K159" s="683"/>
      <c r="L159" s="683"/>
      <c r="M159" s="673"/>
      <c r="N159" s="672"/>
      <c r="O159" s="678"/>
      <c r="P159" s="384"/>
      <c r="Q159" s="108"/>
      <c r="R159" s="108"/>
      <c r="S159" s="108"/>
      <c r="T159" s="108"/>
      <c r="U159" s="108"/>
      <c r="V159" s="674"/>
      <c r="W159" s="127"/>
      <c r="X159" s="122"/>
      <c r="Y159" s="675"/>
      <c r="Z159" s="108"/>
      <c r="AA159" s="676"/>
      <c r="AB159" s="108"/>
      <c r="AC159" s="108"/>
    </row>
    <row r="160" spans="1:29" ht="12.75" customHeight="1">
      <c r="A160" s="159"/>
      <c r="B160" s="127"/>
      <c r="C160" s="672"/>
      <c r="D160" s="577"/>
      <c r="E160" s="688"/>
      <c r="F160" s="684"/>
      <c r="G160" s="673"/>
      <c r="H160" s="673"/>
      <c r="I160" s="673"/>
      <c r="J160" s="673"/>
      <c r="K160" s="684"/>
      <c r="L160" s="684"/>
      <c r="M160" s="673"/>
      <c r="N160" s="672"/>
      <c r="O160" s="686"/>
      <c r="P160" s="384"/>
      <c r="Q160" s="108"/>
      <c r="R160" s="108"/>
      <c r="S160" s="108"/>
      <c r="T160" s="108"/>
      <c r="U160" s="108"/>
      <c r="V160" s="674"/>
      <c r="W160" s="127"/>
      <c r="X160" s="122"/>
      <c r="Y160" s="675"/>
      <c r="Z160" s="108"/>
      <c r="AA160" s="687"/>
      <c r="AB160" s="108"/>
      <c r="AC160" s="108"/>
    </row>
    <row r="161" spans="1:29">
      <c r="A161" s="159"/>
      <c r="B161" s="127"/>
      <c r="C161" s="672"/>
      <c r="D161" s="577"/>
      <c r="E161" s="683"/>
      <c r="F161" s="684"/>
      <c r="G161" s="673"/>
      <c r="H161" s="673"/>
      <c r="I161" s="673"/>
      <c r="J161" s="673"/>
      <c r="K161" s="684"/>
      <c r="L161" s="684"/>
      <c r="M161" s="673"/>
      <c r="N161" s="672"/>
      <c r="O161" s="678"/>
      <c r="P161" s="384"/>
      <c r="Q161" s="108"/>
      <c r="R161" s="108"/>
      <c r="S161" s="108"/>
      <c r="T161" s="108"/>
      <c r="U161" s="108"/>
      <c r="V161" s="674"/>
      <c r="W161" s="127"/>
      <c r="X161" s="122"/>
      <c r="Y161" s="675"/>
      <c r="Z161" s="108"/>
      <c r="AA161" s="676"/>
      <c r="AB161" s="108"/>
      <c r="AC161" s="108"/>
    </row>
    <row r="162" spans="1:29" ht="12.75" customHeight="1">
      <c r="A162" s="159"/>
      <c r="B162" s="127"/>
      <c r="C162" s="672"/>
      <c r="D162" s="577"/>
      <c r="E162" s="684"/>
      <c r="F162" s="688"/>
      <c r="G162" s="673"/>
      <c r="H162" s="673"/>
      <c r="I162" s="673"/>
      <c r="J162" s="673"/>
      <c r="K162" s="695"/>
      <c r="L162" s="688"/>
      <c r="M162" s="673"/>
      <c r="N162" s="672"/>
      <c r="O162" s="686"/>
      <c r="P162" s="384"/>
      <c r="Q162" s="108"/>
      <c r="R162" s="108"/>
      <c r="S162" s="108"/>
      <c r="T162" s="108"/>
      <c r="U162" s="108"/>
      <c r="V162" s="674"/>
      <c r="W162" s="127"/>
      <c r="X162" s="122"/>
      <c r="Y162" s="675"/>
      <c r="Z162" s="108"/>
      <c r="AA162" s="687"/>
      <c r="AB162" s="108"/>
      <c r="AC162" s="108"/>
    </row>
    <row r="163" spans="1:29" hidden="1">
      <c r="A163" s="159"/>
      <c r="B163" s="127"/>
      <c r="C163" s="672"/>
      <c r="D163" s="577"/>
      <c r="E163" s="688"/>
      <c r="F163" s="684"/>
      <c r="G163" s="673"/>
      <c r="H163" s="673"/>
      <c r="I163" s="673"/>
      <c r="J163" s="673"/>
      <c r="K163" s="683"/>
      <c r="L163" s="683"/>
      <c r="M163" s="673"/>
      <c r="N163" s="672"/>
      <c r="O163" s="678"/>
      <c r="P163" s="384"/>
      <c r="Q163" s="108"/>
      <c r="R163" s="108"/>
      <c r="S163" s="108"/>
      <c r="T163" s="108"/>
      <c r="U163" s="108"/>
      <c r="V163" s="674"/>
      <c r="W163" s="127"/>
      <c r="X163" s="122"/>
      <c r="Y163" s="675"/>
      <c r="Z163" s="108"/>
      <c r="AA163" s="681"/>
      <c r="AB163" s="108"/>
      <c r="AC163" s="108"/>
    </row>
    <row r="164" spans="1:29" ht="13.5" customHeight="1">
      <c r="A164" s="159"/>
      <c r="B164" s="103"/>
      <c r="C164" s="672"/>
      <c r="D164" s="577"/>
      <c r="E164" s="684"/>
      <c r="F164" s="684"/>
      <c r="G164" s="673"/>
      <c r="H164" s="673"/>
      <c r="I164" s="673"/>
      <c r="J164" s="673"/>
      <c r="K164" s="688"/>
      <c r="L164" s="688"/>
      <c r="M164" s="673"/>
      <c r="N164" s="672"/>
      <c r="O164" s="678"/>
      <c r="P164" s="384"/>
      <c r="Q164" s="108"/>
      <c r="R164" s="108"/>
      <c r="S164" s="108"/>
      <c r="T164" s="108"/>
      <c r="U164" s="108"/>
      <c r="V164" s="674"/>
      <c r="W164" s="127"/>
      <c r="X164" s="122"/>
      <c r="Y164" s="675"/>
      <c r="Z164" s="108"/>
      <c r="AA164" s="676"/>
      <c r="AB164" s="108"/>
      <c r="AC164" s="108"/>
    </row>
    <row r="165" spans="1:29" ht="12.75" customHeight="1">
      <c r="A165" s="159"/>
      <c r="B165" s="127"/>
      <c r="C165" s="672"/>
      <c r="D165" s="577"/>
      <c r="E165" s="683"/>
      <c r="F165" s="684"/>
      <c r="G165" s="695"/>
      <c r="H165" s="673"/>
      <c r="I165" s="673"/>
      <c r="J165" s="673"/>
      <c r="K165" s="683"/>
      <c r="L165" s="684"/>
      <c r="M165" s="673"/>
      <c r="N165" s="677"/>
      <c r="O165" s="686"/>
      <c r="P165" s="384"/>
      <c r="Q165" s="108"/>
      <c r="R165" s="108"/>
      <c r="S165" s="108"/>
      <c r="T165" s="108"/>
      <c r="U165" s="108"/>
      <c r="V165" s="674"/>
      <c r="W165" s="127"/>
      <c r="X165" s="122"/>
      <c r="Y165" s="675"/>
      <c r="Z165" s="108"/>
      <c r="AA165" s="687"/>
      <c r="AB165" s="108"/>
      <c r="AC165" s="108"/>
    </row>
    <row r="166" spans="1:29" ht="12.75" customHeight="1">
      <c r="A166" s="159"/>
      <c r="B166" s="127"/>
      <c r="C166" s="672"/>
      <c r="D166" s="577"/>
      <c r="E166" s="695"/>
      <c r="F166" s="695"/>
      <c r="G166" s="673"/>
      <c r="H166" s="673"/>
      <c r="I166" s="673"/>
      <c r="J166" s="673"/>
      <c r="K166" s="696"/>
      <c r="L166" s="695"/>
      <c r="M166" s="673"/>
      <c r="N166" s="677"/>
      <c r="O166" s="678"/>
      <c r="P166" s="384"/>
      <c r="Q166" s="108"/>
      <c r="R166" s="108"/>
      <c r="S166" s="108"/>
      <c r="T166" s="108"/>
      <c r="U166" s="108"/>
      <c r="V166" s="674"/>
      <c r="W166" s="127"/>
      <c r="X166" s="122"/>
      <c r="Y166" s="675"/>
      <c r="Z166" s="108"/>
      <c r="AA166" s="690"/>
      <c r="AB166" s="108"/>
      <c r="AC166" s="108"/>
    </row>
    <row r="167" spans="1:29" ht="12.75" customHeight="1">
      <c r="A167" s="159"/>
      <c r="B167" s="127"/>
      <c r="C167" s="672"/>
      <c r="D167" s="691"/>
      <c r="E167" s="155"/>
      <c r="F167" s="155"/>
      <c r="G167" s="155"/>
      <c r="H167" s="155"/>
      <c r="I167" s="155"/>
      <c r="J167" s="155"/>
      <c r="K167" s="155"/>
      <c r="L167" s="155"/>
      <c r="M167" s="155"/>
      <c r="N167" s="677"/>
      <c r="O167" s="678"/>
      <c r="P167" s="384"/>
      <c r="Q167" s="108"/>
      <c r="R167" s="108"/>
      <c r="S167" s="108"/>
      <c r="T167" s="108"/>
      <c r="U167" s="108"/>
      <c r="V167" s="674"/>
      <c r="W167" s="127"/>
      <c r="X167" s="122"/>
      <c r="Y167" s="675"/>
      <c r="Z167" s="108"/>
      <c r="AA167" s="676"/>
      <c r="AB167" s="108"/>
      <c r="AC167" s="108"/>
    </row>
    <row r="168" spans="1:29" ht="12.75" customHeight="1">
      <c r="A168" s="159"/>
      <c r="B168" s="127"/>
      <c r="C168" s="672"/>
      <c r="D168" s="691"/>
      <c r="E168" s="155"/>
      <c r="F168" s="155"/>
      <c r="G168" s="155"/>
      <c r="H168" s="155"/>
      <c r="I168" s="155"/>
      <c r="J168" s="155"/>
      <c r="K168" s="155"/>
      <c r="L168" s="155"/>
      <c r="M168" s="155"/>
      <c r="N168" s="677"/>
      <c r="O168" s="678"/>
      <c r="P168" s="384"/>
      <c r="Q168" s="108"/>
      <c r="R168" s="108"/>
      <c r="S168" s="108"/>
      <c r="T168" s="108"/>
      <c r="U168" s="108"/>
      <c r="V168" s="674"/>
      <c r="W168" s="127"/>
      <c r="X168" s="122"/>
      <c r="Y168" s="675"/>
      <c r="Z168" s="108"/>
      <c r="AA168" s="676"/>
      <c r="AB168" s="108"/>
      <c r="AC168" s="108"/>
    </row>
    <row r="169" spans="1:29" ht="11.25" customHeight="1">
      <c r="A169" s="159"/>
      <c r="B169" s="127"/>
      <c r="C169" s="672"/>
      <c r="D169" s="155"/>
      <c r="E169" s="155"/>
      <c r="F169" s="155"/>
      <c r="G169" s="155"/>
      <c r="H169" s="155"/>
      <c r="I169" s="155"/>
      <c r="J169" s="155"/>
      <c r="K169" s="155"/>
      <c r="L169" s="155"/>
      <c r="M169" s="155"/>
      <c r="N169" s="677"/>
      <c r="O169" s="678"/>
      <c r="P169" s="384"/>
      <c r="Q169" s="108"/>
      <c r="R169" s="108"/>
      <c r="S169" s="108"/>
      <c r="T169" s="108"/>
      <c r="U169" s="108"/>
      <c r="V169" s="674"/>
      <c r="W169" s="127"/>
      <c r="X169" s="122"/>
      <c r="Y169" s="675"/>
      <c r="Z169" s="108"/>
      <c r="AA169" s="676"/>
      <c r="AB169" s="108"/>
      <c r="AC169" s="108"/>
    </row>
    <row r="170" spans="1:29" ht="12.75" customHeight="1">
      <c r="A170" s="159"/>
      <c r="B170" s="127"/>
      <c r="C170" s="672"/>
      <c r="D170" s="155"/>
      <c r="E170" s="155"/>
      <c r="F170" s="155"/>
      <c r="G170" s="155"/>
      <c r="H170" s="155"/>
      <c r="I170" s="155"/>
      <c r="J170" s="692"/>
      <c r="K170" s="155"/>
      <c r="L170" s="155"/>
      <c r="M170" s="155"/>
      <c r="N170" s="680"/>
      <c r="O170" s="678"/>
      <c r="P170" s="384"/>
      <c r="Q170" s="108"/>
      <c r="R170" s="108"/>
      <c r="S170" s="108"/>
      <c r="T170" s="108"/>
      <c r="U170" s="108"/>
      <c r="V170" s="693"/>
      <c r="W170" s="127"/>
      <c r="X170" s="694"/>
      <c r="Y170" s="675"/>
      <c r="Z170" s="108"/>
      <c r="AA170" s="676"/>
      <c r="AB170" s="108"/>
      <c r="AC170" s="108"/>
    </row>
    <row r="171" spans="1:29" ht="11.25" customHeight="1">
      <c r="A171" s="108"/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</row>
    <row r="172" spans="1:29" ht="12.75" customHeight="1">
      <c r="A172" s="203"/>
      <c r="B172" s="108"/>
      <c r="C172" s="203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201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</row>
    <row r="173" spans="1:29">
      <c r="A173" s="108"/>
      <c r="B173" s="127"/>
      <c r="C173" s="384"/>
      <c r="D173" s="207"/>
      <c r="E173" s="207"/>
      <c r="F173" s="207"/>
      <c r="G173" s="207"/>
      <c r="H173" s="207"/>
      <c r="I173" s="207"/>
      <c r="J173" s="207"/>
      <c r="K173" s="207"/>
      <c r="L173" s="127"/>
      <c r="M173" s="127"/>
      <c r="N173" s="100"/>
      <c r="O173" s="100"/>
      <c r="P173" s="127"/>
      <c r="Q173" s="384"/>
      <c r="R173" s="108"/>
      <c r="S173" s="384"/>
      <c r="T173" s="127"/>
      <c r="U173" s="108"/>
      <c r="V173" s="108"/>
      <c r="W173" s="108"/>
      <c r="X173" s="108"/>
      <c r="Y173" s="108"/>
      <c r="Z173" s="108"/>
      <c r="AA173" s="108"/>
      <c r="AB173" s="108"/>
      <c r="AC173" s="108"/>
    </row>
    <row r="174" spans="1:29">
      <c r="A174" s="108"/>
      <c r="B174" s="127"/>
      <c r="C174" s="100"/>
      <c r="D174" s="207"/>
      <c r="E174" s="207"/>
      <c r="F174" s="207"/>
      <c r="G174" s="207"/>
      <c r="H174" s="207"/>
      <c r="I174" s="207"/>
      <c r="J174" s="207"/>
      <c r="K174" s="207"/>
      <c r="L174" s="127"/>
      <c r="M174" s="127"/>
      <c r="N174" s="100"/>
      <c r="O174" s="100"/>
      <c r="P174" s="127"/>
      <c r="Q174" s="384"/>
      <c r="R174" s="108"/>
      <c r="S174" s="384"/>
      <c r="T174" s="127"/>
      <c r="U174" s="108"/>
      <c r="V174" s="108"/>
      <c r="W174" s="108"/>
      <c r="X174" s="108"/>
      <c r="Y174" s="108"/>
      <c r="Z174" s="108"/>
      <c r="AA174" s="108"/>
      <c r="AB174" s="108"/>
      <c r="AC174" s="108"/>
    </row>
    <row r="175" spans="1:29">
      <c r="A175" s="108"/>
      <c r="B175" s="384"/>
      <c r="C175" s="384"/>
      <c r="D175" s="207"/>
      <c r="E175" s="207"/>
      <c r="F175" s="207"/>
      <c r="G175" s="207"/>
      <c r="H175" s="108"/>
      <c r="I175" s="108"/>
      <c r="J175" s="207"/>
      <c r="K175" s="106"/>
      <c r="L175" s="127"/>
      <c r="M175" s="127"/>
      <c r="N175" s="100"/>
      <c r="O175" s="100"/>
      <c r="P175" s="384"/>
      <c r="Q175" s="384"/>
      <c r="R175" s="108"/>
      <c r="S175" s="384"/>
      <c r="T175" s="127"/>
      <c r="U175" s="108"/>
      <c r="V175" s="108"/>
      <c r="W175" s="108"/>
      <c r="X175" s="108"/>
      <c r="Y175" s="108"/>
      <c r="Z175" s="108"/>
      <c r="AA175" s="669"/>
      <c r="AB175" s="108"/>
      <c r="AC175" s="108"/>
    </row>
    <row r="176" spans="1:29">
      <c r="A176" s="108"/>
      <c r="B176" s="127"/>
      <c r="C176" s="127"/>
      <c r="D176" s="384"/>
      <c r="E176" s="384"/>
      <c r="F176" s="384"/>
      <c r="G176" s="384"/>
      <c r="H176" s="384"/>
      <c r="I176" s="384"/>
      <c r="J176" s="384"/>
      <c r="K176" s="384"/>
      <c r="L176" s="384"/>
      <c r="M176" s="384"/>
      <c r="N176" s="100"/>
      <c r="O176" s="100"/>
      <c r="P176" s="384"/>
      <c r="Q176" s="384"/>
      <c r="R176" s="108"/>
      <c r="S176" s="384"/>
      <c r="T176" s="127"/>
      <c r="U176" s="108"/>
      <c r="V176" s="108"/>
      <c r="W176" s="108"/>
      <c r="X176" s="108"/>
      <c r="Y176" s="352"/>
      <c r="Z176" s="108"/>
      <c r="AA176" s="669"/>
      <c r="AB176" s="108"/>
      <c r="AC176" s="108"/>
    </row>
    <row r="177" spans="1:29">
      <c r="A177" s="108"/>
      <c r="B177" s="384"/>
      <c r="C177" s="108"/>
      <c r="D177" s="384"/>
      <c r="E177" s="384"/>
      <c r="F177" s="384"/>
      <c r="G177" s="384"/>
      <c r="H177" s="384"/>
      <c r="I177" s="384"/>
      <c r="J177" s="384"/>
      <c r="K177" s="384"/>
      <c r="L177" s="384"/>
      <c r="M177" s="384"/>
      <c r="N177" s="100"/>
      <c r="O177" s="100"/>
      <c r="P177" s="127"/>
      <c r="Q177" s="384"/>
      <c r="R177" s="108"/>
      <c r="S177" s="384"/>
      <c r="T177" s="127"/>
      <c r="U177" s="108"/>
      <c r="V177" s="108"/>
      <c r="W177" s="108"/>
      <c r="X177" s="108"/>
      <c r="Y177" s="352"/>
      <c r="Z177" s="108"/>
      <c r="AA177" s="670"/>
      <c r="AB177" s="108"/>
      <c r="AC177" s="108"/>
    </row>
    <row r="178" spans="1:29">
      <c r="A178" s="108"/>
      <c r="B178" s="127"/>
      <c r="C178" s="207"/>
      <c r="D178" s="127"/>
      <c r="E178" s="127"/>
      <c r="F178" s="127"/>
      <c r="G178" s="127"/>
      <c r="H178" s="103"/>
      <c r="I178" s="127"/>
      <c r="J178" s="127"/>
      <c r="K178" s="127"/>
      <c r="L178" s="127"/>
      <c r="M178" s="103"/>
      <c r="N178" s="100"/>
      <c r="O178" s="100"/>
      <c r="P178" s="207"/>
      <c r="Q178" s="384"/>
      <c r="R178" s="127"/>
      <c r="S178" s="384"/>
      <c r="T178" s="127"/>
      <c r="U178" s="108"/>
      <c r="V178" s="285"/>
      <c r="W178" s="384"/>
      <c r="X178" s="159"/>
      <c r="Y178" s="671"/>
      <c r="Z178" s="108"/>
      <c r="AA178" s="670"/>
      <c r="AB178" s="108"/>
      <c r="AC178" s="108"/>
    </row>
    <row r="179" spans="1:29">
      <c r="A179" s="159"/>
      <c r="B179" s="127"/>
      <c r="C179" s="672"/>
      <c r="D179" s="688"/>
      <c r="E179" s="673"/>
      <c r="F179" s="673"/>
      <c r="G179" s="673"/>
      <c r="H179" s="673"/>
      <c r="I179" s="673"/>
      <c r="J179" s="673"/>
      <c r="K179" s="673"/>
      <c r="L179" s="673"/>
      <c r="M179" s="673"/>
      <c r="N179" s="672"/>
      <c r="O179" s="384"/>
      <c r="P179" s="384"/>
      <c r="Q179" s="108"/>
      <c r="R179" s="578"/>
      <c r="S179" s="108"/>
      <c r="T179" s="108"/>
      <c r="U179" s="108"/>
      <c r="V179" s="674"/>
      <c r="W179" s="127"/>
      <c r="X179" s="122"/>
      <c r="Y179" s="675"/>
      <c r="Z179" s="108"/>
      <c r="AA179" s="676"/>
      <c r="AB179" s="108"/>
      <c r="AC179" s="108"/>
    </row>
    <row r="180" spans="1:29">
      <c r="A180" s="159"/>
      <c r="B180" s="127"/>
      <c r="C180" s="672"/>
      <c r="D180" s="688"/>
      <c r="E180" s="673"/>
      <c r="F180" s="673"/>
      <c r="G180" s="673"/>
      <c r="H180" s="673"/>
      <c r="I180" s="673"/>
      <c r="J180" s="673"/>
      <c r="K180" s="673"/>
      <c r="L180" s="673"/>
      <c r="M180" s="673"/>
      <c r="N180" s="677"/>
      <c r="O180" s="678"/>
      <c r="P180" s="384"/>
      <c r="Q180" s="108"/>
      <c r="R180" s="108"/>
      <c r="S180" s="108"/>
      <c r="T180" s="108"/>
      <c r="U180" s="108"/>
      <c r="V180" s="674"/>
      <c r="W180" s="127"/>
      <c r="X180" s="122"/>
      <c r="Y180" s="675"/>
      <c r="Z180" s="108"/>
      <c r="AA180" s="676"/>
      <c r="AB180" s="108"/>
      <c r="AC180" s="108"/>
    </row>
    <row r="181" spans="1:29" ht="12" customHeight="1">
      <c r="A181" s="159"/>
      <c r="B181" s="127"/>
      <c r="C181" s="672"/>
      <c r="D181" s="688"/>
      <c r="E181" s="673"/>
      <c r="F181" s="673"/>
      <c r="G181" s="688"/>
      <c r="H181" s="673"/>
      <c r="I181" s="673"/>
      <c r="J181" s="688"/>
      <c r="K181" s="673"/>
      <c r="L181" s="673"/>
      <c r="M181" s="673"/>
      <c r="N181" s="672"/>
      <c r="O181" s="678"/>
      <c r="P181" s="384"/>
      <c r="Q181" s="108"/>
      <c r="R181" s="108"/>
      <c r="S181" s="108"/>
      <c r="T181" s="108"/>
      <c r="U181" s="108"/>
      <c r="V181" s="674"/>
      <c r="W181" s="127"/>
      <c r="X181" s="122"/>
      <c r="Y181" s="675"/>
      <c r="Z181" s="108"/>
      <c r="AA181" s="679"/>
      <c r="AB181" s="108"/>
      <c r="AC181" s="108"/>
    </row>
    <row r="182" spans="1:29">
      <c r="A182" s="159"/>
      <c r="B182" s="127"/>
      <c r="C182" s="672"/>
      <c r="D182" s="688"/>
      <c r="E182" s="673"/>
      <c r="F182" s="673"/>
      <c r="G182" s="673"/>
      <c r="H182" s="673"/>
      <c r="I182" s="673"/>
      <c r="J182" s="673"/>
      <c r="K182" s="673"/>
      <c r="L182" s="673"/>
      <c r="M182" s="688"/>
      <c r="N182" s="680"/>
      <c r="O182" s="678"/>
      <c r="P182" s="384"/>
      <c r="Q182" s="108"/>
      <c r="R182" s="108"/>
      <c r="S182" s="108"/>
      <c r="T182" s="108"/>
      <c r="U182" s="108"/>
      <c r="V182" s="674"/>
      <c r="W182" s="127"/>
      <c r="X182" s="122"/>
      <c r="Y182" s="675"/>
      <c r="Z182" s="108"/>
      <c r="AA182" s="676"/>
      <c r="AB182" s="108"/>
      <c r="AC182" s="108"/>
    </row>
    <row r="183" spans="1:29" ht="12.75" customHeight="1">
      <c r="A183" s="159"/>
      <c r="B183" s="127"/>
      <c r="C183" s="672"/>
      <c r="D183" s="688"/>
      <c r="E183" s="673"/>
      <c r="F183" s="673"/>
      <c r="G183" s="673"/>
      <c r="H183" s="673"/>
      <c r="I183" s="673"/>
      <c r="J183" s="673"/>
      <c r="K183" s="673"/>
      <c r="L183" s="673"/>
      <c r="M183" s="673"/>
      <c r="N183" s="672"/>
      <c r="O183" s="678"/>
      <c r="P183" s="384"/>
      <c r="Q183" s="108"/>
      <c r="R183" s="108"/>
      <c r="S183" s="108"/>
      <c r="T183" s="108"/>
      <c r="U183" s="108"/>
      <c r="V183" s="674"/>
      <c r="W183" s="127"/>
      <c r="X183" s="122"/>
      <c r="Y183" s="675"/>
      <c r="Z183" s="108"/>
      <c r="AA183" s="681"/>
      <c r="AB183" s="108"/>
      <c r="AC183" s="108"/>
    </row>
    <row r="184" spans="1:29">
      <c r="A184" s="159"/>
      <c r="B184" s="127"/>
      <c r="C184" s="672"/>
      <c r="D184" s="688"/>
      <c r="E184" s="673"/>
      <c r="F184" s="673"/>
      <c r="G184" s="673"/>
      <c r="H184" s="673"/>
      <c r="I184" s="673"/>
      <c r="J184" s="673"/>
      <c r="K184" s="673"/>
      <c r="L184" s="673"/>
      <c r="M184" s="673"/>
      <c r="N184" s="672"/>
      <c r="O184" s="678"/>
      <c r="P184" s="384"/>
      <c r="Q184" s="108"/>
      <c r="R184" s="108"/>
      <c r="S184" s="108"/>
      <c r="T184" s="108"/>
      <c r="U184" s="108"/>
      <c r="V184" s="674"/>
      <c r="W184" s="127"/>
      <c r="X184" s="122"/>
      <c r="Y184" s="675"/>
      <c r="Z184" s="108"/>
      <c r="AA184" s="679"/>
      <c r="AB184" s="108"/>
      <c r="AC184" s="108"/>
    </row>
    <row r="185" spans="1:29" ht="15" customHeight="1">
      <c r="A185" s="159"/>
      <c r="B185" s="127"/>
      <c r="C185" s="672"/>
      <c r="D185" s="688"/>
      <c r="E185" s="673"/>
      <c r="F185" s="100"/>
      <c r="G185" s="683"/>
      <c r="H185" s="688"/>
      <c r="I185" s="673"/>
      <c r="J185" s="673"/>
      <c r="K185" s="673"/>
      <c r="L185" s="673"/>
      <c r="M185" s="673"/>
      <c r="N185" s="682"/>
      <c r="O185" s="678"/>
      <c r="P185" s="384"/>
      <c r="Q185" s="108"/>
      <c r="R185" s="108"/>
      <c r="S185" s="108"/>
      <c r="T185" s="108"/>
      <c r="U185" s="108"/>
      <c r="V185" s="674"/>
      <c r="W185" s="127"/>
      <c r="X185" s="122"/>
      <c r="Y185" s="675"/>
      <c r="Z185" s="108"/>
      <c r="AA185" s="681"/>
      <c r="AB185" s="108"/>
      <c r="AC185" s="108"/>
    </row>
    <row r="186" spans="1:29">
      <c r="A186" s="159"/>
      <c r="B186" s="127"/>
      <c r="C186" s="672"/>
      <c r="D186" s="688"/>
      <c r="E186" s="673"/>
      <c r="F186" s="673"/>
      <c r="G186" s="673"/>
      <c r="H186" s="673"/>
      <c r="I186" s="673"/>
      <c r="J186" s="673"/>
      <c r="K186" s="673"/>
      <c r="L186" s="673"/>
      <c r="M186" s="673"/>
      <c r="N186" s="672"/>
      <c r="O186" s="678"/>
      <c r="P186" s="384"/>
      <c r="Q186" s="108"/>
      <c r="R186" s="108"/>
      <c r="S186" s="108"/>
      <c r="T186" s="108"/>
      <c r="U186" s="108"/>
      <c r="V186" s="674"/>
      <c r="W186" s="127"/>
      <c r="X186" s="122"/>
      <c r="Y186" s="675"/>
      <c r="Z186" s="108"/>
      <c r="AA186" s="676"/>
      <c r="AB186" s="108"/>
      <c r="AC186" s="108"/>
    </row>
    <row r="187" spans="1:29">
      <c r="A187" s="159"/>
      <c r="B187" s="127"/>
      <c r="C187" s="672"/>
      <c r="D187" s="688"/>
      <c r="E187" s="673"/>
      <c r="F187" s="673"/>
      <c r="G187" s="673"/>
      <c r="H187" s="673"/>
      <c r="I187" s="673"/>
      <c r="J187" s="673"/>
      <c r="K187" s="673"/>
      <c r="L187" s="673"/>
      <c r="M187" s="673"/>
      <c r="N187" s="672"/>
      <c r="O187" s="678"/>
      <c r="P187" s="384"/>
      <c r="Q187" s="108"/>
      <c r="R187" s="108"/>
      <c r="S187" s="108"/>
      <c r="T187" s="108"/>
      <c r="U187" s="108"/>
      <c r="V187" s="674"/>
      <c r="W187" s="127"/>
      <c r="X187" s="122"/>
      <c r="Y187" s="675"/>
      <c r="Z187" s="108"/>
      <c r="AA187" s="676"/>
      <c r="AB187" s="108"/>
      <c r="AC187" s="108"/>
    </row>
    <row r="188" spans="1:29">
      <c r="A188" s="159"/>
      <c r="B188" s="127"/>
      <c r="C188" s="672"/>
      <c r="D188" s="688"/>
      <c r="E188" s="673"/>
      <c r="F188" s="673"/>
      <c r="G188" s="673"/>
      <c r="H188" s="673"/>
      <c r="I188" s="673"/>
      <c r="J188" s="673"/>
      <c r="K188" s="673"/>
      <c r="L188" s="673"/>
      <c r="M188" s="673"/>
      <c r="N188" s="672"/>
      <c r="O188" s="678"/>
      <c r="P188" s="384"/>
      <c r="Q188" s="108"/>
      <c r="R188" s="108"/>
      <c r="S188" s="108"/>
      <c r="T188" s="108"/>
      <c r="U188" s="108"/>
      <c r="V188" s="674"/>
      <c r="W188" s="127"/>
      <c r="X188" s="122"/>
      <c r="Y188" s="675"/>
      <c r="Z188" s="108"/>
      <c r="AA188" s="676"/>
      <c r="AB188" s="108"/>
      <c r="AC188" s="108"/>
    </row>
    <row r="189" spans="1:29">
      <c r="A189" s="159"/>
      <c r="B189" s="127"/>
      <c r="C189" s="672"/>
      <c r="D189" s="688"/>
      <c r="E189" s="673"/>
      <c r="F189" s="673"/>
      <c r="G189" s="673"/>
      <c r="H189" s="673"/>
      <c r="I189" s="673"/>
      <c r="J189" s="673"/>
      <c r="K189" s="673"/>
      <c r="L189" s="673"/>
      <c r="M189" s="673"/>
      <c r="N189" s="672"/>
      <c r="O189" s="678"/>
      <c r="P189" s="384"/>
      <c r="Q189" s="108"/>
      <c r="R189" s="108"/>
      <c r="S189" s="108"/>
      <c r="T189" s="108"/>
      <c r="U189" s="108"/>
      <c r="V189" s="674"/>
      <c r="W189" s="127"/>
      <c r="X189" s="122"/>
      <c r="Y189" s="675"/>
      <c r="Z189" s="108"/>
      <c r="AA189" s="676"/>
      <c r="AB189" s="108"/>
      <c r="AC189" s="108"/>
    </row>
    <row r="190" spans="1:29">
      <c r="A190" s="159"/>
      <c r="B190" s="127"/>
      <c r="C190" s="672"/>
      <c r="D190" s="688"/>
      <c r="E190" s="673"/>
      <c r="F190" s="673"/>
      <c r="G190" s="673"/>
      <c r="H190" s="673"/>
      <c r="I190" s="673"/>
      <c r="J190" s="673"/>
      <c r="K190" s="673"/>
      <c r="L190" s="673"/>
      <c r="M190" s="673"/>
      <c r="N190" s="672"/>
      <c r="O190" s="678"/>
      <c r="P190" s="384"/>
      <c r="Q190" s="108"/>
      <c r="R190" s="108"/>
      <c r="S190" s="108"/>
      <c r="T190" s="108"/>
      <c r="U190" s="108"/>
      <c r="V190" s="674"/>
      <c r="W190" s="127"/>
      <c r="X190" s="122"/>
      <c r="Y190" s="675"/>
      <c r="Z190" s="108"/>
      <c r="AA190" s="676"/>
      <c r="AB190" s="108"/>
      <c r="AC190" s="108"/>
    </row>
    <row r="191" spans="1:29">
      <c r="A191" s="159"/>
      <c r="B191" s="127"/>
      <c r="C191" s="672"/>
      <c r="D191" s="688"/>
      <c r="E191" s="673"/>
      <c r="F191" s="673"/>
      <c r="G191" s="673"/>
      <c r="H191" s="673"/>
      <c r="I191" s="673"/>
      <c r="J191" s="673"/>
      <c r="K191" s="673"/>
      <c r="L191" s="673"/>
      <c r="M191" s="673"/>
      <c r="N191" s="672"/>
      <c r="O191" s="678"/>
      <c r="P191" s="384"/>
      <c r="Q191" s="108"/>
      <c r="R191" s="108"/>
      <c r="S191" s="108"/>
      <c r="T191" s="108"/>
      <c r="U191" s="108"/>
      <c r="V191" s="674"/>
      <c r="W191" s="127"/>
      <c r="X191" s="122"/>
      <c r="Y191" s="675"/>
      <c r="Z191" s="108"/>
      <c r="AA191" s="676"/>
      <c r="AB191" s="108"/>
      <c r="AC191" s="108"/>
    </row>
    <row r="192" spans="1:29">
      <c r="A192" s="159"/>
      <c r="B192" s="127"/>
      <c r="C192" s="672"/>
      <c r="D192" s="688"/>
      <c r="E192" s="673"/>
      <c r="F192" s="673"/>
      <c r="G192" s="673"/>
      <c r="H192" s="673"/>
      <c r="I192" s="673"/>
      <c r="J192" s="673"/>
      <c r="K192" s="673"/>
      <c r="L192" s="673"/>
      <c r="M192" s="673"/>
      <c r="N192" s="672"/>
      <c r="O192" s="678"/>
      <c r="P192" s="384"/>
      <c r="Q192" s="108"/>
      <c r="R192" s="108"/>
      <c r="S192" s="108"/>
      <c r="T192" s="108"/>
      <c r="U192" s="108"/>
      <c r="V192" s="674"/>
      <c r="W192" s="127"/>
      <c r="X192" s="122"/>
      <c r="Y192" s="675"/>
      <c r="Z192" s="108"/>
      <c r="AA192" s="676"/>
      <c r="AB192" s="108"/>
      <c r="AC192" s="108"/>
    </row>
    <row r="193" spans="1:29" ht="13.5" customHeight="1">
      <c r="A193" s="159"/>
      <c r="B193" s="127"/>
      <c r="C193" s="672"/>
      <c r="D193" s="688"/>
      <c r="E193" s="673"/>
      <c r="F193" s="673"/>
      <c r="G193" s="673"/>
      <c r="H193" s="673"/>
      <c r="I193" s="673"/>
      <c r="J193" s="673"/>
      <c r="K193" s="673"/>
      <c r="L193" s="673"/>
      <c r="M193" s="673"/>
      <c r="N193" s="672"/>
      <c r="O193" s="678"/>
      <c r="P193" s="384"/>
      <c r="Q193" s="108"/>
      <c r="R193" s="108"/>
      <c r="S193" s="108"/>
      <c r="T193" s="108"/>
      <c r="U193" s="108"/>
      <c r="V193" s="674"/>
      <c r="W193" s="127"/>
      <c r="X193" s="122"/>
      <c r="Y193" s="675"/>
      <c r="Z193" s="108"/>
      <c r="AA193" s="679"/>
      <c r="AB193" s="108"/>
      <c r="AC193" s="108"/>
    </row>
    <row r="194" spans="1:29" ht="12" customHeight="1">
      <c r="A194" s="159"/>
      <c r="B194" s="127"/>
      <c r="C194" s="672"/>
      <c r="D194" s="691"/>
      <c r="E194" s="683"/>
      <c r="F194" s="684"/>
      <c r="G194" s="673"/>
      <c r="H194" s="673"/>
      <c r="I194" s="673"/>
      <c r="J194" s="673"/>
      <c r="K194" s="683"/>
      <c r="L194" s="683"/>
      <c r="M194" s="673"/>
      <c r="N194" s="677"/>
      <c r="O194" s="678"/>
      <c r="P194" s="384"/>
      <c r="Q194" s="108"/>
      <c r="R194" s="108"/>
      <c r="S194" s="108"/>
      <c r="T194" s="108"/>
      <c r="U194" s="108"/>
      <c r="V194" s="674"/>
      <c r="W194" s="127"/>
      <c r="X194" s="122"/>
      <c r="Y194" s="675"/>
      <c r="Z194" s="108"/>
      <c r="AA194" s="685"/>
      <c r="AB194" s="108"/>
      <c r="AC194" s="108"/>
    </row>
    <row r="195" spans="1:29">
      <c r="A195" s="159"/>
      <c r="B195" s="127"/>
      <c r="C195" s="672"/>
      <c r="D195" s="691"/>
      <c r="E195" s="683"/>
      <c r="F195" s="684"/>
      <c r="G195" s="673"/>
      <c r="H195" s="673"/>
      <c r="I195" s="673"/>
      <c r="J195" s="673"/>
      <c r="K195" s="683"/>
      <c r="L195" s="683"/>
      <c r="M195" s="673"/>
      <c r="N195" s="672"/>
      <c r="O195" s="678"/>
      <c r="P195" s="384"/>
      <c r="Q195" s="108"/>
      <c r="R195" s="108"/>
      <c r="S195" s="108"/>
      <c r="T195" s="108"/>
      <c r="U195" s="108"/>
      <c r="V195" s="674"/>
      <c r="W195" s="127"/>
      <c r="X195" s="122"/>
      <c r="Y195" s="675"/>
      <c r="Z195" s="108"/>
      <c r="AA195" s="676"/>
      <c r="AB195" s="108"/>
      <c r="AC195" s="108"/>
    </row>
    <row r="196" spans="1:29" ht="13.5" customHeight="1">
      <c r="A196" s="159"/>
      <c r="B196" s="127"/>
      <c r="C196" s="672"/>
      <c r="D196" s="691"/>
      <c r="E196" s="683"/>
      <c r="F196" s="684"/>
      <c r="G196" s="673"/>
      <c r="H196" s="673"/>
      <c r="I196" s="673"/>
      <c r="J196" s="673"/>
      <c r="K196" s="683"/>
      <c r="L196" s="683"/>
      <c r="M196" s="673"/>
      <c r="N196" s="672"/>
      <c r="O196" s="678"/>
      <c r="P196" s="384"/>
      <c r="Q196" s="108"/>
      <c r="R196" s="108"/>
      <c r="S196" s="108"/>
      <c r="T196" s="108"/>
      <c r="U196" s="108"/>
      <c r="V196" s="674"/>
      <c r="W196" s="127"/>
      <c r="X196" s="122"/>
      <c r="Y196" s="675"/>
      <c r="Z196" s="108"/>
      <c r="AA196" s="676"/>
      <c r="AB196" s="108"/>
      <c r="AC196" s="108"/>
    </row>
    <row r="197" spans="1:29">
      <c r="A197" s="159"/>
      <c r="B197" s="127"/>
      <c r="C197" s="672"/>
      <c r="D197" s="691"/>
      <c r="E197" s="683"/>
      <c r="F197" s="684"/>
      <c r="G197" s="673"/>
      <c r="H197" s="695"/>
      <c r="I197" s="673"/>
      <c r="J197" s="695"/>
      <c r="K197" s="688"/>
      <c r="L197" s="688"/>
      <c r="M197" s="673"/>
      <c r="N197" s="672"/>
      <c r="O197" s="678"/>
      <c r="P197" s="384"/>
      <c r="Q197" s="108"/>
      <c r="R197" s="108"/>
      <c r="S197" s="108"/>
      <c r="T197" s="108"/>
      <c r="U197" s="108"/>
      <c r="V197" s="674"/>
      <c r="W197" s="127"/>
      <c r="X197" s="122"/>
      <c r="Y197" s="675"/>
      <c r="Z197" s="108"/>
      <c r="AA197" s="681"/>
      <c r="AB197" s="108"/>
      <c r="AC197" s="108"/>
    </row>
    <row r="198" spans="1:29">
      <c r="A198" s="159"/>
      <c r="B198" s="127"/>
      <c r="C198" s="672"/>
      <c r="D198" s="691"/>
      <c r="E198" s="688"/>
      <c r="F198" s="684"/>
      <c r="G198" s="673"/>
      <c r="H198" s="673"/>
      <c r="I198" s="673"/>
      <c r="J198" s="673"/>
      <c r="K198" s="688"/>
      <c r="L198" s="688"/>
      <c r="M198" s="673"/>
      <c r="N198" s="672"/>
      <c r="O198" s="678"/>
      <c r="P198" s="384"/>
      <c r="Q198" s="108"/>
      <c r="R198" s="108"/>
      <c r="S198" s="108"/>
      <c r="T198" s="108"/>
      <c r="U198" s="108"/>
      <c r="V198" s="674"/>
      <c r="W198" s="127"/>
      <c r="X198" s="122"/>
      <c r="Y198" s="675"/>
      <c r="Z198" s="108"/>
      <c r="AA198" s="676"/>
      <c r="AB198" s="108"/>
      <c r="AC198" s="108"/>
    </row>
    <row r="199" spans="1:29" ht="12" customHeight="1">
      <c r="A199" s="159"/>
      <c r="B199" s="127"/>
      <c r="C199" s="672"/>
      <c r="D199" s="691"/>
      <c r="E199" s="683"/>
      <c r="F199" s="684"/>
      <c r="G199" s="673"/>
      <c r="H199" s="673"/>
      <c r="I199" s="673"/>
      <c r="J199" s="673"/>
      <c r="K199" s="688"/>
      <c r="L199" s="683"/>
      <c r="M199" s="673"/>
      <c r="N199" s="672"/>
      <c r="O199" s="678"/>
      <c r="P199" s="384"/>
      <c r="Q199" s="108"/>
      <c r="R199" s="108"/>
      <c r="S199" s="108"/>
      <c r="T199" s="108"/>
      <c r="U199" s="108"/>
      <c r="V199" s="674"/>
      <c r="W199" s="127"/>
      <c r="X199" s="122"/>
      <c r="Y199" s="675"/>
      <c r="Z199" s="108"/>
      <c r="AA199" s="676"/>
      <c r="AB199" s="108"/>
      <c r="AC199" s="108"/>
    </row>
    <row r="200" spans="1:29" ht="12.75" customHeight="1">
      <c r="A200" s="159"/>
      <c r="B200" s="127"/>
      <c r="C200" s="672"/>
      <c r="D200" s="691"/>
      <c r="E200" s="688"/>
      <c r="F200" s="684"/>
      <c r="G200" s="673"/>
      <c r="H200" s="673"/>
      <c r="I200" s="673"/>
      <c r="J200" s="673"/>
      <c r="K200" s="684"/>
      <c r="L200" s="684"/>
      <c r="M200" s="100"/>
      <c r="N200" s="672"/>
      <c r="O200" s="678"/>
      <c r="P200" s="384"/>
      <c r="Q200" s="108"/>
      <c r="R200" s="108"/>
      <c r="S200" s="108"/>
      <c r="T200" s="108"/>
      <c r="U200" s="108"/>
      <c r="V200" s="674"/>
      <c r="W200" s="127"/>
      <c r="X200" s="122"/>
      <c r="Y200" s="675"/>
      <c r="Z200" s="108"/>
      <c r="AA200" s="676"/>
      <c r="AB200" s="108"/>
      <c r="AC200" s="108"/>
    </row>
    <row r="201" spans="1:29" ht="11.25" customHeight="1">
      <c r="A201" s="159"/>
      <c r="B201" s="127"/>
      <c r="C201" s="672"/>
      <c r="D201" s="691"/>
      <c r="E201" s="688"/>
      <c r="F201" s="688"/>
      <c r="G201" s="673"/>
      <c r="H201" s="673"/>
      <c r="I201" s="673"/>
      <c r="J201" s="683"/>
      <c r="K201" s="695"/>
      <c r="L201" s="688"/>
      <c r="M201" s="684"/>
      <c r="N201" s="672"/>
      <c r="O201" s="678"/>
      <c r="P201" s="384"/>
      <c r="Q201" s="108"/>
      <c r="R201" s="108"/>
      <c r="S201" s="108"/>
      <c r="T201" s="108"/>
      <c r="U201" s="108"/>
      <c r="V201" s="674"/>
      <c r="W201" s="127"/>
      <c r="X201" s="122"/>
      <c r="Y201" s="675"/>
      <c r="Z201" s="108"/>
      <c r="AA201" s="676"/>
      <c r="AB201" s="108"/>
      <c r="AC201" s="108"/>
    </row>
    <row r="202" spans="1:29" ht="12" customHeight="1">
      <c r="A202" s="159"/>
      <c r="B202" s="127"/>
      <c r="C202" s="672"/>
      <c r="D202" s="691"/>
      <c r="E202" s="683"/>
      <c r="F202" s="684"/>
      <c r="G202" s="673"/>
      <c r="H202" s="673"/>
      <c r="I202" s="673"/>
      <c r="J202" s="673"/>
      <c r="K202" s="683"/>
      <c r="L202" s="683"/>
      <c r="M202" s="673"/>
      <c r="N202" s="672"/>
      <c r="O202" s="678"/>
      <c r="P202" s="384"/>
      <c r="Q202" s="108"/>
      <c r="R202" s="108"/>
      <c r="S202" s="108"/>
      <c r="T202" s="108"/>
      <c r="U202" s="108"/>
      <c r="V202" s="674"/>
      <c r="W202" s="127"/>
      <c r="X202" s="122"/>
      <c r="Y202" s="675"/>
      <c r="Z202" s="108"/>
      <c r="AA202" s="676"/>
      <c r="AB202" s="108"/>
      <c r="AC202" s="108"/>
    </row>
    <row r="203" spans="1:29">
      <c r="A203" s="159"/>
      <c r="B203" s="127"/>
      <c r="C203" s="672"/>
      <c r="D203" s="691"/>
      <c r="E203" s="688"/>
      <c r="F203" s="684"/>
      <c r="G203" s="673"/>
      <c r="H203" s="673"/>
      <c r="I203" s="673"/>
      <c r="J203" s="673"/>
      <c r="K203" s="684"/>
      <c r="L203" s="684"/>
      <c r="M203" s="673"/>
      <c r="N203" s="672"/>
      <c r="O203" s="686"/>
      <c r="P203" s="384"/>
      <c r="Q203" s="108"/>
      <c r="R203" s="108"/>
      <c r="S203" s="108"/>
      <c r="T203" s="108"/>
      <c r="U203" s="108"/>
      <c r="V203" s="674"/>
      <c r="W203" s="127"/>
      <c r="X203" s="122"/>
      <c r="Y203" s="675"/>
      <c r="Z203" s="108"/>
      <c r="AA203" s="687"/>
      <c r="AB203" s="108"/>
      <c r="AC203" s="108"/>
    </row>
    <row r="204" spans="1:29" ht="13.5" customHeight="1">
      <c r="A204" s="159"/>
      <c r="B204" s="127"/>
      <c r="C204" s="672"/>
      <c r="D204" s="691"/>
      <c r="E204" s="683"/>
      <c r="F204" s="684"/>
      <c r="G204" s="673"/>
      <c r="H204" s="673"/>
      <c r="I204" s="673"/>
      <c r="J204" s="673"/>
      <c r="K204" s="684"/>
      <c r="L204" s="684"/>
      <c r="M204" s="673"/>
      <c r="N204" s="672"/>
      <c r="O204" s="678"/>
      <c r="P204" s="384"/>
      <c r="Q204" s="108"/>
      <c r="R204" s="108"/>
      <c r="S204" s="108"/>
      <c r="T204" s="108"/>
      <c r="U204" s="108"/>
      <c r="V204" s="674"/>
      <c r="W204" s="127"/>
      <c r="X204" s="122"/>
      <c r="Y204" s="675"/>
      <c r="Z204" s="108"/>
      <c r="AA204" s="676"/>
      <c r="AB204" s="108"/>
      <c r="AC204" s="108"/>
    </row>
    <row r="205" spans="1:29" ht="13.5" customHeight="1">
      <c r="A205" s="159"/>
      <c r="B205" s="127"/>
      <c r="C205" s="672"/>
      <c r="D205" s="691"/>
      <c r="E205" s="684"/>
      <c r="F205" s="688"/>
      <c r="G205" s="673"/>
      <c r="H205" s="673"/>
      <c r="I205" s="673"/>
      <c r="J205" s="673"/>
      <c r="K205" s="695"/>
      <c r="L205" s="688"/>
      <c r="M205" s="673"/>
      <c r="N205" s="672"/>
      <c r="O205" s="686"/>
      <c r="P205" s="384"/>
      <c r="Q205" s="108"/>
      <c r="R205" s="108"/>
      <c r="S205" s="108"/>
      <c r="T205" s="108"/>
      <c r="U205" s="108"/>
      <c r="V205" s="674"/>
      <c r="W205" s="127"/>
      <c r="X205" s="122"/>
      <c r="Y205" s="675"/>
      <c r="Z205" s="108"/>
      <c r="AA205" s="687"/>
      <c r="AB205" s="108"/>
      <c r="AC205" s="108"/>
    </row>
    <row r="206" spans="1:29" hidden="1">
      <c r="A206" s="159"/>
      <c r="B206" s="127"/>
      <c r="C206" s="672"/>
      <c r="D206" s="691"/>
      <c r="E206" s="688"/>
      <c r="F206" s="684"/>
      <c r="G206" s="673"/>
      <c r="H206" s="673"/>
      <c r="I206" s="673"/>
      <c r="J206" s="673"/>
      <c r="K206" s="683"/>
      <c r="L206" s="683"/>
      <c r="M206" s="673"/>
      <c r="N206" s="672"/>
      <c r="O206" s="678"/>
      <c r="P206" s="384"/>
      <c r="Q206" s="108"/>
      <c r="R206" s="108"/>
      <c r="S206" s="108"/>
      <c r="T206" s="108"/>
      <c r="U206" s="108"/>
      <c r="V206" s="674"/>
      <c r="W206" s="127"/>
      <c r="X206" s="122"/>
      <c r="Y206" s="675"/>
      <c r="Z206" s="108"/>
      <c r="AA206" s="681"/>
      <c r="AB206" s="108"/>
      <c r="AC206" s="108"/>
    </row>
    <row r="207" spans="1:29" ht="13.5" customHeight="1">
      <c r="A207" s="159"/>
      <c r="B207" s="103"/>
      <c r="C207" s="672"/>
      <c r="D207" s="691"/>
      <c r="E207" s="684"/>
      <c r="F207" s="684"/>
      <c r="G207" s="673"/>
      <c r="H207" s="673"/>
      <c r="I207" s="673"/>
      <c r="J207" s="673"/>
      <c r="K207" s="688"/>
      <c r="L207" s="688"/>
      <c r="M207" s="673"/>
      <c r="N207" s="672"/>
      <c r="O207" s="678"/>
      <c r="P207" s="384"/>
      <c r="Q207" s="108"/>
      <c r="R207" s="108"/>
      <c r="S207" s="108"/>
      <c r="T207" s="108"/>
      <c r="U207" s="108"/>
      <c r="V207" s="674"/>
      <c r="W207" s="127"/>
      <c r="X207" s="122"/>
      <c r="Y207" s="675"/>
      <c r="Z207" s="108"/>
      <c r="AA207" s="676"/>
      <c r="AB207" s="108"/>
      <c r="AC207" s="108"/>
    </row>
    <row r="208" spans="1:29" ht="12" customHeight="1">
      <c r="A208" s="159"/>
      <c r="B208" s="127"/>
      <c r="C208" s="672"/>
      <c r="D208" s="691"/>
      <c r="E208" s="683"/>
      <c r="F208" s="684"/>
      <c r="G208" s="695"/>
      <c r="H208" s="673"/>
      <c r="I208" s="673"/>
      <c r="J208" s="673"/>
      <c r="K208" s="683"/>
      <c r="L208" s="684"/>
      <c r="M208" s="673"/>
      <c r="N208" s="677"/>
      <c r="O208" s="686"/>
      <c r="P208" s="384"/>
      <c r="Q208" s="108"/>
      <c r="R208" s="108"/>
      <c r="S208" s="108"/>
      <c r="T208" s="108"/>
      <c r="U208" s="108"/>
      <c r="V208" s="674"/>
      <c r="W208" s="127"/>
      <c r="X208" s="122"/>
      <c r="Y208" s="675"/>
      <c r="Z208" s="108"/>
      <c r="AA208" s="687"/>
      <c r="AB208" s="108"/>
      <c r="AC208" s="108"/>
    </row>
    <row r="209" spans="1:29" ht="13.5" customHeight="1">
      <c r="A209" s="159"/>
      <c r="B209" s="127"/>
      <c r="C209" s="672"/>
      <c r="D209" s="691"/>
      <c r="E209" s="695"/>
      <c r="F209" s="695"/>
      <c r="G209" s="673"/>
      <c r="H209" s="673"/>
      <c r="I209" s="673"/>
      <c r="J209" s="673"/>
      <c r="K209" s="696"/>
      <c r="L209" s="695"/>
      <c r="M209" s="673"/>
      <c r="N209" s="677"/>
      <c r="O209" s="678"/>
      <c r="P209" s="384"/>
      <c r="Q209" s="108"/>
      <c r="R209" s="108"/>
      <c r="S209" s="108"/>
      <c r="T209" s="108"/>
      <c r="U209" s="108"/>
      <c r="V209" s="674"/>
      <c r="W209" s="127"/>
      <c r="X209" s="122"/>
      <c r="Y209" s="675"/>
      <c r="Z209" s="108"/>
      <c r="AA209" s="690"/>
      <c r="AB209" s="108"/>
      <c r="AC209" s="108"/>
    </row>
    <row r="210" spans="1:29">
      <c r="A210" s="159"/>
      <c r="B210" s="127"/>
      <c r="C210" s="672"/>
      <c r="D210" s="691"/>
      <c r="E210" s="155"/>
      <c r="F210" s="155"/>
      <c r="G210" s="155"/>
      <c r="H210" s="155"/>
      <c r="I210" s="155"/>
      <c r="J210" s="155"/>
      <c r="K210" s="155"/>
      <c r="L210" s="155"/>
      <c r="M210" s="155"/>
      <c r="N210" s="677"/>
      <c r="O210" s="678"/>
      <c r="P210" s="384"/>
      <c r="Q210" s="108"/>
      <c r="R210" s="108"/>
      <c r="S210" s="108"/>
      <c r="T210" s="108"/>
      <c r="U210" s="108"/>
      <c r="V210" s="674"/>
      <c r="W210" s="127"/>
      <c r="X210" s="122"/>
      <c r="Y210" s="675"/>
      <c r="Z210" s="108"/>
      <c r="AA210" s="676"/>
      <c r="AB210" s="108"/>
      <c r="AC210" s="108"/>
    </row>
    <row r="211" spans="1:29" ht="12.75" customHeight="1">
      <c r="A211" s="159"/>
      <c r="B211" s="127"/>
      <c r="C211" s="672"/>
      <c r="D211" s="691"/>
      <c r="E211" s="155"/>
      <c r="F211" s="155"/>
      <c r="G211" s="155"/>
      <c r="H211" s="155"/>
      <c r="I211" s="155"/>
      <c r="J211" s="155"/>
      <c r="K211" s="155"/>
      <c r="L211" s="155"/>
      <c r="M211" s="155"/>
      <c r="N211" s="677"/>
      <c r="O211" s="678"/>
      <c r="P211" s="384"/>
      <c r="Q211" s="108"/>
      <c r="R211" s="108"/>
      <c r="S211" s="108"/>
      <c r="T211" s="108"/>
      <c r="U211" s="108"/>
      <c r="V211" s="674"/>
      <c r="W211" s="127"/>
      <c r="X211" s="122"/>
      <c r="Y211" s="675"/>
      <c r="Z211" s="108"/>
      <c r="AA211" s="676"/>
      <c r="AB211" s="108"/>
      <c r="AC211" s="108"/>
    </row>
    <row r="212" spans="1:29" ht="12" customHeight="1">
      <c r="A212" s="159"/>
      <c r="B212" s="127"/>
      <c r="C212" s="672"/>
      <c r="D212" s="155"/>
      <c r="E212" s="155"/>
      <c r="F212" s="155"/>
      <c r="G212" s="155"/>
      <c r="H212" s="155"/>
      <c r="I212" s="155"/>
      <c r="J212" s="155"/>
      <c r="K212" s="155"/>
      <c r="L212" s="155"/>
      <c r="M212" s="155"/>
      <c r="N212" s="677"/>
      <c r="O212" s="678"/>
      <c r="P212" s="384"/>
      <c r="Q212" s="108"/>
      <c r="R212" s="108"/>
      <c r="S212" s="108"/>
      <c r="T212" s="108"/>
      <c r="U212" s="108"/>
      <c r="V212" s="674"/>
      <c r="W212" s="127"/>
      <c r="X212" s="122"/>
      <c r="Y212" s="675"/>
      <c r="Z212" s="108"/>
      <c r="AA212" s="676"/>
      <c r="AB212" s="108"/>
      <c r="AC212" s="108"/>
    </row>
    <row r="213" spans="1:29" ht="12.75" customHeight="1">
      <c r="A213" s="159"/>
      <c r="B213" s="127"/>
      <c r="C213" s="672"/>
      <c r="D213" s="155"/>
      <c r="E213" s="155"/>
      <c r="F213" s="155"/>
      <c r="G213" s="155"/>
      <c r="H213" s="155"/>
      <c r="I213" s="155"/>
      <c r="J213" s="692"/>
      <c r="K213" s="155"/>
      <c r="L213" s="155"/>
      <c r="M213" s="155"/>
      <c r="N213" s="680"/>
      <c r="O213" s="678"/>
      <c r="P213" s="384"/>
      <c r="Q213" s="108"/>
      <c r="R213" s="108"/>
      <c r="S213" s="108"/>
      <c r="T213" s="108"/>
      <c r="U213" s="108"/>
      <c r="V213" s="693"/>
      <c r="W213" s="127"/>
      <c r="X213" s="694"/>
      <c r="Y213" s="675"/>
      <c r="Z213" s="108"/>
      <c r="AA213" s="676"/>
      <c r="AB213" s="108"/>
      <c r="AC213" s="108"/>
    </row>
    <row r="214" spans="1:29">
      <c r="A214" s="108"/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</row>
    <row r="215" spans="1:29">
      <c r="A215" s="108"/>
      <c r="B215" s="108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</row>
    <row r="216" spans="1:29">
      <c r="A216" s="108"/>
      <c r="B216" s="108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</row>
    <row r="217" spans="1:29">
      <c r="A217" s="108"/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</row>
    <row r="218" spans="1:29">
      <c r="A218" s="108"/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</row>
    <row r="219" spans="1:29">
      <c r="A219" s="108"/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</row>
    <row r="220" spans="1:29">
      <c r="A220" s="108"/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</row>
    <row r="221" spans="1:29">
      <c r="A221" s="108"/>
      <c r="B221" s="108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</row>
    <row r="222" spans="1:29">
      <c r="A222" s="108"/>
      <c r="B222" s="108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</row>
    <row r="223" spans="1:29">
      <c r="A223" s="108"/>
      <c r="B223" s="108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</row>
    <row r="224" spans="1:29">
      <c r="A224" s="108"/>
      <c r="B224" s="108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  <c r="AB224" s="108"/>
      <c r="AC224" s="108"/>
    </row>
    <row r="225" spans="1:29">
      <c r="A225" s="108"/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</row>
    <row r="226" spans="1:29">
      <c r="A226" s="108"/>
      <c r="B226" s="108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  <c r="AC226" s="108"/>
    </row>
    <row r="227" spans="1:29">
      <c r="A227" s="108"/>
      <c r="B227" s="108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</row>
    <row r="228" spans="1:29">
      <c r="A228" s="108"/>
      <c r="B228" s="108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  <c r="AB228" s="108"/>
      <c r="AC228" s="108"/>
    </row>
    <row r="229" spans="1:29">
      <c r="A229" s="108"/>
      <c r="B229" s="108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</row>
    <row r="230" spans="1:29">
      <c r="A230" s="108"/>
      <c r="B230" s="108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</row>
    <row r="231" spans="1:29">
      <c r="A231" s="108"/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</row>
    <row r="232" spans="1:29">
      <c r="A232" s="108"/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</row>
    <row r="233" spans="1:29">
      <c r="A233" s="108"/>
      <c r="B233" s="108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  <c r="AB233" s="108"/>
      <c r="AC233" s="108"/>
    </row>
    <row r="234" spans="1:29">
      <c r="A234" s="108"/>
      <c r="B234" s="108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</row>
    <row r="235" spans="1:29">
      <c r="A235" s="108"/>
      <c r="B235" s="108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108"/>
      <c r="AB235" s="108"/>
      <c r="AC235" s="108"/>
    </row>
    <row r="236" spans="1:29">
      <c r="A236" s="108"/>
      <c r="B236" s="108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108"/>
      <c r="AB236" s="108"/>
      <c r="AC236" s="108"/>
    </row>
    <row r="237" spans="1:29">
      <c r="A237" s="108"/>
      <c r="B237" s="108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</row>
    <row r="238" spans="1:29">
      <c r="A238" s="108"/>
      <c r="B238" s="108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  <c r="AA238" s="108"/>
      <c r="AB238" s="108"/>
      <c r="AC238" s="108"/>
    </row>
    <row r="239" spans="1:29">
      <c r="A239" s="108"/>
      <c r="B239" s="108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  <c r="AA239" s="108"/>
      <c r="AB239" s="108"/>
      <c r="AC239" s="108"/>
    </row>
    <row r="240" spans="1:29">
      <c r="A240" s="108"/>
      <c r="B240" s="108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  <c r="V240" s="108"/>
      <c r="W240" s="108"/>
      <c r="X240" s="108"/>
      <c r="Y240" s="108"/>
      <c r="Z240" s="108"/>
      <c r="AA240" s="108"/>
      <c r="AB240" s="108"/>
      <c r="AC240" s="108"/>
    </row>
    <row r="241" spans="1:29">
      <c r="A241" s="108"/>
      <c r="B241" s="108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  <c r="X241" s="108"/>
      <c r="Y241" s="108"/>
      <c r="Z241" s="108"/>
      <c r="AA241" s="108"/>
      <c r="AB241" s="108"/>
      <c r="AC241" s="108"/>
    </row>
    <row r="242" spans="1:29">
      <c r="A242" s="108"/>
      <c r="B242" s="108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108"/>
      <c r="V242" s="108"/>
      <c r="W242" s="108"/>
      <c r="X242" s="108"/>
      <c r="Y242" s="108"/>
      <c r="Z242" s="108"/>
      <c r="AA242" s="108"/>
      <c r="AB242" s="108"/>
      <c r="AC242" s="108"/>
    </row>
    <row r="243" spans="1:29">
      <c r="A243" s="108"/>
      <c r="B243" s="108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108"/>
      <c r="U243" s="108"/>
      <c r="V243" s="108"/>
      <c r="W243" s="108"/>
      <c r="X243" s="108"/>
      <c r="Y243" s="108"/>
      <c r="Z243" s="108"/>
      <c r="AA243" s="108"/>
      <c r="AB243" s="108"/>
      <c r="AC243" s="108"/>
    </row>
    <row r="244" spans="1:29">
      <c r="A244" s="108"/>
      <c r="B244" s="108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8"/>
      <c r="U244" s="108"/>
      <c r="V244" s="108"/>
      <c r="W244" s="108"/>
      <c r="X244" s="108"/>
      <c r="Y244" s="108"/>
      <c r="Z244" s="108"/>
      <c r="AA244" s="108"/>
      <c r="AB244" s="108"/>
      <c r="AC244" s="108"/>
    </row>
    <row r="245" spans="1:29">
      <c r="A245" s="108"/>
      <c r="B245" s="108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108"/>
      <c r="U245" s="108"/>
      <c r="V245" s="108"/>
      <c r="W245" s="108"/>
      <c r="X245" s="108"/>
      <c r="Y245" s="108"/>
      <c r="Z245" s="108"/>
      <c r="AA245" s="108"/>
      <c r="AB245" s="108"/>
      <c r="AC245" s="108"/>
    </row>
    <row r="246" spans="1:29">
      <c r="A246" s="108"/>
      <c r="B246" s="108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108"/>
      <c r="U246" s="108"/>
      <c r="V246" s="108"/>
      <c r="W246" s="108"/>
      <c r="X246" s="108"/>
      <c r="Y246" s="108"/>
      <c r="Z246" s="108"/>
      <c r="AA246" s="108"/>
      <c r="AB246" s="108"/>
      <c r="AC246" s="108"/>
    </row>
    <row r="247" spans="1:29">
      <c r="A247" s="108"/>
      <c r="B247" s="108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108"/>
      <c r="U247" s="108"/>
      <c r="V247" s="108"/>
      <c r="W247" s="108"/>
      <c r="X247" s="108"/>
      <c r="Y247" s="108"/>
      <c r="Z247" s="108"/>
      <c r="AA247" s="108"/>
      <c r="AB247" s="108"/>
      <c r="AC247" s="108"/>
    </row>
    <row r="248" spans="1:29">
      <c r="A248" s="108"/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108"/>
      <c r="U248" s="108"/>
      <c r="V248" s="108"/>
      <c r="W248" s="108"/>
      <c r="X248" s="108"/>
      <c r="Y248" s="108"/>
      <c r="Z248" s="108"/>
      <c r="AA248" s="108"/>
      <c r="AB248" s="108"/>
      <c r="AC248" s="108"/>
    </row>
    <row r="249" spans="1:29">
      <c r="A249" s="108"/>
      <c r="B249" s="108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</row>
    <row r="250" spans="1:29">
      <c r="A250" s="108"/>
      <c r="B250" s="108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108"/>
      <c r="U250" s="108"/>
      <c r="V250" s="108"/>
      <c r="W250" s="108"/>
      <c r="X250" s="108"/>
      <c r="Y250" s="108"/>
      <c r="Z250" s="108"/>
      <c r="AA250" s="108"/>
      <c r="AB250" s="108"/>
      <c r="AC250" s="108"/>
    </row>
    <row r="251" spans="1:29">
      <c r="A251" s="108"/>
      <c r="B251" s="108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108"/>
      <c r="U251" s="108"/>
      <c r="V251" s="108"/>
      <c r="W251" s="108"/>
      <c r="X251" s="108"/>
      <c r="Y251" s="108"/>
      <c r="Z251" s="108"/>
      <c r="AA251" s="108"/>
      <c r="AB251" s="108"/>
      <c r="AC251" s="108"/>
    </row>
    <row r="252" spans="1:29">
      <c r="A252" s="108"/>
      <c r="B252" s="108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108"/>
      <c r="U252" s="108"/>
      <c r="V252" s="108"/>
      <c r="W252" s="108"/>
      <c r="X252" s="108"/>
      <c r="Y252" s="108"/>
      <c r="Z252" s="108"/>
      <c r="AA252" s="108"/>
      <c r="AB252" s="108"/>
      <c r="AC252" s="108"/>
    </row>
    <row r="253" spans="1:29">
      <c r="A253" s="108"/>
      <c r="B253" s="108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108"/>
      <c r="U253" s="108"/>
      <c r="V253" s="108"/>
      <c r="W253" s="108"/>
      <c r="X253" s="108"/>
      <c r="Y253" s="108"/>
      <c r="Z253" s="108"/>
      <c r="AA253" s="108"/>
      <c r="AB253" s="108"/>
      <c r="AC253" s="108"/>
    </row>
    <row r="254" spans="1:29">
      <c r="A254" s="108"/>
      <c r="B254" s="108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108"/>
      <c r="U254" s="108"/>
      <c r="V254" s="108"/>
      <c r="W254" s="108"/>
      <c r="X254" s="108"/>
      <c r="Y254" s="108"/>
      <c r="Z254" s="108"/>
      <c r="AA254" s="108"/>
      <c r="AB254" s="108"/>
      <c r="AC254" s="108"/>
    </row>
    <row r="255" spans="1:29">
      <c r="A255" s="108"/>
      <c r="B255" s="108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108"/>
      <c r="U255" s="108"/>
      <c r="V255" s="108"/>
      <c r="W255" s="108"/>
      <c r="X255" s="108"/>
      <c r="Y255" s="108"/>
      <c r="Z255" s="108"/>
      <c r="AA255" s="108"/>
      <c r="AB255" s="108"/>
      <c r="AC255" s="108"/>
    </row>
    <row r="256" spans="1:29">
      <c r="A256" s="108"/>
      <c r="B256" s="108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  <c r="X256" s="108"/>
      <c r="Y256" s="108"/>
      <c r="Z256" s="108"/>
      <c r="AA256" s="108"/>
      <c r="AB256" s="108"/>
      <c r="AC256" s="108"/>
    </row>
    <row r="257" spans="1:29">
      <c r="A257" s="108"/>
      <c r="B257" s="108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108"/>
      <c r="U257" s="108"/>
      <c r="V257" s="108"/>
      <c r="W257" s="108"/>
      <c r="X257" s="108"/>
      <c r="Y257" s="108"/>
      <c r="Z257" s="108"/>
      <c r="AA257" s="108"/>
      <c r="AB257" s="108"/>
      <c r="AC257" s="108"/>
    </row>
    <row r="258" spans="1:29">
      <c r="A258" s="108"/>
      <c r="B258" s="108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108"/>
      <c r="U258" s="108"/>
      <c r="V258" s="108"/>
      <c r="W258" s="108"/>
      <c r="X258" s="108"/>
      <c r="Y258" s="108"/>
      <c r="Z258" s="108"/>
      <c r="AA258" s="108"/>
      <c r="AB258" s="108"/>
      <c r="AC258" s="108"/>
    </row>
    <row r="259" spans="1:29">
      <c r="A259" s="108"/>
      <c r="B259" s="108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108"/>
      <c r="U259" s="108"/>
      <c r="V259" s="108"/>
      <c r="W259" s="108"/>
      <c r="X259" s="108"/>
      <c r="Y259" s="108"/>
      <c r="Z259" s="108"/>
      <c r="AA259" s="108"/>
      <c r="AB259" s="108"/>
      <c r="AC259" s="108"/>
    </row>
    <row r="260" spans="1:29">
      <c r="A260" s="108"/>
      <c r="B260" s="108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108"/>
      <c r="U260" s="108"/>
      <c r="V260" s="108"/>
      <c r="W260" s="108"/>
      <c r="X260" s="108"/>
      <c r="Y260" s="108"/>
      <c r="Z260" s="108"/>
      <c r="AA260" s="108"/>
      <c r="AB260" s="108"/>
      <c r="AC260" s="108"/>
    </row>
    <row r="261" spans="1:29">
      <c r="A261" s="108"/>
      <c r="B261" s="108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108"/>
      <c r="U261" s="108"/>
      <c r="V261" s="108"/>
      <c r="W261" s="108"/>
      <c r="X261" s="108"/>
      <c r="Y261" s="108"/>
      <c r="Z261" s="108"/>
      <c r="AA261" s="108"/>
      <c r="AB261" s="108"/>
      <c r="AC261" s="108"/>
    </row>
    <row r="262" spans="1:29">
      <c r="A262" s="108"/>
      <c r="B262" s="108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108"/>
      <c r="U262" s="108"/>
      <c r="V262" s="108"/>
      <c r="W262" s="108"/>
      <c r="X262" s="108"/>
      <c r="Y262" s="108"/>
      <c r="Z262" s="108"/>
      <c r="AA262" s="108"/>
      <c r="AB262" s="108"/>
      <c r="AC262" s="108"/>
    </row>
    <row r="263" spans="1:29">
      <c r="A263" s="108"/>
      <c r="B263" s="108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108"/>
      <c r="U263" s="108"/>
      <c r="V263" s="108"/>
      <c r="W263" s="108"/>
      <c r="X263" s="108"/>
      <c r="Y263" s="108"/>
      <c r="Z263" s="108"/>
      <c r="AA263" s="108"/>
      <c r="AB263" s="108"/>
      <c r="AC263" s="108"/>
    </row>
    <row r="264" spans="1:29">
      <c r="A264" s="108"/>
      <c r="B264" s="108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108"/>
      <c r="U264" s="108"/>
      <c r="V264" s="108"/>
      <c r="W264" s="108"/>
      <c r="X264" s="108"/>
      <c r="Y264" s="108"/>
      <c r="Z264" s="108"/>
      <c r="AA264" s="108"/>
      <c r="AB264" s="108"/>
      <c r="AC264" s="108"/>
    </row>
    <row r="265" spans="1:29">
      <c r="A265" s="108"/>
      <c r="B265" s="108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108"/>
      <c r="U265" s="108"/>
      <c r="V265" s="108"/>
      <c r="W265" s="108"/>
      <c r="X265" s="108"/>
      <c r="Y265" s="108"/>
      <c r="Z265" s="108"/>
      <c r="AA265" s="108"/>
      <c r="AB265" s="108"/>
      <c r="AC265" s="108"/>
    </row>
    <row r="266" spans="1:29">
      <c r="A266" s="108"/>
      <c r="B266" s="108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108"/>
      <c r="U266" s="108"/>
      <c r="V266" s="108"/>
      <c r="W266" s="108"/>
      <c r="X266" s="108"/>
      <c r="Y266" s="108"/>
      <c r="Z266" s="108"/>
      <c r="AA266" s="108"/>
      <c r="AB266" s="108"/>
      <c r="AC266" s="108"/>
    </row>
    <row r="267" spans="1:29">
      <c r="A267" s="108"/>
      <c r="B267" s="108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108"/>
      <c r="U267" s="108"/>
      <c r="V267" s="108"/>
      <c r="W267" s="108"/>
      <c r="X267" s="108"/>
      <c r="Y267" s="108"/>
      <c r="Z267" s="108"/>
      <c r="AA267" s="108"/>
      <c r="AB267" s="108"/>
      <c r="AC267" s="108"/>
    </row>
    <row r="268" spans="1:29">
      <c r="A268" s="108"/>
      <c r="B268" s="108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108"/>
      <c r="U268" s="108"/>
      <c r="V268" s="108"/>
      <c r="W268" s="108"/>
      <c r="X268" s="108"/>
      <c r="Y268" s="108"/>
      <c r="Z268" s="108"/>
      <c r="AA268" s="108"/>
      <c r="AB268" s="108"/>
      <c r="AC268" s="108"/>
    </row>
    <row r="269" spans="1:29">
      <c r="A269" s="108"/>
      <c r="B269" s="108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108"/>
      <c r="U269" s="108"/>
      <c r="V269" s="108"/>
      <c r="W269" s="108"/>
      <c r="X269" s="108"/>
      <c r="Y269" s="108"/>
      <c r="Z269" s="108"/>
      <c r="AA269" s="108"/>
      <c r="AB269" s="108"/>
      <c r="AC269" s="108"/>
    </row>
    <row r="270" spans="1:29">
      <c r="A270" s="108"/>
      <c r="B270" s="108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108"/>
      <c r="U270" s="108"/>
      <c r="V270" s="108"/>
      <c r="W270" s="108"/>
      <c r="X270" s="108"/>
      <c r="Y270" s="108"/>
      <c r="Z270" s="108"/>
      <c r="AA270" s="108"/>
      <c r="AB270" s="108"/>
      <c r="AC270" s="108"/>
    </row>
    <row r="271" spans="1:29">
      <c r="A271" s="108"/>
      <c r="B271" s="108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108"/>
      <c r="U271" s="108"/>
      <c r="V271" s="108"/>
      <c r="W271" s="108"/>
      <c r="X271" s="108"/>
      <c r="Y271" s="108"/>
      <c r="Z271" s="108"/>
      <c r="AA271" s="108"/>
      <c r="AB271" s="108"/>
      <c r="AC271" s="108"/>
    </row>
    <row r="272" spans="1:29">
      <c r="A272" s="108"/>
      <c r="B272" s="108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108"/>
      <c r="U272" s="108"/>
      <c r="V272" s="108"/>
      <c r="W272" s="108"/>
      <c r="X272" s="108"/>
      <c r="Y272" s="108"/>
      <c r="Z272" s="108"/>
      <c r="AA272" s="108"/>
      <c r="AB272" s="108"/>
      <c r="AC272" s="108"/>
    </row>
    <row r="273" spans="1:29">
      <c r="A273" s="108"/>
      <c r="B273" s="108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108"/>
      <c r="U273" s="108"/>
      <c r="V273" s="108"/>
      <c r="W273" s="108"/>
      <c r="X273" s="108"/>
      <c r="Y273" s="108"/>
      <c r="Z273" s="108"/>
      <c r="AA273" s="108"/>
      <c r="AB273" s="108"/>
      <c r="AC273" s="108"/>
    </row>
    <row r="274" spans="1:29">
      <c r="A274" s="108"/>
      <c r="B274" s="108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  <c r="AA274" s="108"/>
      <c r="AB274" s="108"/>
      <c r="AC274" s="108"/>
    </row>
    <row r="275" spans="1:29">
      <c r="A275" s="108"/>
      <c r="B275" s="108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108"/>
      <c r="U275" s="108"/>
      <c r="V275" s="108"/>
      <c r="W275" s="108"/>
      <c r="X275" s="108"/>
      <c r="Y275" s="108"/>
      <c r="Z275" s="108"/>
      <c r="AA275" s="108"/>
      <c r="AB275" s="108"/>
      <c r="AC275" s="108"/>
    </row>
    <row r="276" spans="1:29">
      <c r="A276" s="108"/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</row>
    <row r="277" spans="1:29">
      <c r="A277" s="108"/>
      <c r="B277" s="108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108"/>
      <c r="U277" s="108"/>
      <c r="V277" s="108"/>
      <c r="W277" s="108"/>
      <c r="X277" s="108"/>
      <c r="Y277" s="108"/>
      <c r="Z277" s="108"/>
      <c r="AA277" s="108"/>
      <c r="AB277" s="108"/>
      <c r="AC277" s="108"/>
    </row>
    <row r="278" spans="1:29">
      <c r="A278" s="108"/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108"/>
      <c r="U278" s="108"/>
      <c r="V278" s="108"/>
      <c r="W278" s="108"/>
      <c r="X278" s="108"/>
      <c r="Y278" s="108"/>
      <c r="Z278" s="108"/>
      <c r="AA278" s="108"/>
      <c r="AB278" s="108"/>
      <c r="AC278" s="108"/>
    </row>
    <row r="279" spans="1:29">
      <c r="A279" s="108"/>
      <c r="B279" s="108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108"/>
      <c r="U279" s="108"/>
      <c r="V279" s="108"/>
      <c r="W279" s="108"/>
      <c r="X279" s="108"/>
      <c r="Y279" s="108"/>
      <c r="Z279" s="108"/>
      <c r="AA279" s="108"/>
      <c r="AB279" s="108"/>
      <c r="AC279" s="108"/>
    </row>
    <row r="280" spans="1:29">
      <c r="A280" s="108"/>
      <c r="B280" s="108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108"/>
      <c r="U280" s="108"/>
      <c r="V280" s="108"/>
      <c r="W280" s="108"/>
      <c r="X280" s="108"/>
      <c r="Y280" s="108"/>
      <c r="Z280" s="108"/>
      <c r="AA280" s="108"/>
      <c r="AB280" s="108"/>
      <c r="AC280" s="108"/>
    </row>
    <row r="281" spans="1:29">
      <c r="A281" s="108"/>
      <c r="B281" s="108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108"/>
      <c r="U281" s="108"/>
      <c r="V281" s="108"/>
      <c r="W281" s="108"/>
      <c r="X281" s="108"/>
      <c r="Y281" s="108"/>
      <c r="Z281" s="108"/>
      <c r="AA281" s="108"/>
      <c r="AB281" s="108"/>
      <c r="AC281" s="108"/>
    </row>
    <row r="282" spans="1:29">
      <c r="A282" s="108"/>
      <c r="B282" s="108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108"/>
      <c r="U282" s="108"/>
      <c r="V282" s="108"/>
      <c r="W282" s="108"/>
      <c r="X282" s="108"/>
      <c r="Y282" s="108"/>
      <c r="Z282" s="108"/>
      <c r="AA282" s="108"/>
      <c r="AB282" s="108"/>
      <c r="AC282" s="108"/>
    </row>
    <row r="283" spans="1:29">
      <c r="A283" s="108"/>
      <c r="B283" s="108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108"/>
      <c r="U283" s="108"/>
      <c r="V283" s="108"/>
      <c r="W283" s="108"/>
      <c r="X283" s="108"/>
      <c r="Y283" s="108"/>
      <c r="Z283" s="108"/>
      <c r="AA283" s="108"/>
      <c r="AB283" s="108"/>
      <c r="AC283" s="108"/>
    </row>
    <row r="284" spans="1:29">
      <c r="A284" s="108"/>
      <c r="B284" s="108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108"/>
      <c r="U284" s="108"/>
      <c r="V284" s="108"/>
      <c r="W284" s="108"/>
      <c r="X284" s="108"/>
      <c r="Y284" s="108"/>
      <c r="Z284" s="108"/>
      <c r="AA284" s="108"/>
      <c r="AB284" s="108"/>
      <c r="AC284" s="108"/>
    </row>
    <row r="285" spans="1:29">
      <c r="A285" s="108"/>
      <c r="B285" s="108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108"/>
      <c r="U285" s="108"/>
      <c r="V285" s="108"/>
      <c r="W285" s="108"/>
      <c r="X285" s="108"/>
      <c r="Y285" s="108"/>
      <c r="Z285" s="108"/>
      <c r="AA285" s="108"/>
      <c r="AB285" s="108"/>
      <c r="AC285" s="108"/>
    </row>
    <row r="286" spans="1:29">
      <c r="A286" s="108"/>
      <c r="B286" s="108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108"/>
      <c r="U286" s="108"/>
      <c r="V286" s="108"/>
      <c r="W286" s="108"/>
      <c r="X286" s="108"/>
      <c r="Y286" s="108"/>
      <c r="Z286" s="108"/>
      <c r="AA286" s="108"/>
      <c r="AB286" s="108"/>
      <c r="AC286" s="108"/>
    </row>
    <row r="287" spans="1:29">
      <c r="A287" s="108"/>
      <c r="B287" s="108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108"/>
      <c r="U287" s="108"/>
      <c r="V287" s="108"/>
      <c r="W287" s="108"/>
      <c r="X287" s="108"/>
      <c r="Y287" s="108"/>
      <c r="Z287" s="108"/>
      <c r="AA287" s="108"/>
      <c r="AB287" s="108"/>
      <c r="AC287" s="108"/>
    </row>
    <row r="288" spans="1:29">
      <c r="A288" s="108"/>
      <c r="B288" s="108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108"/>
      <c r="U288" s="108"/>
      <c r="V288" s="108"/>
      <c r="W288" s="108"/>
      <c r="X288" s="108"/>
      <c r="Y288" s="108"/>
      <c r="Z288" s="108"/>
      <c r="AA288" s="108"/>
      <c r="AB288" s="108"/>
      <c r="AC288" s="108"/>
    </row>
    <row r="289" spans="1:29">
      <c r="A289" s="108"/>
      <c r="B289" s="108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108"/>
      <c r="U289" s="108"/>
      <c r="V289" s="108"/>
      <c r="W289" s="108"/>
      <c r="X289" s="108"/>
      <c r="Y289" s="108"/>
      <c r="Z289" s="108"/>
      <c r="AA289" s="108"/>
      <c r="AB289" s="108"/>
      <c r="AC289" s="108"/>
    </row>
    <row r="290" spans="1:29">
      <c r="A290" s="108"/>
      <c r="B290" s="108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108"/>
      <c r="U290" s="108"/>
      <c r="V290" s="108"/>
      <c r="W290" s="108"/>
      <c r="X290" s="108"/>
      <c r="Y290" s="108"/>
      <c r="Z290" s="108"/>
      <c r="AA290" s="108"/>
      <c r="AB290" s="108"/>
      <c r="AC290" s="108"/>
    </row>
    <row r="291" spans="1:29">
      <c r="A291" s="108"/>
      <c r="B291" s="108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108"/>
      <c r="U291" s="108"/>
      <c r="V291" s="108"/>
      <c r="W291" s="108"/>
      <c r="X291" s="108"/>
      <c r="Y291" s="108"/>
      <c r="Z291" s="108"/>
      <c r="AA291" s="108"/>
      <c r="AB291" s="108"/>
      <c r="AC291" s="108"/>
    </row>
    <row r="292" spans="1:29">
      <c r="A292" s="108"/>
      <c r="B292" s="108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108"/>
      <c r="U292" s="108"/>
      <c r="V292" s="108"/>
      <c r="W292" s="108"/>
      <c r="X292" s="108"/>
      <c r="Y292" s="108"/>
      <c r="Z292" s="108"/>
      <c r="AA292" s="108"/>
      <c r="AB292" s="108"/>
      <c r="AC292" s="108"/>
    </row>
    <row r="293" spans="1:29">
      <c r="A293" s="108"/>
      <c r="B293" s="108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108"/>
      <c r="U293" s="108"/>
      <c r="V293" s="108"/>
      <c r="W293" s="108"/>
      <c r="X293" s="108"/>
      <c r="Y293" s="108"/>
      <c r="Z293" s="108"/>
      <c r="AA293" s="108"/>
      <c r="AB293" s="108"/>
      <c r="AC293" s="108"/>
    </row>
    <row r="294" spans="1:29">
      <c r="A294" s="108"/>
      <c r="B294" s="108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108"/>
      <c r="U294" s="108"/>
      <c r="V294" s="108"/>
      <c r="W294" s="108"/>
      <c r="X294" s="108"/>
      <c r="Y294" s="108"/>
      <c r="Z294" s="108"/>
      <c r="AA294" s="108"/>
      <c r="AB294" s="108"/>
      <c r="AC294" s="108"/>
    </row>
    <row r="295" spans="1:29">
      <c r="A295" s="108"/>
      <c r="B295" s="108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108"/>
      <c r="U295" s="108"/>
      <c r="V295" s="108"/>
      <c r="W295" s="108"/>
      <c r="X295" s="108"/>
      <c r="Y295" s="108"/>
      <c r="Z295" s="108"/>
      <c r="AA295" s="108"/>
      <c r="AB295" s="108"/>
      <c r="AC295" s="108"/>
    </row>
    <row r="296" spans="1:29">
      <c r="A296" s="108"/>
      <c r="B296" s="108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108"/>
      <c r="U296" s="108"/>
      <c r="V296" s="108"/>
      <c r="W296" s="108"/>
      <c r="X296" s="108"/>
      <c r="Y296" s="108"/>
      <c r="Z296" s="108"/>
      <c r="AA296" s="108"/>
      <c r="AB296" s="108"/>
      <c r="AC296" s="108"/>
    </row>
    <row r="297" spans="1:29">
      <c r="A297" s="108"/>
      <c r="B297" s="108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  <c r="T297" s="108"/>
      <c r="U297" s="108"/>
      <c r="V297" s="108"/>
      <c r="W297" s="108"/>
      <c r="X297" s="108"/>
      <c r="Y297" s="108"/>
      <c r="Z297" s="108"/>
      <c r="AA297" s="108"/>
      <c r="AB297" s="108"/>
      <c r="AC297" s="108"/>
    </row>
    <row r="298" spans="1:29">
      <c r="A298" s="108"/>
      <c r="B298" s="108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108"/>
      <c r="U298" s="108"/>
      <c r="V298" s="108"/>
      <c r="W298" s="108"/>
      <c r="X298" s="108"/>
      <c r="Y298" s="108"/>
      <c r="Z298" s="108"/>
      <c r="AA298" s="108"/>
      <c r="AB298" s="108"/>
      <c r="AC298" s="108"/>
    </row>
    <row r="299" spans="1:29">
      <c r="A299" s="108"/>
      <c r="B299" s="108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108"/>
      <c r="U299" s="108"/>
      <c r="V299" s="108"/>
      <c r="W299" s="108"/>
      <c r="X299" s="108"/>
      <c r="Y299" s="108"/>
      <c r="Z299" s="108"/>
      <c r="AA299" s="108"/>
      <c r="AB299" s="108"/>
      <c r="AC299" s="108"/>
    </row>
    <row r="300" spans="1:29">
      <c r="A300" s="108"/>
      <c r="B300" s="108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108"/>
      <c r="U300" s="108"/>
      <c r="V300" s="108"/>
      <c r="W300" s="108"/>
      <c r="X300" s="108"/>
      <c r="Y300" s="108"/>
      <c r="Z300" s="108"/>
      <c r="AA300" s="108"/>
      <c r="AB300" s="108"/>
      <c r="AC300" s="108"/>
    </row>
    <row r="301" spans="1:29">
      <c r="A301" s="108"/>
      <c r="B301" s="108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108"/>
      <c r="U301" s="108"/>
      <c r="V301" s="108"/>
      <c r="W301" s="108"/>
      <c r="X301" s="108"/>
      <c r="Y301" s="108"/>
      <c r="Z301" s="108"/>
      <c r="AA301" s="108"/>
      <c r="AB301" s="108"/>
      <c r="AC301" s="108"/>
    </row>
    <row r="302" spans="1:29">
      <c r="A302" s="108"/>
      <c r="B302" s="108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108"/>
      <c r="U302" s="108"/>
      <c r="V302" s="108"/>
      <c r="W302" s="108"/>
      <c r="X302" s="108"/>
      <c r="Y302" s="108"/>
      <c r="Z302" s="108"/>
      <c r="AA302" s="108"/>
      <c r="AB302" s="108"/>
      <c r="AC302" s="108"/>
    </row>
    <row r="303" spans="1:29">
      <c r="A303" s="108"/>
      <c r="B303" s="108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  <c r="AC303" s="108"/>
    </row>
    <row r="304" spans="1:29">
      <c r="A304" s="108"/>
      <c r="B304" s="108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  <c r="T304" s="108"/>
      <c r="U304" s="108"/>
      <c r="V304" s="108"/>
      <c r="W304" s="108"/>
      <c r="X304" s="108"/>
      <c r="Y304" s="108"/>
      <c r="Z304" s="108"/>
      <c r="AA304" s="108"/>
      <c r="AB304" s="108"/>
      <c r="AC304" s="108"/>
    </row>
    <row r="305" spans="1:29">
      <c r="A305" s="108"/>
      <c r="B305" s="108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108"/>
      <c r="U305" s="108"/>
      <c r="V305" s="108"/>
      <c r="W305" s="108"/>
      <c r="X305" s="108"/>
      <c r="Y305" s="108"/>
      <c r="Z305" s="108"/>
      <c r="AA305" s="108"/>
      <c r="AB305" s="108"/>
      <c r="AC305" s="108"/>
    </row>
    <row r="306" spans="1:29">
      <c r="A306" s="108"/>
      <c r="B306" s="108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108"/>
      <c r="U306" s="108"/>
      <c r="V306" s="108"/>
      <c r="W306" s="108"/>
      <c r="X306" s="108"/>
      <c r="Y306" s="108"/>
      <c r="Z306" s="108"/>
      <c r="AA306" s="108"/>
      <c r="AB306" s="108"/>
      <c r="AC306" s="108"/>
    </row>
    <row r="307" spans="1:29">
      <c r="A307" s="108"/>
      <c r="B307" s="108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108"/>
      <c r="U307" s="108"/>
      <c r="V307" s="108"/>
      <c r="W307" s="108"/>
      <c r="X307" s="108"/>
      <c r="Y307" s="108"/>
      <c r="Z307" s="108"/>
      <c r="AA307" s="108"/>
      <c r="AB307" s="108"/>
      <c r="AC307" s="108"/>
    </row>
    <row r="308" spans="1:29">
      <c r="A308" s="108"/>
      <c r="B308" s="108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108"/>
      <c r="U308" s="108"/>
      <c r="V308" s="108"/>
      <c r="W308" s="108"/>
      <c r="X308" s="108"/>
      <c r="Y308" s="108"/>
      <c r="Z308" s="108"/>
      <c r="AA308" s="108"/>
      <c r="AB308" s="108"/>
      <c r="AC308" s="108"/>
    </row>
    <row r="309" spans="1:29">
      <c r="A309" s="108"/>
      <c r="B309" s="108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108"/>
      <c r="U309" s="108"/>
      <c r="V309" s="108"/>
      <c r="W309" s="108"/>
      <c r="X309" s="108"/>
      <c r="Y309" s="108"/>
      <c r="Z309" s="108"/>
      <c r="AA309" s="108"/>
      <c r="AB309" s="108"/>
      <c r="AC309" s="108"/>
    </row>
    <row r="310" spans="1:29">
      <c r="A310" s="108"/>
      <c r="B310" s="108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108"/>
      <c r="U310" s="108"/>
      <c r="V310" s="108"/>
      <c r="W310" s="108"/>
      <c r="X310" s="108"/>
      <c r="Y310" s="108"/>
      <c r="Z310" s="108"/>
      <c r="AA310" s="108"/>
      <c r="AB310" s="108"/>
      <c r="AC310" s="108"/>
    </row>
    <row r="311" spans="1:29">
      <c r="A311" s="108"/>
      <c r="B311" s="108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108"/>
      <c r="U311" s="108"/>
      <c r="V311" s="108"/>
      <c r="W311" s="108"/>
      <c r="X311" s="108"/>
      <c r="Y311" s="108"/>
      <c r="Z311" s="108"/>
      <c r="AA311" s="108"/>
      <c r="AB311" s="108"/>
      <c r="AC311" s="108"/>
    </row>
    <row r="312" spans="1:29">
      <c r="A312" s="108"/>
      <c r="B312" s="108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108"/>
      <c r="U312" s="108"/>
      <c r="V312" s="108"/>
      <c r="W312" s="108"/>
      <c r="X312" s="108"/>
      <c r="Y312" s="108"/>
      <c r="Z312" s="108"/>
      <c r="AA312" s="108"/>
      <c r="AB312" s="108"/>
      <c r="AC312" s="108"/>
    </row>
    <row r="313" spans="1:29">
      <c r="A313" s="108"/>
      <c r="B313" s="108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108"/>
      <c r="U313" s="108"/>
      <c r="V313" s="108"/>
      <c r="W313" s="108"/>
      <c r="X313" s="108"/>
      <c r="Y313" s="108"/>
      <c r="Z313" s="108"/>
      <c r="AA313" s="108"/>
      <c r="AB313" s="108"/>
      <c r="AC313" s="108"/>
    </row>
    <row r="314" spans="1:29">
      <c r="A314" s="108"/>
      <c r="B314" s="108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108"/>
      <c r="U314" s="108"/>
      <c r="V314" s="108"/>
      <c r="W314" s="108"/>
      <c r="X314" s="108"/>
      <c r="Y314" s="108"/>
      <c r="Z314" s="108"/>
      <c r="AA314" s="108"/>
      <c r="AB314" s="108"/>
      <c r="AC314" s="108"/>
    </row>
    <row r="315" spans="1:29">
      <c r="A315" s="108"/>
      <c r="B315" s="108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108"/>
      <c r="U315" s="108"/>
      <c r="V315" s="108"/>
      <c r="W315" s="108"/>
      <c r="X315" s="108"/>
      <c r="Y315" s="108"/>
      <c r="Z315" s="108"/>
      <c r="AA315" s="108"/>
      <c r="AB315" s="108"/>
      <c r="AC315" s="108"/>
    </row>
    <row r="316" spans="1:29">
      <c r="A316" s="108"/>
      <c r="B316" s="108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108"/>
      <c r="U316" s="108"/>
      <c r="V316" s="108"/>
      <c r="W316" s="108"/>
      <c r="X316" s="108"/>
      <c r="Y316" s="108"/>
      <c r="Z316" s="108"/>
      <c r="AA316" s="108"/>
      <c r="AB316" s="108"/>
      <c r="AC316" s="108"/>
    </row>
    <row r="317" spans="1:29">
      <c r="A317" s="108"/>
      <c r="B317" s="108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108"/>
      <c r="U317" s="108"/>
      <c r="V317" s="108"/>
      <c r="W317" s="108"/>
      <c r="X317" s="108"/>
      <c r="Y317" s="108"/>
      <c r="Z317" s="108"/>
      <c r="AA317" s="108"/>
      <c r="AB317" s="108"/>
      <c r="AC317" s="108"/>
    </row>
    <row r="318" spans="1:29">
      <c r="A318" s="108"/>
      <c r="B318" s="108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108"/>
      <c r="U318" s="108"/>
      <c r="V318" s="108"/>
      <c r="W318" s="108"/>
      <c r="X318" s="108"/>
      <c r="Y318" s="108"/>
      <c r="Z318" s="108"/>
      <c r="AA318" s="108"/>
      <c r="AB318" s="108"/>
      <c r="AC318" s="108"/>
    </row>
    <row r="319" spans="1:29">
      <c r="A319" s="108"/>
      <c r="B319" s="108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  <c r="T319" s="108"/>
      <c r="U319" s="108"/>
      <c r="V319" s="108"/>
      <c r="W319" s="108"/>
      <c r="X319" s="108"/>
      <c r="Y319" s="108"/>
      <c r="Z319" s="108"/>
      <c r="AA319" s="108"/>
      <c r="AB319" s="108"/>
      <c r="AC319" s="108"/>
    </row>
    <row r="320" spans="1:29">
      <c r="A320" s="108"/>
      <c r="B320" s="108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108"/>
      <c r="U320" s="108"/>
      <c r="V320" s="108"/>
      <c r="W320" s="108"/>
      <c r="X320" s="108"/>
      <c r="Y320" s="108"/>
      <c r="Z320" s="108"/>
      <c r="AA320" s="108"/>
      <c r="AB320" s="108"/>
      <c r="AC320" s="108"/>
    </row>
    <row r="321" spans="1:29">
      <c r="A321" s="108"/>
      <c r="B321" s="108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108"/>
      <c r="U321" s="108"/>
      <c r="V321" s="108"/>
      <c r="W321" s="108"/>
      <c r="X321" s="108"/>
      <c r="Y321" s="108"/>
      <c r="Z321" s="108"/>
      <c r="AA321" s="108"/>
      <c r="AB321" s="108"/>
      <c r="AC321" s="108"/>
    </row>
    <row r="322" spans="1:29">
      <c r="A322" s="108"/>
      <c r="B322" s="108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  <c r="S322" s="108"/>
      <c r="T322" s="108"/>
      <c r="U322" s="108"/>
      <c r="V322" s="108"/>
      <c r="W322" s="108"/>
      <c r="X322" s="108"/>
      <c r="Y322" s="108"/>
      <c r="Z322" s="108"/>
      <c r="AA322" s="108"/>
      <c r="AB322" s="108"/>
      <c r="AC322" s="108"/>
    </row>
    <row r="323" spans="1:29">
      <c r="A323" s="108"/>
      <c r="B323" s="108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108"/>
      <c r="U323" s="108"/>
      <c r="V323" s="108"/>
      <c r="W323" s="108"/>
      <c r="X323" s="108"/>
      <c r="Y323" s="108"/>
      <c r="Z323" s="108"/>
      <c r="AA323" s="108"/>
      <c r="AB323" s="108"/>
      <c r="AC323" s="108"/>
    </row>
    <row r="324" spans="1:29">
      <c r="A324" s="108"/>
      <c r="B324" s="108"/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108"/>
      <c r="U324" s="108"/>
      <c r="V324" s="108"/>
      <c r="W324" s="108"/>
      <c r="X324" s="108"/>
      <c r="Y324" s="108"/>
      <c r="Z324" s="108"/>
      <c r="AA324" s="108"/>
      <c r="AB324" s="108"/>
      <c r="AC324" s="108"/>
    </row>
    <row r="325" spans="1:29">
      <c r="A325" s="108"/>
      <c r="B325" s="108"/>
      <c r="C325" s="108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108"/>
      <c r="U325" s="108"/>
      <c r="V325" s="108"/>
      <c r="W325" s="108"/>
      <c r="X325" s="108"/>
      <c r="Y325" s="108"/>
      <c r="Z325" s="108"/>
      <c r="AA325" s="108"/>
      <c r="AB325" s="108"/>
      <c r="AC325" s="108"/>
    </row>
    <row r="326" spans="1:29">
      <c r="A326" s="108"/>
      <c r="B326" s="108"/>
      <c r="C326" s="108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108"/>
      <c r="U326" s="108"/>
      <c r="V326" s="108"/>
      <c r="W326" s="108"/>
      <c r="X326" s="108"/>
      <c r="Y326" s="108"/>
      <c r="Z326" s="108"/>
      <c r="AA326" s="108"/>
      <c r="AB326" s="108"/>
      <c r="AC326" s="108"/>
    </row>
    <row r="327" spans="1:29">
      <c r="A327" s="108"/>
      <c r="B327" s="108"/>
      <c r="C327" s="108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  <c r="S327" s="108"/>
      <c r="T327" s="108"/>
      <c r="U327" s="108"/>
      <c r="V327" s="108"/>
      <c r="W327" s="108"/>
      <c r="X327" s="108"/>
      <c r="Y327" s="108"/>
      <c r="Z327" s="108"/>
      <c r="AA327" s="108"/>
      <c r="AB327" s="108"/>
      <c r="AC327" s="108"/>
    </row>
    <row r="328" spans="1:29">
      <c r="A328" s="108"/>
      <c r="B328" s="108"/>
      <c r="C328" s="108"/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  <c r="T328" s="108"/>
      <c r="U328" s="108"/>
      <c r="V328" s="108"/>
      <c r="W328" s="108"/>
      <c r="X328" s="108"/>
      <c r="Y328" s="108"/>
      <c r="Z328" s="108"/>
      <c r="AA328" s="108"/>
      <c r="AB328" s="108"/>
      <c r="AC328" s="108"/>
    </row>
    <row r="329" spans="1:29">
      <c r="A329" s="108"/>
      <c r="B329" s="108"/>
      <c r="C329" s="108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108"/>
      <c r="U329" s="108"/>
      <c r="V329" s="108"/>
      <c r="W329" s="108"/>
      <c r="X329" s="108"/>
      <c r="Y329" s="108"/>
      <c r="Z329" s="108"/>
      <c r="AA329" s="108"/>
      <c r="AB329" s="108"/>
      <c r="AC329" s="108"/>
    </row>
    <row r="330" spans="1:29">
      <c r="A330" s="108"/>
      <c r="B330" s="108"/>
      <c r="C330" s="108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</row>
    <row r="331" spans="1:29">
      <c r="A331" s="108"/>
      <c r="B331" s="108"/>
      <c r="C331" s="108"/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108"/>
      <c r="U331" s="108"/>
      <c r="V331" s="108"/>
      <c r="W331" s="108"/>
      <c r="X331" s="108"/>
      <c r="Y331" s="108"/>
      <c r="Z331" s="108"/>
      <c r="AA331" s="108"/>
      <c r="AB331" s="108"/>
      <c r="AC331" s="108"/>
    </row>
    <row r="332" spans="1:29">
      <c r="A332" s="108"/>
      <c r="B332" s="108"/>
      <c r="C332" s="108"/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108"/>
      <c r="U332" s="108"/>
      <c r="V332" s="108"/>
      <c r="W332" s="108"/>
      <c r="X332" s="108"/>
      <c r="Y332" s="108"/>
      <c r="Z332" s="108"/>
      <c r="AA332" s="108"/>
      <c r="AB332" s="108"/>
      <c r="AC332" s="108"/>
    </row>
    <row r="333" spans="1:29">
      <c r="A333" s="108"/>
      <c r="B333" s="108"/>
      <c r="C333" s="108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108"/>
      <c r="U333" s="108"/>
      <c r="V333" s="108"/>
      <c r="W333" s="108"/>
      <c r="X333" s="108"/>
      <c r="Y333" s="108"/>
      <c r="Z333" s="108"/>
      <c r="AA333" s="108"/>
      <c r="AB333" s="108"/>
      <c r="AC333" s="108"/>
    </row>
    <row r="334" spans="1:29">
      <c r="A334" s="108"/>
      <c r="B334" s="108"/>
      <c r="C334" s="108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108"/>
      <c r="U334" s="108"/>
      <c r="V334" s="108"/>
      <c r="W334" s="108"/>
      <c r="X334" s="108"/>
      <c r="Y334" s="108"/>
      <c r="Z334" s="108"/>
      <c r="AA334" s="108"/>
      <c r="AB334" s="108"/>
      <c r="AC334" s="108"/>
    </row>
    <row r="335" spans="1:29">
      <c r="A335" s="108"/>
      <c r="B335" s="108"/>
      <c r="C335" s="108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108"/>
      <c r="U335" s="108"/>
      <c r="V335" s="108"/>
      <c r="W335" s="108"/>
      <c r="X335" s="108"/>
      <c r="Y335" s="108"/>
      <c r="Z335" s="108"/>
      <c r="AA335" s="108"/>
      <c r="AB335" s="108"/>
      <c r="AC335" s="108"/>
    </row>
    <row r="336" spans="1:29">
      <c r="A336" s="108"/>
      <c r="B336" s="108"/>
      <c r="C336" s="108"/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108"/>
      <c r="U336" s="108"/>
      <c r="V336" s="108"/>
      <c r="W336" s="108"/>
      <c r="X336" s="108"/>
      <c r="Y336" s="108"/>
      <c r="Z336" s="108"/>
      <c r="AA336" s="108"/>
      <c r="AB336" s="108"/>
      <c r="AC336" s="108"/>
    </row>
  </sheetData>
  <pageMargins left="0.118055555555556" right="0.118055555555556" top="0.15763888888888899" bottom="0.15763888888888899" header="0.51180555555555496" footer="0.51180555555555496"/>
  <pageSetup paperSize="9" scale="95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4"/>
  <sheetViews>
    <sheetView view="pageBreakPreview" zoomScale="60" workbookViewId="0">
      <pane xSplit="1" topLeftCell="B1" activePane="topRight" state="frozen"/>
      <selection pane="topRight" activeCell="N9" sqref="N9"/>
    </sheetView>
  </sheetViews>
  <sheetFormatPr defaultRowHeight="15"/>
  <cols>
    <col min="1" max="1" width="4" customWidth="1"/>
    <col min="2" max="2" width="32.7109375" customWidth="1"/>
    <col min="3" max="3" width="8.7109375" customWidth="1"/>
    <col min="4" max="4" width="7.28515625" customWidth="1"/>
    <col min="5" max="5" width="6.85546875" customWidth="1"/>
    <col min="7" max="7" width="7.140625" customWidth="1"/>
    <col min="8" max="8" width="6.85546875" customWidth="1"/>
    <col min="9" max="9" width="7.28515625" customWidth="1"/>
    <col min="10" max="10" width="7.5703125" customWidth="1"/>
    <col min="11" max="11" width="7.42578125" customWidth="1"/>
    <col min="12" max="12" width="7" customWidth="1"/>
    <col min="13" max="13" width="7.7109375" customWidth="1"/>
    <col min="14" max="14" width="7.140625" customWidth="1"/>
    <col min="15" max="15" width="7.28515625" customWidth="1"/>
    <col min="16" max="16" width="6.28515625" customWidth="1"/>
    <col min="17" max="17" width="6.42578125" customWidth="1"/>
    <col min="18" max="18" width="6.7109375" customWidth="1"/>
    <col min="22" max="22" width="7.7109375" customWidth="1"/>
    <col min="23" max="23" width="6.85546875" customWidth="1"/>
    <col min="24" max="24" width="8.140625" customWidth="1"/>
    <col min="25" max="25" width="7.28515625" customWidth="1"/>
    <col min="27" max="27" width="15.5703125" customWidth="1"/>
    <col min="28" max="29" width="7.7109375" customWidth="1"/>
    <col min="30" max="30" width="9.28515625" customWidth="1"/>
  </cols>
  <sheetData>
    <row r="1" spans="1:35" ht="10.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</row>
    <row r="2" spans="1:35" ht="15.75" thickBot="1">
      <c r="A2" s="101" t="s">
        <v>228</v>
      </c>
      <c r="C2" s="101" t="s">
        <v>19</v>
      </c>
      <c r="I2" s="101" t="s">
        <v>295</v>
      </c>
      <c r="S2" s="108"/>
      <c r="T2" s="108"/>
      <c r="U2" s="108"/>
      <c r="V2" s="201"/>
      <c r="W2" s="108"/>
      <c r="X2" s="108"/>
      <c r="Y2" s="108"/>
      <c r="Z2" s="108"/>
      <c r="AA2" s="108"/>
      <c r="AB2" s="108"/>
      <c r="AC2" s="108"/>
      <c r="AD2" s="108"/>
      <c r="AE2" s="108"/>
      <c r="AG2" s="108"/>
      <c r="AH2" s="108"/>
      <c r="AI2" s="108"/>
    </row>
    <row r="3" spans="1:35" ht="13.5" customHeight="1">
      <c r="A3" s="85"/>
      <c r="B3" s="535"/>
      <c r="C3" s="179" t="s">
        <v>20</v>
      </c>
      <c r="D3" s="67" t="s">
        <v>256</v>
      </c>
      <c r="E3" s="67"/>
      <c r="F3" s="67"/>
      <c r="G3" s="67"/>
      <c r="H3" s="67"/>
      <c r="I3" s="67"/>
      <c r="J3" s="67"/>
      <c r="K3" s="67"/>
      <c r="L3" s="51"/>
      <c r="M3" s="51"/>
      <c r="N3" s="179" t="s">
        <v>21</v>
      </c>
      <c r="O3" s="179" t="s">
        <v>22</v>
      </c>
      <c r="P3" s="1077" t="s">
        <v>395</v>
      </c>
      <c r="Q3" s="1108" t="s">
        <v>395</v>
      </c>
      <c r="S3" s="100"/>
      <c r="T3" s="100"/>
      <c r="U3" s="127"/>
      <c r="V3" s="108"/>
      <c r="W3" s="384"/>
      <c r="X3" s="127"/>
      <c r="Y3" s="108"/>
      <c r="Z3" s="108"/>
      <c r="AA3" s="108"/>
      <c r="AB3" s="108"/>
      <c r="AC3" s="108"/>
      <c r="AD3" s="108"/>
      <c r="AE3" s="108"/>
      <c r="AF3" s="108"/>
      <c r="AH3" s="108"/>
      <c r="AI3" s="108"/>
    </row>
    <row r="4" spans="1:35" ht="13.5" customHeight="1">
      <c r="A4" s="61"/>
      <c r="B4" s="536"/>
      <c r="C4" s="537" t="s">
        <v>215</v>
      </c>
      <c r="D4" s="656" t="s">
        <v>294</v>
      </c>
      <c r="E4" s="16"/>
      <c r="F4" s="16"/>
      <c r="G4" s="16"/>
      <c r="H4" s="16"/>
      <c r="I4" s="16"/>
      <c r="J4" s="16"/>
      <c r="K4" s="16"/>
      <c r="L4" s="15"/>
      <c r="M4" s="15"/>
      <c r="N4" s="537" t="s">
        <v>231</v>
      </c>
      <c r="O4" s="537" t="s">
        <v>23</v>
      </c>
      <c r="P4" s="1076" t="s">
        <v>108</v>
      </c>
      <c r="Q4" s="1109" t="s">
        <v>108</v>
      </c>
      <c r="S4" s="100"/>
      <c r="T4" s="100"/>
      <c r="U4" s="127"/>
      <c r="V4" s="108"/>
      <c r="W4" s="384"/>
      <c r="X4" s="127"/>
      <c r="Y4" s="108"/>
      <c r="Z4" s="108"/>
      <c r="AA4" s="108"/>
      <c r="AB4" s="108"/>
      <c r="AC4" s="108"/>
      <c r="AD4" s="108"/>
      <c r="AE4" s="108"/>
      <c r="AF4" s="108"/>
      <c r="AH4" s="108"/>
      <c r="AI4" s="108"/>
    </row>
    <row r="5" spans="1:35" ht="12.75" customHeight="1" thickBot="1">
      <c r="A5" s="61"/>
      <c r="B5" s="538" t="s">
        <v>24</v>
      </c>
      <c r="C5" s="537" t="s">
        <v>21</v>
      </c>
      <c r="D5" s="72" t="s">
        <v>230</v>
      </c>
      <c r="E5" s="72"/>
      <c r="F5" s="72"/>
      <c r="G5" s="72"/>
      <c r="H5" t="s">
        <v>229</v>
      </c>
      <c r="J5" s="72"/>
      <c r="K5" s="62" t="s">
        <v>118</v>
      </c>
      <c r="L5" s="52"/>
      <c r="M5" s="52"/>
      <c r="N5" s="537" t="s">
        <v>26</v>
      </c>
      <c r="O5" s="537" t="s">
        <v>25</v>
      </c>
      <c r="P5" s="1064" t="s">
        <v>396</v>
      </c>
      <c r="Q5" s="1109" t="s">
        <v>396</v>
      </c>
      <c r="S5" s="100"/>
      <c r="T5" s="100"/>
      <c r="U5" s="384"/>
      <c r="V5" s="108"/>
      <c r="W5" s="384"/>
      <c r="X5" s="127"/>
      <c r="Y5" s="108"/>
      <c r="Z5" s="108"/>
      <c r="AA5" s="108"/>
      <c r="AB5" s="108"/>
      <c r="AC5" s="108"/>
      <c r="AD5" s="669"/>
      <c r="AE5" s="108"/>
      <c r="AF5" s="108"/>
      <c r="AH5" s="108"/>
      <c r="AI5" s="108"/>
    </row>
    <row r="6" spans="1:35">
      <c r="A6" s="61" t="s">
        <v>216</v>
      </c>
      <c r="B6" s="536"/>
      <c r="C6" s="537" t="s">
        <v>38</v>
      </c>
      <c r="D6" s="29" t="s">
        <v>27</v>
      </c>
      <c r="E6" s="29" t="s">
        <v>28</v>
      </c>
      <c r="F6" s="29" t="s">
        <v>29</v>
      </c>
      <c r="G6" s="29" t="s">
        <v>30</v>
      </c>
      <c r="H6" s="28" t="s">
        <v>31</v>
      </c>
      <c r="I6" s="29" t="s">
        <v>32</v>
      </c>
      <c r="J6" s="28" t="s">
        <v>33</v>
      </c>
      <c r="K6" s="29" t="s">
        <v>34</v>
      </c>
      <c r="L6" s="28" t="s">
        <v>35</v>
      </c>
      <c r="M6" s="29" t="s">
        <v>36</v>
      </c>
      <c r="N6" s="537">
        <v>10</v>
      </c>
      <c r="O6" s="537" t="s">
        <v>37</v>
      </c>
      <c r="P6" s="537" t="s">
        <v>26</v>
      </c>
      <c r="Q6" s="1110" t="s">
        <v>397</v>
      </c>
      <c r="S6" s="100"/>
      <c r="T6" s="100"/>
      <c r="U6" s="384"/>
      <c r="V6" s="108"/>
      <c r="W6" s="384"/>
      <c r="X6" s="127"/>
      <c r="Y6" s="108"/>
      <c r="Z6" s="108"/>
      <c r="AA6" s="108"/>
      <c r="AB6" s="352"/>
      <c r="AC6" s="108"/>
      <c r="AD6" s="669"/>
      <c r="AE6" s="108"/>
      <c r="AH6" s="108"/>
      <c r="AI6" s="108"/>
    </row>
    <row r="7" spans="1:35" ht="12" customHeight="1">
      <c r="A7" s="61"/>
      <c r="B7" s="538" t="s">
        <v>217</v>
      </c>
      <c r="C7" s="537" t="s">
        <v>218</v>
      </c>
      <c r="D7" s="70" t="s">
        <v>39</v>
      </c>
      <c r="E7" s="70" t="s">
        <v>39</v>
      </c>
      <c r="F7" s="70" t="s">
        <v>39</v>
      </c>
      <c r="G7" s="70" t="s">
        <v>39</v>
      </c>
      <c r="H7" s="24" t="s">
        <v>39</v>
      </c>
      <c r="I7" s="70" t="s">
        <v>39</v>
      </c>
      <c r="J7" s="70" t="s">
        <v>39</v>
      </c>
      <c r="K7" s="24" t="s">
        <v>39</v>
      </c>
      <c r="L7" s="70" t="s">
        <v>39</v>
      </c>
      <c r="M7" s="70" t="s">
        <v>39</v>
      </c>
      <c r="N7" s="537" t="s">
        <v>394</v>
      </c>
      <c r="O7" s="537" t="s">
        <v>208</v>
      </c>
      <c r="P7" s="537">
        <v>10</v>
      </c>
      <c r="Q7" s="1110"/>
      <c r="S7" s="100"/>
      <c r="T7" s="100"/>
      <c r="U7" s="127"/>
      <c r="V7" s="108"/>
      <c r="W7" s="384"/>
      <c r="X7" s="127"/>
      <c r="Y7" s="108"/>
      <c r="Z7" s="108"/>
      <c r="AA7" s="108"/>
      <c r="AB7" s="352"/>
      <c r="AC7" s="108"/>
      <c r="AD7" s="670"/>
      <c r="AE7" s="108"/>
      <c r="AH7" s="108"/>
      <c r="AI7" s="108"/>
    </row>
    <row r="8" spans="1:35" ht="14.25" customHeight="1" thickBot="1">
      <c r="A8" s="61"/>
      <c r="B8" s="536"/>
      <c r="C8" s="2851">
        <v>0.45</v>
      </c>
      <c r="D8" s="52"/>
      <c r="E8" s="53"/>
      <c r="F8" s="52"/>
      <c r="G8" s="53"/>
      <c r="H8" s="92"/>
      <c r="I8" s="53"/>
      <c r="J8" s="53"/>
      <c r="K8" s="52"/>
      <c r="L8" s="53"/>
      <c r="M8" s="92"/>
      <c r="N8" s="537"/>
      <c r="O8" s="537" t="s">
        <v>209</v>
      </c>
      <c r="P8" s="537" t="s">
        <v>394</v>
      </c>
      <c r="Q8" s="1111">
        <v>1</v>
      </c>
      <c r="S8" s="100"/>
      <c r="T8" s="100"/>
      <c r="U8" s="207"/>
      <c r="V8" s="127"/>
      <c r="W8" s="384"/>
      <c r="X8" s="127"/>
      <c r="Y8" s="108"/>
      <c r="Z8" s="285"/>
      <c r="AA8" s="384"/>
      <c r="AB8" s="671"/>
      <c r="AC8" s="108"/>
      <c r="AD8" s="670"/>
      <c r="AE8" s="108"/>
      <c r="AH8" s="108"/>
      <c r="AI8" s="108"/>
    </row>
    <row r="9" spans="1:35">
      <c r="A9" s="540">
        <v>1</v>
      </c>
      <c r="B9" s="541" t="s">
        <v>219</v>
      </c>
      <c r="C9" s="2641">
        <f>(Q9/100)*45</f>
        <v>36</v>
      </c>
      <c r="D9" s="167">
        <f>'7-11л. РАСКЛАДКА'!X13</f>
        <v>30</v>
      </c>
      <c r="E9" s="74">
        <f>'7-11л. РАСКЛАДКА'!X71</f>
        <v>40</v>
      </c>
      <c r="F9" s="74">
        <f>'7-11л. РАСКЛАДКА'!X126</f>
        <v>30</v>
      </c>
      <c r="G9" s="74">
        <f>'7-11л. РАСКЛАДКА'!X182</f>
        <v>50</v>
      </c>
      <c r="H9" s="74">
        <f>'7-11л. РАСКЛАДКА'!X239</f>
        <v>20</v>
      </c>
      <c r="I9" s="74">
        <f>'7-11л. РАСКЛАДКА'!X295</f>
        <v>30</v>
      </c>
      <c r="J9" s="74">
        <f>'7-11л. РАСКЛАДКА'!X351</f>
        <v>30</v>
      </c>
      <c r="K9" s="74">
        <f>'7-11л. РАСКЛАДКА'!X404</f>
        <v>50</v>
      </c>
      <c r="L9" s="74">
        <f>'7-11л. РАСКЛАДКА'!X458</f>
        <v>30</v>
      </c>
      <c r="M9" s="1065">
        <f>'7-11л. РАСКЛАДКА'!X511</f>
        <v>50</v>
      </c>
      <c r="N9" s="1068">
        <f t="shared" ref="N9:N44" si="0">D9+E9+F9+G9+H9+I9+J9+K9+L9+M9</f>
        <v>360</v>
      </c>
      <c r="O9" s="2267">
        <f>(N9*100/P9)-100</f>
        <v>0</v>
      </c>
      <c r="P9" s="1099">
        <f>(Q9*45/100)*10</f>
        <v>360</v>
      </c>
      <c r="Q9" s="1112">
        <v>80</v>
      </c>
      <c r="S9" s="672"/>
      <c r="T9" s="384"/>
      <c r="U9" s="384"/>
      <c r="V9" s="578"/>
      <c r="W9" s="108"/>
      <c r="X9" s="108"/>
      <c r="Y9" s="108"/>
      <c r="Z9" s="674"/>
      <c r="AA9" s="127"/>
      <c r="AB9" s="675"/>
      <c r="AC9" s="108"/>
      <c r="AD9" s="676"/>
      <c r="AE9" s="108"/>
      <c r="AH9" s="108"/>
      <c r="AI9" s="108"/>
    </row>
    <row r="10" spans="1:35">
      <c r="A10" s="499">
        <v>2</v>
      </c>
      <c r="B10" s="232" t="s">
        <v>41</v>
      </c>
      <c r="C10" s="2852">
        <f t="shared" ref="C10:C44" si="1">(Q10/100)*45</f>
        <v>67.5</v>
      </c>
      <c r="D10" s="167">
        <f>'7-11л. РАСКЛАДКА'!X14</f>
        <v>80</v>
      </c>
      <c r="E10" s="74">
        <f>'7-11л. РАСКЛАДКА'!X72</f>
        <v>59.1</v>
      </c>
      <c r="F10" s="74">
        <f>'7-11л. РАСКЛАДКА'!X127</f>
        <v>70</v>
      </c>
      <c r="G10" s="74">
        <f>'7-11л. РАСКЛАДКА'!X183</f>
        <v>60.8</v>
      </c>
      <c r="H10" s="74">
        <f>'7-11л. РАСКЛАДКА'!X240</f>
        <v>50</v>
      </c>
      <c r="I10" s="74">
        <f>'7-11л. РАСКЛАДКА'!X296</f>
        <v>86.2</v>
      </c>
      <c r="J10" s="74">
        <f>'7-11л. РАСКЛАДКА'!X352</f>
        <v>60</v>
      </c>
      <c r="K10" s="74">
        <f>'7-11л. РАСКЛАДКА'!X405</f>
        <v>74.400000000000006</v>
      </c>
      <c r="L10" s="74">
        <f>'7-11л. РАСКЛАДКА'!X459</f>
        <v>84.5</v>
      </c>
      <c r="M10" s="1065">
        <f>'7-11л. РАСКЛАДКА'!X512</f>
        <v>50</v>
      </c>
      <c r="N10" s="1069">
        <f t="shared" si="0"/>
        <v>675</v>
      </c>
      <c r="O10" s="2067">
        <f t="shared" ref="O10:O44" si="2">(N10*100/P10)-100</f>
        <v>0</v>
      </c>
      <c r="P10" s="1106">
        <f t="shared" ref="P10:P44" si="3">(Q10*45/100)*10</f>
        <v>675</v>
      </c>
      <c r="Q10" s="1113">
        <v>150</v>
      </c>
      <c r="S10" s="677"/>
      <c r="T10" s="678"/>
      <c r="U10" s="384"/>
      <c r="V10" s="108"/>
      <c r="W10" s="108"/>
      <c r="X10" s="108"/>
      <c r="Y10" s="108"/>
      <c r="Z10" s="674"/>
      <c r="AA10" s="127"/>
      <c r="AB10" s="675"/>
      <c r="AC10" s="108"/>
      <c r="AD10" s="676"/>
      <c r="AE10" s="108"/>
      <c r="AH10" s="108"/>
      <c r="AI10" s="108"/>
    </row>
    <row r="11" spans="1:35">
      <c r="A11" s="499">
        <v>3</v>
      </c>
      <c r="B11" s="232" t="s">
        <v>42</v>
      </c>
      <c r="C11" s="2852">
        <f t="shared" si="1"/>
        <v>6.75</v>
      </c>
      <c r="D11" s="167">
        <f>'7-11л. РАСКЛАДКА'!X15</f>
        <v>3.38</v>
      </c>
      <c r="E11" s="74">
        <f>'7-11л. РАСКЛАДКА'!X73</f>
        <v>10.25</v>
      </c>
      <c r="F11" s="74">
        <f>'7-11л. РАСКЛАДКА'!X128</f>
        <v>2</v>
      </c>
      <c r="G11" s="74">
        <f>'7-11л. РАСКЛАДКА'!X184</f>
        <v>16.53</v>
      </c>
      <c r="H11" s="74">
        <f>'7-11л. РАСКЛАДКА'!X241</f>
        <v>16.2</v>
      </c>
      <c r="I11" s="74">
        <f>'7-11л. РАСКЛАДКА'!X297</f>
        <v>3.6</v>
      </c>
      <c r="J11" s="74">
        <f>'7-11л. РАСКЛАДКА'!X353</f>
        <v>6.9</v>
      </c>
      <c r="K11" s="74">
        <f>'7-11л. РАСКЛАДКА'!X406</f>
        <v>8.84</v>
      </c>
      <c r="L11" s="74">
        <f>'7-11л. РАСКЛАДКА'!X460</f>
        <v>0.9</v>
      </c>
      <c r="M11" s="1065">
        <f>'7-11л. РАСКЛАДКА'!X513</f>
        <v>14.370000000000001</v>
      </c>
      <c r="N11" s="1069">
        <f t="shared" si="0"/>
        <v>82.970000000000013</v>
      </c>
      <c r="O11" s="2265">
        <f t="shared" si="2"/>
        <v>22.918518518518539</v>
      </c>
      <c r="P11" s="1106">
        <f t="shared" si="3"/>
        <v>67.5</v>
      </c>
      <c r="Q11" s="1113">
        <v>15</v>
      </c>
      <c r="S11" s="672"/>
      <c r="T11" s="678"/>
      <c r="U11" s="384"/>
      <c r="V11" s="108"/>
      <c r="W11" s="108"/>
      <c r="X11" s="108"/>
      <c r="Y11" s="108"/>
      <c r="Z11" s="674"/>
      <c r="AA11" s="127"/>
      <c r="AB11" s="675"/>
      <c r="AC11" s="108"/>
      <c r="AD11" s="679"/>
      <c r="AE11" s="108"/>
      <c r="AH11" s="108"/>
      <c r="AI11" s="108"/>
    </row>
    <row r="12" spans="1:35">
      <c r="A12" s="499">
        <v>4</v>
      </c>
      <c r="B12" s="232" t="s">
        <v>43</v>
      </c>
      <c r="C12" s="2852">
        <f t="shared" si="1"/>
        <v>20.25</v>
      </c>
      <c r="D12" s="167">
        <f>'7-11л. РАСКЛАДКА'!X16</f>
        <v>0</v>
      </c>
      <c r="E12" s="74">
        <f>'7-11л. РАСКЛАДКА'!X74</f>
        <v>0</v>
      </c>
      <c r="F12" s="74">
        <f>'7-11л. РАСКЛАДКА'!X129</f>
        <v>43.3</v>
      </c>
      <c r="G12" s="74">
        <f>'7-11л. РАСКЛАДКА'!X185</f>
        <v>0</v>
      </c>
      <c r="H12" s="74">
        <f>'7-11л. РАСКЛАДКА'!X242</f>
        <v>11.8</v>
      </c>
      <c r="I12" s="74">
        <f>'7-11л. РАСКЛАДКА'!X298</f>
        <v>13.4</v>
      </c>
      <c r="J12" s="74">
        <f>'7-11л. РАСКЛАДКА'!X354</f>
        <v>45.5</v>
      </c>
      <c r="K12" s="74">
        <f>'7-11л. РАСКЛАДКА'!X407</f>
        <v>16</v>
      </c>
      <c r="L12" s="74">
        <f>'7-11л. РАСКЛАДКА'!X461</f>
        <v>23</v>
      </c>
      <c r="M12" s="1065">
        <f>'7-11л. РАСКЛАДКА'!X514</f>
        <v>41.4</v>
      </c>
      <c r="N12" s="1069">
        <f t="shared" si="0"/>
        <v>194.4</v>
      </c>
      <c r="O12" s="2265">
        <f t="shared" si="2"/>
        <v>-4</v>
      </c>
      <c r="P12" s="1106">
        <f t="shared" si="3"/>
        <v>202.5</v>
      </c>
      <c r="Q12" s="1113">
        <v>45</v>
      </c>
      <c r="S12" s="2870"/>
      <c r="T12" s="678"/>
      <c r="U12" s="384"/>
      <c r="V12" s="108"/>
      <c r="W12" s="108"/>
      <c r="X12" s="108"/>
      <c r="Y12" s="108"/>
      <c r="Z12" s="674"/>
      <c r="AA12" s="127"/>
      <c r="AB12" s="675"/>
      <c r="AC12" s="108"/>
      <c r="AD12" s="676"/>
      <c r="AE12" s="108"/>
      <c r="AF12" s="108"/>
      <c r="AH12" s="108"/>
      <c r="AI12" s="108"/>
    </row>
    <row r="13" spans="1:35">
      <c r="A13" s="499">
        <v>5</v>
      </c>
      <c r="B13" s="232" t="s">
        <v>44</v>
      </c>
      <c r="C13" s="2852">
        <f t="shared" si="1"/>
        <v>6.75</v>
      </c>
      <c r="D13" s="167">
        <f>'7-11л. РАСКЛАДКА'!X17</f>
        <v>0</v>
      </c>
      <c r="E13" s="74">
        <f>'7-11л. РАСКЛАДКА'!X75</f>
        <v>15</v>
      </c>
      <c r="F13" s="74">
        <f>'7-11л. РАСКЛАДКА'!X130</f>
        <v>0</v>
      </c>
      <c r="G13" s="74">
        <f>'7-11л. РАСКЛАДКА'!X186</f>
        <v>0</v>
      </c>
      <c r="H13" s="74">
        <f>'7-11л. РАСКЛАДКА'!X243</f>
        <v>42.5</v>
      </c>
      <c r="I13" s="74">
        <f>'7-11л. РАСКЛАДКА'!X299</f>
        <v>10</v>
      </c>
      <c r="J13" s="74">
        <f>'7-11л. РАСКЛАДКА'!X355</f>
        <v>0</v>
      </c>
      <c r="K13" s="74">
        <f>'7-11л. РАСКЛАДКА'!X408</f>
        <v>0</v>
      </c>
      <c r="L13" s="74">
        <f>'7-11л. РАСКЛАДКА'!X462</f>
        <v>0</v>
      </c>
      <c r="M13" s="1065">
        <f>'7-11л. РАСКЛАДКА'!X515</f>
        <v>0</v>
      </c>
      <c r="N13" s="1069">
        <f t="shared" si="0"/>
        <v>67.5</v>
      </c>
      <c r="O13" s="2067">
        <f t="shared" si="2"/>
        <v>0</v>
      </c>
      <c r="P13" s="1106">
        <f t="shared" si="3"/>
        <v>67.5</v>
      </c>
      <c r="Q13" s="1113">
        <v>15</v>
      </c>
      <c r="S13" s="672"/>
      <c r="T13" s="678"/>
      <c r="U13" s="384"/>
      <c r="V13" s="108"/>
      <c r="W13" s="108"/>
      <c r="X13" s="108"/>
      <c r="Y13" s="108"/>
      <c r="Z13" s="674"/>
      <c r="AA13" s="127"/>
      <c r="AB13" s="675"/>
      <c r="AC13" s="108"/>
      <c r="AD13" s="681"/>
      <c r="AE13" s="108"/>
      <c r="AF13" s="108"/>
      <c r="AH13" s="108"/>
      <c r="AI13" s="108"/>
    </row>
    <row r="14" spans="1:35">
      <c r="A14" s="499">
        <v>6</v>
      </c>
      <c r="B14" s="232" t="s">
        <v>45</v>
      </c>
      <c r="C14" s="2643">
        <f t="shared" si="1"/>
        <v>84.15</v>
      </c>
      <c r="D14" s="2628">
        <f>'7-11л. РАСКЛАДКА'!X18</f>
        <v>88</v>
      </c>
      <c r="E14" s="2629">
        <f>'7-11л. РАСКЛАДКА'!X76</f>
        <v>115</v>
      </c>
      <c r="F14" s="2629">
        <f>'7-11л. РАСКЛАДКА'!X131</f>
        <v>0</v>
      </c>
      <c r="G14" s="2629">
        <f>'7-11л. РАСКЛАДКА'!X187</f>
        <v>145.30000000000001</v>
      </c>
      <c r="H14" s="2629">
        <f>'7-11л. РАСКЛАДКА'!X244</f>
        <v>83.7</v>
      </c>
      <c r="I14" s="2629">
        <f>'7-11л. РАСКЛАДКА'!X300</f>
        <v>139.30000000000001</v>
      </c>
      <c r="J14" s="2629">
        <f>'7-11л. РАСКЛАДКА'!X356</f>
        <v>67</v>
      </c>
      <c r="K14" s="2629">
        <f>'7-11л. РАСКЛАДКА'!X409</f>
        <v>65.72</v>
      </c>
      <c r="L14" s="2629">
        <f>'7-11л. РАСКЛАДКА'!X463</f>
        <v>121.48</v>
      </c>
      <c r="M14" s="2630">
        <f>'7-11л. РАСКЛАДКА'!X516</f>
        <v>16</v>
      </c>
      <c r="N14" s="2631">
        <f t="shared" si="0"/>
        <v>841.5</v>
      </c>
      <c r="O14" s="2662">
        <f t="shared" si="2"/>
        <v>0</v>
      </c>
      <c r="P14" s="2678">
        <f t="shared" si="3"/>
        <v>841.5</v>
      </c>
      <c r="Q14" s="1113">
        <v>187</v>
      </c>
      <c r="S14" s="672"/>
      <c r="T14" s="678"/>
      <c r="U14" s="384"/>
      <c r="V14" s="108"/>
      <c r="W14" s="108"/>
      <c r="X14" s="108"/>
      <c r="Y14" s="108"/>
      <c r="Z14" s="674"/>
      <c r="AA14" s="127"/>
      <c r="AB14" s="675"/>
      <c r="AC14" s="108"/>
      <c r="AD14" s="681"/>
      <c r="AE14" s="108"/>
      <c r="AF14" s="108"/>
      <c r="AH14" s="108"/>
      <c r="AI14" s="108"/>
    </row>
    <row r="15" spans="1:35" ht="13.5" customHeight="1">
      <c r="A15" s="2620">
        <v>7</v>
      </c>
      <c r="B15" s="2404" t="s">
        <v>958</v>
      </c>
      <c r="C15" s="2643">
        <f t="shared" si="1"/>
        <v>113.4</v>
      </c>
      <c r="D15" s="2636">
        <f>'7-11л. РАСКЛАДКА'!X19</f>
        <v>143.22</v>
      </c>
      <c r="E15" s="2640">
        <f>'7-11л. РАСКЛАДКА'!X77</f>
        <v>188.65000000000003</v>
      </c>
      <c r="F15" s="2636">
        <f>'7-11л. РАСКЛАДКА'!X132</f>
        <v>224.60000000000002</v>
      </c>
      <c r="G15" s="2640">
        <f>'7-11л. РАСКЛАДКА'!X188</f>
        <v>121.27000000000001</v>
      </c>
      <c r="H15" s="2636">
        <f>'7-11л. РАСКЛАДКА'!X245</f>
        <v>93.960000000000008</v>
      </c>
      <c r="I15" s="2640">
        <f>'7-11л. РАСКЛАДКА'!X301</f>
        <v>165.89999999999998</v>
      </c>
      <c r="J15" s="2636">
        <f>'7-11л. РАСКЛАДКА'!X357</f>
        <v>150.44</v>
      </c>
      <c r="K15" s="2640">
        <f>'7-11л. РАСКЛАДКА'!X410</f>
        <v>170.38</v>
      </c>
      <c r="L15" s="2640">
        <f>'7-11л. РАСКЛАДКА'!X464</f>
        <v>107.4</v>
      </c>
      <c r="M15" s="2636">
        <f>'7-11л. РАСКЛАДКА'!X517</f>
        <v>160.16</v>
      </c>
      <c r="N15" s="2620">
        <f t="shared" si="0"/>
        <v>1525.9800000000002</v>
      </c>
      <c r="O15" s="2679">
        <f t="shared" si="2"/>
        <v>34.566137566137598</v>
      </c>
      <c r="P15" s="2667">
        <f t="shared" si="3"/>
        <v>1134</v>
      </c>
      <c r="Q15" s="2676">
        <v>252</v>
      </c>
      <c r="S15" s="672"/>
      <c r="T15" s="678"/>
      <c r="U15" s="384"/>
      <c r="V15" s="108"/>
      <c r="W15" s="108"/>
      <c r="X15" s="108"/>
      <c r="Y15" s="108"/>
      <c r="Z15" s="674"/>
      <c r="AA15" s="127"/>
      <c r="AB15" s="675"/>
      <c r="AC15" s="108"/>
      <c r="AD15" s="681"/>
      <c r="AE15" s="108"/>
      <c r="AF15" s="108"/>
      <c r="AH15" s="108"/>
      <c r="AI15" s="108"/>
    </row>
    <row r="16" spans="1:35" ht="11.25" customHeight="1">
      <c r="A16" s="2621"/>
      <c r="B16" s="2650" t="s">
        <v>1019</v>
      </c>
      <c r="C16" s="2642">
        <f t="shared" si="1"/>
        <v>12.600000000000001</v>
      </c>
      <c r="D16" s="2638">
        <f>'7-11л. РАСКЛАДКА'!X20</f>
        <v>60</v>
      </c>
      <c r="E16" s="698">
        <f>'7-11л. РАСКЛАДКА'!X78</f>
        <v>0</v>
      </c>
      <c r="F16" s="2638">
        <f>'7-11л. РАСКЛАДКА'!X133</f>
        <v>0</v>
      </c>
      <c r="G16" s="698">
        <f>'7-11л. РАСКЛАДКА'!X189</f>
        <v>0</v>
      </c>
      <c r="H16" s="2638">
        <f>'7-11л. РАСКЛАДКА'!X246</f>
        <v>0</v>
      </c>
      <c r="I16" s="698">
        <f>'7-11л. РАСКЛАДКА'!X302</f>
        <v>48.6</v>
      </c>
      <c r="J16" s="2638">
        <f>'7-11л. РАСКЛАДКА'!X358</f>
        <v>0</v>
      </c>
      <c r="K16" s="698">
        <f>'7-11л. РАСКЛАДКА'!X411</f>
        <v>0</v>
      </c>
      <c r="L16" s="698">
        <f>'7-11л. РАСКЛАДКА'!X465</f>
        <v>0</v>
      </c>
      <c r="M16" s="2638">
        <f>'7-11л. РАСКЛАДКА'!X518</f>
        <v>0</v>
      </c>
      <c r="N16" s="2621">
        <f t="shared" si="0"/>
        <v>108.6</v>
      </c>
      <c r="O16" s="2680">
        <f t="shared" si="2"/>
        <v>-13.80952380952381</v>
      </c>
      <c r="P16" s="2669">
        <f t="shared" si="3"/>
        <v>126</v>
      </c>
      <c r="Q16" s="2677">
        <v>28</v>
      </c>
      <c r="S16" s="672"/>
      <c r="T16" s="678"/>
      <c r="U16" s="384"/>
      <c r="V16" s="108"/>
      <c r="W16" s="108"/>
      <c r="X16" s="108"/>
      <c r="Y16" s="108"/>
      <c r="Z16" s="674"/>
      <c r="AA16" s="127"/>
      <c r="AB16" s="675"/>
      <c r="AC16" s="108"/>
      <c r="AD16" s="681"/>
      <c r="AE16" s="108"/>
      <c r="AF16" s="108"/>
      <c r="AH16" s="108"/>
      <c r="AI16" s="108"/>
    </row>
    <row r="17" spans="1:35">
      <c r="A17" s="499">
        <v>8</v>
      </c>
      <c r="B17" s="232" t="s">
        <v>220</v>
      </c>
      <c r="C17" s="2642">
        <f t="shared" si="1"/>
        <v>83.25</v>
      </c>
      <c r="D17" s="167">
        <f>'7-11л. РАСКЛАДКА'!X21</f>
        <v>140</v>
      </c>
      <c r="E17" s="698">
        <f>'7-11л. РАСКЛАДКА'!X79</f>
        <v>12</v>
      </c>
      <c r="F17" s="698">
        <f>'7-11л. РАСКЛАДКА'!X134</f>
        <v>106</v>
      </c>
      <c r="G17" s="698">
        <f>'7-11л. РАСКЛАДКА'!X190</f>
        <v>127</v>
      </c>
      <c r="H17" s="698">
        <f>'7-11л. РАСКЛАДКА'!X247</f>
        <v>105</v>
      </c>
      <c r="I17" s="698">
        <f>'7-11л. РАСКЛАДКА'!X303</f>
        <v>0</v>
      </c>
      <c r="J17" s="698">
        <f>'7-11л. РАСКЛАДКА'!X359</f>
        <v>100</v>
      </c>
      <c r="K17" s="698">
        <f>'7-11л. РАСКЛАДКА'!X412</f>
        <v>2.5</v>
      </c>
      <c r="L17" s="698">
        <f>'7-11л. РАСКЛАДКА'!X466</f>
        <v>120</v>
      </c>
      <c r="M17" s="1065">
        <f>'7-11л. РАСКЛАДКА'!X519</f>
        <v>120</v>
      </c>
      <c r="N17" s="1090">
        <f t="shared" si="0"/>
        <v>832.5</v>
      </c>
      <c r="O17" s="2665">
        <f t="shared" si="2"/>
        <v>0</v>
      </c>
      <c r="P17" s="1102">
        <f t="shared" si="3"/>
        <v>832.5</v>
      </c>
      <c r="Q17" s="1113">
        <v>185</v>
      </c>
      <c r="S17" s="672"/>
      <c r="T17" s="678"/>
      <c r="U17" s="384"/>
      <c r="V17" s="108"/>
      <c r="W17" s="108"/>
      <c r="X17" s="108"/>
      <c r="Y17" s="108"/>
      <c r="Z17" s="674"/>
      <c r="AA17" s="127"/>
      <c r="AB17" s="675"/>
      <c r="AC17" s="108"/>
      <c r="AD17" s="681"/>
      <c r="AE17" s="108"/>
      <c r="AF17" s="108"/>
      <c r="AH17" s="108"/>
      <c r="AI17" s="108"/>
    </row>
    <row r="18" spans="1:35">
      <c r="A18" s="499">
        <v>9</v>
      </c>
      <c r="B18" s="232" t="s">
        <v>104</v>
      </c>
      <c r="C18" s="2852">
        <f t="shared" si="1"/>
        <v>6.75</v>
      </c>
      <c r="D18" s="167">
        <f>'7-11л. РАСКЛАДКА'!X22</f>
        <v>0</v>
      </c>
      <c r="E18" s="74">
        <f>'7-11л. РАСКЛАДКА'!X80</f>
        <v>25</v>
      </c>
      <c r="F18" s="74">
        <f>'7-11л. РАСКЛАДКА'!X135</f>
        <v>0</v>
      </c>
      <c r="G18" s="74">
        <f>'7-11л. РАСКЛАДКА'!X191</f>
        <v>0</v>
      </c>
      <c r="H18" s="74">
        <f>'7-11л. РАСКЛАДКА'!X248</f>
        <v>0</v>
      </c>
      <c r="I18" s="74">
        <f>'7-11л. РАСКЛАДКА'!X304</f>
        <v>15</v>
      </c>
      <c r="J18" s="74">
        <f>'7-11л. РАСКЛАДКА'!X360</f>
        <v>0</v>
      </c>
      <c r="K18" s="74">
        <f>'7-11л. РАСКЛАДКА'!X413</f>
        <v>2.5</v>
      </c>
      <c r="L18" s="74">
        <f>'7-11л. РАСКЛАДКА'!X467</f>
        <v>25</v>
      </c>
      <c r="M18" s="1065">
        <f>'7-11л. РАСКЛАДКА'!X520</f>
        <v>0</v>
      </c>
      <c r="N18" s="1069">
        <f t="shared" si="0"/>
        <v>67.5</v>
      </c>
      <c r="O18" s="2067">
        <f t="shared" si="2"/>
        <v>0</v>
      </c>
      <c r="P18" s="1106">
        <f t="shared" si="3"/>
        <v>67.5</v>
      </c>
      <c r="Q18" s="1113">
        <v>15</v>
      </c>
      <c r="S18" s="672"/>
      <c r="T18" s="678"/>
      <c r="U18" s="384"/>
      <c r="V18" s="108"/>
      <c r="W18" s="108"/>
      <c r="X18" s="108"/>
      <c r="Y18" s="108"/>
      <c r="Z18" s="674"/>
      <c r="AA18" s="127"/>
      <c r="AB18" s="675"/>
      <c r="AC18" s="108"/>
      <c r="AD18" s="681"/>
      <c r="AE18" s="108"/>
      <c r="AF18" s="108"/>
      <c r="AH18" s="108"/>
      <c r="AI18" s="108"/>
    </row>
    <row r="19" spans="1:35">
      <c r="A19" s="499">
        <v>10</v>
      </c>
      <c r="B19" s="1768" t="s">
        <v>490</v>
      </c>
      <c r="C19" s="2852">
        <f t="shared" si="1"/>
        <v>90</v>
      </c>
      <c r="D19" s="167">
        <f>'7-11л. РАСКЛАДКА'!X23</f>
        <v>200</v>
      </c>
      <c r="E19" s="74">
        <f>'7-11л. РАСКЛАДКА'!X81</f>
        <v>0</v>
      </c>
      <c r="F19" s="74">
        <f>'7-11л. РАСКЛАДКА'!X136</f>
        <v>0</v>
      </c>
      <c r="G19" s="74">
        <f>'7-11л. РАСКЛАДКА'!X192</f>
        <v>200</v>
      </c>
      <c r="H19" s="74">
        <f>'7-11л. РАСКЛАДКА'!X249</f>
        <v>0</v>
      </c>
      <c r="I19" s="74">
        <f>'7-11л. РАСКЛАДКА'!X305</f>
        <v>200</v>
      </c>
      <c r="J19" s="74">
        <f>'7-11л. РАСКЛАДКА'!X361</f>
        <v>0</v>
      </c>
      <c r="K19" s="74">
        <f>'7-11л. РАСКЛАДКА'!X414</f>
        <v>300</v>
      </c>
      <c r="L19" s="74">
        <f>'7-11л. РАСКЛАДКА'!X468</f>
        <v>0</v>
      </c>
      <c r="M19" s="1065">
        <f>'7-11л. РАСКЛАДКА'!X521</f>
        <v>0</v>
      </c>
      <c r="N19" s="1069">
        <f t="shared" si="0"/>
        <v>900</v>
      </c>
      <c r="O19" s="2067">
        <f t="shared" si="2"/>
        <v>0</v>
      </c>
      <c r="P19" s="1106">
        <f t="shared" si="3"/>
        <v>900</v>
      </c>
      <c r="Q19" s="1113">
        <v>200</v>
      </c>
      <c r="S19" s="672"/>
      <c r="T19" s="678"/>
      <c r="U19" s="384"/>
      <c r="V19" s="108"/>
      <c r="W19" s="108"/>
      <c r="X19" s="108"/>
      <c r="Y19" s="108"/>
      <c r="Z19" s="674"/>
      <c r="AA19" s="127"/>
      <c r="AB19" s="675"/>
      <c r="AC19" s="108"/>
      <c r="AD19" s="681"/>
      <c r="AE19" s="108"/>
      <c r="AF19" s="108"/>
      <c r="AH19" s="108"/>
      <c r="AI19" s="108"/>
    </row>
    <row r="20" spans="1:35">
      <c r="A20" s="499">
        <v>11</v>
      </c>
      <c r="B20" s="232" t="s">
        <v>112</v>
      </c>
      <c r="C20" s="2852">
        <f t="shared" si="1"/>
        <v>31.499999999999996</v>
      </c>
      <c r="D20" s="167">
        <f>'7-11л. РАСКЛАДКА'!X24</f>
        <v>0</v>
      </c>
      <c r="E20" s="74">
        <f>'7-11л. РАСКЛАДКА'!X82</f>
        <v>42.8</v>
      </c>
      <c r="F20" s="74">
        <f>'7-11л. РАСКЛАДКА'!X137</f>
        <v>80.34</v>
      </c>
      <c r="G20" s="74">
        <f>'7-11л. РАСКЛАДКА'!X193</f>
        <v>66.599999999999994</v>
      </c>
      <c r="H20" s="74">
        <f>'7-11л. РАСКЛАДКА'!X250</f>
        <v>34.4</v>
      </c>
      <c r="I20" s="74">
        <f>'7-11л. РАСКЛАДКА'!X306</f>
        <v>0</v>
      </c>
      <c r="J20" s="74">
        <f>'7-11л. РАСКЛАДКА'!X362</f>
        <v>0</v>
      </c>
      <c r="K20" s="74">
        <f>'7-11л. РАСКЛАДКА'!X415</f>
        <v>27.2</v>
      </c>
      <c r="L20" s="74">
        <f>'7-11л. РАСКЛАДКА'!X469</f>
        <v>63.66</v>
      </c>
      <c r="M20" s="1065">
        <f>'7-11л. РАСКЛАДКА'!X522</f>
        <v>0</v>
      </c>
      <c r="N20" s="1069">
        <f t="shared" si="0"/>
        <v>315</v>
      </c>
      <c r="O20" s="2067">
        <f t="shared" si="2"/>
        <v>0</v>
      </c>
      <c r="P20" s="1106">
        <f t="shared" si="3"/>
        <v>315</v>
      </c>
      <c r="Q20" s="1113">
        <v>70</v>
      </c>
      <c r="S20" s="672"/>
      <c r="T20" s="678"/>
      <c r="U20" s="384"/>
      <c r="V20" s="108"/>
      <c r="W20" s="108"/>
      <c r="X20" s="108"/>
      <c r="Y20" s="108"/>
      <c r="Z20" s="674"/>
      <c r="AA20" s="127"/>
      <c r="AB20" s="675"/>
      <c r="AC20" s="108"/>
      <c r="AD20" s="681"/>
      <c r="AE20" s="108"/>
      <c r="AF20" s="108"/>
      <c r="AH20" s="108"/>
      <c r="AI20" s="108"/>
    </row>
    <row r="21" spans="1:35">
      <c r="A21" s="499">
        <v>12</v>
      </c>
      <c r="B21" s="232" t="s">
        <v>113</v>
      </c>
      <c r="C21" s="2852">
        <f t="shared" si="1"/>
        <v>15.749999999999998</v>
      </c>
      <c r="D21" s="167">
        <f>'7-11л. РАСКЛАДКА'!X25</f>
        <v>36</v>
      </c>
      <c r="E21" s="74">
        <f>'7-11л. РАСКЛАДКА'!X83</f>
        <v>0</v>
      </c>
      <c r="F21" s="74">
        <f>'7-11л. РАСКЛАДКА'!X138</f>
        <v>0</v>
      </c>
      <c r="G21" s="74">
        <f>'7-11л. РАСКЛАДКА'!X194</f>
        <v>0</v>
      </c>
      <c r="H21" s="74">
        <f>'7-11л. РАСКЛАДКА'!X251</f>
        <v>0</v>
      </c>
      <c r="I21" s="74">
        <f>'7-11л. РАСКЛАДКА'!X307</f>
        <v>0</v>
      </c>
      <c r="J21" s="74">
        <f>'7-11л. РАСКЛАДКА'!X363</f>
        <v>86.5</v>
      </c>
      <c r="K21" s="74">
        <f>'7-11л. РАСКЛАДКА'!X416</f>
        <v>35</v>
      </c>
      <c r="L21" s="74">
        <f>'7-11л. РАСКЛАДКА'!X470</f>
        <v>0</v>
      </c>
      <c r="M21" s="1065">
        <f>'7-11л. РАСКЛАДКА'!X523</f>
        <v>0</v>
      </c>
      <c r="N21" s="1069">
        <f t="shared" si="0"/>
        <v>157.5</v>
      </c>
      <c r="O21" s="2067">
        <f t="shared" si="2"/>
        <v>0</v>
      </c>
      <c r="P21" s="1106">
        <f t="shared" si="3"/>
        <v>157.5</v>
      </c>
      <c r="Q21" s="1113">
        <v>35</v>
      </c>
      <c r="S21" s="672"/>
      <c r="T21" s="678"/>
      <c r="U21" s="384"/>
      <c r="V21" s="108"/>
      <c r="W21" s="108"/>
      <c r="X21" s="108"/>
      <c r="Y21" s="108"/>
      <c r="Z21" s="674"/>
      <c r="AA21" s="127"/>
      <c r="AB21" s="675"/>
      <c r="AC21" s="108"/>
      <c r="AD21" s="681"/>
      <c r="AE21" s="108"/>
      <c r="AF21" s="108"/>
      <c r="AH21" s="108"/>
      <c r="AI21" s="108"/>
    </row>
    <row r="22" spans="1:35" ht="12.75" customHeight="1">
      <c r="A22" s="499">
        <v>13</v>
      </c>
      <c r="B22" s="232" t="s">
        <v>46</v>
      </c>
      <c r="C22" s="2852">
        <f t="shared" si="1"/>
        <v>26.099999999999998</v>
      </c>
      <c r="D22" s="167">
        <f>'7-11л. РАСКЛАДКА'!X26</f>
        <v>35</v>
      </c>
      <c r="E22" s="74">
        <f>'7-11л. РАСКЛАДКА'!X84</f>
        <v>0</v>
      </c>
      <c r="F22" s="74">
        <f>'7-11л. РАСКЛАДКА'!X139</f>
        <v>0</v>
      </c>
      <c r="G22" s="74">
        <f>'7-11л. РАСКЛАДКА'!X195</f>
        <v>58.61</v>
      </c>
      <c r="H22" s="74">
        <f>'7-11л. РАСКЛАДКА'!X252</f>
        <v>0</v>
      </c>
      <c r="I22" s="74">
        <f>'7-11л. РАСКЛАДКА'!X308</f>
        <v>64.290000000000006</v>
      </c>
      <c r="J22" s="74">
        <f>'7-11л. РАСКЛАДКА'!X364</f>
        <v>0</v>
      </c>
      <c r="K22" s="74">
        <f>'7-11л. РАСКЛАДКА'!X417</f>
        <v>44.1</v>
      </c>
      <c r="L22" s="74">
        <f>'7-11л. РАСКЛАДКА'!X471</f>
        <v>0</v>
      </c>
      <c r="M22" s="1065">
        <f>'7-11л. РАСКЛАДКА'!X524</f>
        <v>59</v>
      </c>
      <c r="N22" s="1069">
        <f t="shared" si="0"/>
        <v>261</v>
      </c>
      <c r="O22" s="2067">
        <f t="shared" si="2"/>
        <v>0</v>
      </c>
      <c r="P22" s="1106">
        <f t="shared" si="3"/>
        <v>261</v>
      </c>
      <c r="Q22" s="1113">
        <v>58</v>
      </c>
      <c r="S22" s="672"/>
      <c r="T22" s="678"/>
      <c r="U22" s="384"/>
      <c r="V22" s="108"/>
      <c r="W22" s="108"/>
      <c r="X22" s="108"/>
      <c r="Y22" s="108"/>
      <c r="Z22" s="674"/>
      <c r="AA22" s="127"/>
      <c r="AB22" s="675"/>
      <c r="AC22" s="108"/>
      <c r="AD22" s="681"/>
      <c r="AE22" s="108"/>
      <c r="AF22" s="108"/>
      <c r="AH22" s="108"/>
      <c r="AI22" s="108"/>
    </row>
    <row r="23" spans="1:35" ht="13.5" customHeight="1">
      <c r="A23" s="499">
        <v>14</v>
      </c>
      <c r="B23" s="232" t="s">
        <v>114</v>
      </c>
      <c r="C23" s="2852">
        <f t="shared" si="1"/>
        <v>13.5</v>
      </c>
      <c r="D23" s="167">
        <f>'7-11л. РАСКЛАДКА'!X27</f>
        <v>0</v>
      </c>
      <c r="E23" s="74">
        <f>'7-11л. РАСКЛАДКА'!X85</f>
        <v>104</v>
      </c>
      <c r="F23" s="74">
        <f>'7-11л. РАСКЛАДКА'!X140</f>
        <v>0</v>
      </c>
      <c r="G23" s="74">
        <f>'7-11л. РАСКЛАДКА'!X196</f>
        <v>0</v>
      </c>
      <c r="H23" s="74">
        <f>'7-11л. РАСКЛАДКА'!X253</f>
        <v>0</v>
      </c>
      <c r="I23" s="74">
        <f>'7-11л. РАСКЛАДКА'!X309</f>
        <v>0</v>
      </c>
      <c r="J23" s="74">
        <f>'7-11л. РАСКЛАДКА'!X365</f>
        <v>0</v>
      </c>
      <c r="K23" s="74">
        <f>'7-11л. РАСКЛАДКА'!X418</f>
        <v>0</v>
      </c>
      <c r="L23" s="74">
        <f>'7-11л. РАСКЛАДКА'!X472</f>
        <v>0</v>
      </c>
      <c r="M23" s="1065">
        <f>'7-11л. РАСКЛАДКА'!X525</f>
        <v>31</v>
      </c>
      <c r="N23" s="1069">
        <f t="shared" si="0"/>
        <v>135</v>
      </c>
      <c r="O23" s="2067">
        <f t="shared" si="2"/>
        <v>0</v>
      </c>
      <c r="P23" s="1106">
        <f t="shared" si="3"/>
        <v>135</v>
      </c>
      <c r="Q23" s="1113">
        <v>30</v>
      </c>
      <c r="S23" s="672"/>
      <c r="T23" s="678"/>
      <c r="U23" s="384"/>
      <c r="V23" s="108"/>
      <c r="W23" s="108"/>
      <c r="X23" s="108"/>
      <c r="Y23" s="108"/>
      <c r="Z23" s="674"/>
      <c r="AA23" s="127"/>
      <c r="AB23" s="675"/>
      <c r="AC23" s="108"/>
      <c r="AD23" s="681"/>
      <c r="AE23" s="108"/>
      <c r="AF23" s="108"/>
      <c r="AH23" s="108"/>
      <c r="AI23" s="108"/>
    </row>
    <row r="24" spans="1:35" ht="12" customHeight="1">
      <c r="A24" s="499">
        <v>15</v>
      </c>
      <c r="B24" s="232" t="s">
        <v>221</v>
      </c>
      <c r="C24" s="2852">
        <f t="shared" si="1"/>
        <v>135</v>
      </c>
      <c r="D24" s="167">
        <f>'7-11л. РАСКЛАДКА'!X28</f>
        <v>205.49</v>
      </c>
      <c r="E24" s="74">
        <f>'7-11л. РАСКЛАДКА'!X86</f>
        <v>12.39</v>
      </c>
      <c r="F24" s="74">
        <f>'7-11л. РАСКЛАДКА'!X141</f>
        <v>214.3</v>
      </c>
      <c r="G24" s="74">
        <f>'7-11л. РАСКЛАДКА'!X197</f>
        <v>69.8</v>
      </c>
      <c r="H24" s="74">
        <f>'7-11л. РАСКЛАДКА'!X254</f>
        <v>222.2</v>
      </c>
      <c r="I24" s="74">
        <f>'7-11л. РАСКЛАДКА'!X310</f>
        <v>68.400000000000006</v>
      </c>
      <c r="J24" s="74">
        <f>'7-11л. РАСКЛАДКА'!X366</f>
        <v>120</v>
      </c>
      <c r="K24" s="74">
        <f>'7-11л. РАСКЛАДКА'!X419</f>
        <v>120</v>
      </c>
      <c r="L24" s="74">
        <f>'7-11л. РАСКЛАДКА'!X473</f>
        <v>87.42</v>
      </c>
      <c r="M24" s="1065">
        <f>'7-11л. РАСКЛАДКА'!X526</f>
        <v>230</v>
      </c>
      <c r="N24" s="1069">
        <f t="shared" si="0"/>
        <v>1350</v>
      </c>
      <c r="O24" s="2067">
        <f t="shared" si="2"/>
        <v>0</v>
      </c>
      <c r="P24" s="1106">
        <f t="shared" si="3"/>
        <v>1350</v>
      </c>
      <c r="Q24" s="1113">
        <v>300</v>
      </c>
      <c r="S24" s="672"/>
      <c r="T24" s="678"/>
      <c r="U24" s="384"/>
      <c r="V24" s="108"/>
      <c r="W24" s="108"/>
      <c r="X24" s="108"/>
      <c r="Y24" s="108"/>
      <c r="Z24" s="674"/>
      <c r="AA24" s="127"/>
      <c r="AB24" s="675"/>
      <c r="AC24" s="108"/>
      <c r="AD24" s="2868"/>
      <c r="AE24" s="108"/>
      <c r="AF24" s="108"/>
      <c r="AH24" s="108"/>
      <c r="AI24" s="108"/>
    </row>
    <row r="25" spans="1:35" ht="14.25" customHeight="1">
      <c r="A25" s="499">
        <v>16</v>
      </c>
      <c r="B25" s="232" t="s">
        <v>222</v>
      </c>
      <c r="C25" s="2852">
        <f t="shared" si="1"/>
        <v>67.5</v>
      </c>
      <c r="D25" s="167">
        <f>'7-11л. РАСКЛАДКА'!X29</f>
        <v>0</v>
      </c>
      <c r="E25" s="74">
        <f>'7-11л. РАСКЛАДКА'!X87</f>
        <v>0</v>
      </c>
      <c r="F25" s="74">
        <f>'7-11л. РАСКЛАДКА'!X142</f>
        <v>200</v>
      </c>
      <c r="G25" s="74">
        <f>'7-11л. РАСКЛАДКА'!X198</f>
        <v>0</v>
      </c>
      <c r="H25" s="74">
        <f>'7-11л. РАСКЛАДКА'!X255</f>
        <v>200</v>
      </c>
      <c r="I25" s="74">
        <f>'7-11л. РАСКЛАДКА'!X311</f>
        <v>0</v>
      </c>
      <c r="J25" s="74">
        <f>'7-11л. РАСКЛАДКА'!X367</f>
        <v>200</v>
      </c>
      <c r="K25" s="74">
        <f>'7-11л. РАСКЛАДКА'!X420</f>
        <v>0</v>
      </c>
      <c r="L25" s="74">
        <f>'7-11л. РАСКЛАДКА'!X474</f>
        <v>200</v>
      </c>
      <c r="M25" s="1065">
        <f>'7-11л. РАСКЛАДКА'!X527</f>
        <v>0</v>
      </c>
      <c r="N25" s="1069">
        <f t="shared" si="0"/>
        <v>800</v>
      </c>
      <c r="O25" s="2265">
        <f t="shared" si="2"/>
        <v>18.518518518518519</v>
      </c>
      <c r="P25" s="1106">
        <f t="shared" si="3"/>
        <v>675</v>
      </c>
      <c r="Q25" s="1113">
        <v>150</v>
      </c>
      <c r="S25" s="677"/>
      <c r="T25" s="678"/>
      <c r="U25" s="384"/>
      <c r="V25" s="108"/>
      <c r="W25" s="108"/>
      <c r="X25" s="108"/>
      <c r="Y25" s="108"/>
      <c r="Z25" s="674"/>
      <c r="AA25" s="127"/>
      <c r="AB25" s="675"/>
      <c r="AC25" s="108"/>
      <c r="AD25" s="689"/>
      <c r="AE25" s="108"/>
      <c r="AF25" s="108"/>
      <c r="AH25" s="108"/>
      <c r="AI25" s="108"/>
    </row>
    <row r="26" spans="1:35">
      <c r="A26" s="499">
        <v>17</v>
      </c>
      <c r="B26" s="232" t="s">
        <v>223</v>
      </c>
      <c r="C26" s="2852">
        <f t="shared" si="1"/>
        <v>22.5</v>
      </c>
      <c r="D26" s="167">
        <f>'7-11л. РАСКЛАДКА'!X30</f>
        <v>0</v>
      </c>
      <c r="E26" s="74">
        <f>'7-11л. РАСКЛАДКА'!X88</f>
        <v>0</v>
      </c>
      <c r="F26" s="74">
        <f>'7-11л. РАСКЛАДКА'!X143</f>
        <v>20</v>
      </c>
      <c r="G26" s="74">
        <f>'7-11л. РАСКЛАДКА'!X199</f>
        <v>0</v>
      </c>
      <c r="H26" s="74">
        <f>'7-11л. РАСКЛАДКА'!X256</f>
        <v>109.7</v>
      </c>
      <c r="I26" s="74">
        <f>'7-11л. РАСКЛАДКА'!X312</f>
        <v>0</v>
      </c>
      <c r="J26" s="74">
        <f>'7-11л. РАСКЛАДКА'!X368</f>
        <v>33</v>
      </c>
      <c r="K26" s="74">
        <f>'7-11л. РАСКЛАДКА'!X421</f>
        <v>38.5</v>
      </c>
      <c r="L26" s="74">
        <f>'7-11л. РАСКЛАДКА'!X475</f>
        <v>0</v>
      </c>
      <c r="M26" s="1065">
        <f>'7-11л. РАСКЛАДКА'!X528</f>
        <v>23.8</v>
      </c>
      <c r="N26" s="1069">
        <f t="shared" si="0"/>
        <v>225</v>
      </c>
      <c r="O26" s="2067">
        <f t="shared" si="2"/>
        <v>0</v>
      </c>
      <c r="P26" s="1106">
        <f t="shared" si="3"/>
        <v>225</v>
      </c>
      <c r="Q26" s="1113">
        <v>50</v>
      </c>
      <c r="S26" s="672"/>
      <c r="T26" s="678"/>
      <c r="U26" s="384"/>
      <c r="V26" s="108"/>
      <c r="W26" s="108"/>
      <c r="X26" s="108"/>
      <c r="Y26" s="108"/>
      <c r="Z26" s="674"/>
      <c r="AA26" s="127"/>
      <c r="AB26" s="675"/>
      <c r="AC26" s="108"/>
      <c r="AD26" s="689"/>
      <c r="AE26" s="108"/>
      <c r="AF26" s="108"/>
      <c r="AH26" s="108"/>
      <c r="AI26" s="108"/>
    </row>
    <row r="27" spans="1:35">
      <c r="A27" s="499">
        <v>18</v>
      </c>
      <c r="B27" s="232" t="s">
        <v>47</v>
      </c>
      <c r="C27" s="2852">
        <f t="shared" si="1"/>
        <v>4.5</v>
      </c>
      <c r="D27" s="167">
        <f>'7-11л. РАСКЛАДКА'!X31</f>
        <v>22.4</v>
      </c>
      <c r="E27" s="74">
        <f>'7-11л. РАСКЛАДКА'!X89</f>
        <v>0</v>
      </c>
      <c r="F27" s="74">
        <f>'7-11л. РАСКЛАДКА'!X144</f>
        <v>0</v>
      </c>
      <c r="G27" s="74">
        <f>'7-11л. РАСКЛАДКА'!X200</f>
        <v>0</v>
      </c>
      <c r="H27" s="74">
        <f>'7-11л. РАСКЛАДКА'!X257</f>
        <v>22.6</v>
      </c>
      <c r="I27" s="74">
        <f>'7-11л. РАСКЛАДКА'!X313</f>
        <v>0</v>
      </c>
      <c r="J27" s="74">
        <f>'7-11л. РАСКЛАДКА'!X369</f>
        <v>0</v>
      </c>
      <c r="K27" s="74">
        <f>'7-11л. РАСКЛАДКА'!X422</f>
        <v>0</v>
      </c>
      <c r="L27" s="74">
        <f>'7-11л. РАСКЛАДКА'!X476</f>
        <v>0</v>
      </c>
      <c r="M27" s="1065">
        <f>'7-11л. РАСКЛАДКА'!X529</f>
        <v>0</v>
      </c>
      <c r="N27" s="1069">
        <f t="shared" si="0"/>
        <v>45</v>
      </c>
      <c r="O27" s="2067">
        <f t="shared" si="2"/>
        <v>0</v>
      </c>
      <c r="P27" s="1106">
        <f t="shared" si="3"/>
        <v>45</v>
      </c>
      <c r="Q27" s="1113">
        <v>10</v>
      </c>
      <c r="S27" s="672"/>
      <c r="T27" s="678"/>
      <c r="U27" s="384"/>
      <c r="V27" s="108"/>
      <c r="W27" s="108"/>
      <c r="X27" s="108"/>
      <c r="Y27" s="108"/>
      <c r="Z27" s="674"/>
      <c r="AA27" s="127"/>
      <c r="AB27" s="675"/>
      <c r="AC27" s="108"/>
      <c r="AD27" s="689"/>
      <c r="AE27" s="108"/>
      <c r="AF27" s="108"/>
      <c r="AH27" s="108"/>
      <c r="AI27" s="108"/>
    </row>
    <row r="28" spans="1:35">
      <c r="A28" s="499">
        <v>19</v>
      </c>
      <c r="B28" s="232" t="s">
        <v>224</v>
      </c>
      <c r="C28" s="2852">
        <f t="shared" si="1"/>
        <v>4.5</v>
      </c>
      <c r="D28" s="167">
        <f>'7-11л. РАСКЛАДКА'!X32</f>
        <v>11.25</v>
      </c>
      <c r="E28" s="74">
        <f>'7-11л. РАСКЛАДКА'!X90</f>
        <v>25.15</v>
      </c>
      <c r="F28" s="74">
        <f>'7-11л. РАСКЛАДКА'!X145</f>
        <v>0</v>
      </c>
      <c r="G28" s="74">
        <f>'7-11л. РАСКЛАДКА'!X201</f>
        <v>0</v>
      </c>
      <c r="H28" s="74">
        <f>'7-11л. РАСКЛАДКА'!X258</f>
        <v>3.6</v>
      </c>
      <c r="I28" s="74">
        <f>'7-11л. РАСКЛАДКА'!X314</f>
        <v>0</v>
      </c>
      <c r="J28" s="74">
        <f>'7-11л. РАСКЛАДКА'!X370</f>
        <v>0</v>
      </c>
      <c r="K28" s="74">
        <f>'7-11л. РАСКЛАДКА'!X423</f>
        <v>0</v>
      </c>
      <c r="L28" s="74">
        <f>'7-11л. РАСКЛАДКА'!X477</f>
        <v>0</v>
      </c>
      <c r="M28" s="1065">
        <f>'7-11л. РАСКЛАДКА'!X530</f>
        <v>5</v>
      </c>
      <c r="N28" s="1069">
        <f t="shared" si="0"/>
        <v>45</v>
      </c>
      <c r="O28" s="2067">
        <f t="shared" si="2"/>
        <v>0</v>
      </c>
      <c r="P28" s="1106">
        <f t="shared" si="3"/>
        <v>45</v>
      </c>
      <c r="Q28" s="1113">
        <v>10</v>
      </c>
      <c r="S28" s="672"/>
      <c r="T28" s="678"/>
      <c r="U28" s="384"/>
      <c r="V28" s="108"/>
      <c r="W28" s="108"/>
      <c r="X28" s="108"/>
      <c r="Y28" s="108"/>
      <c r="Z28" s="674"/>
      <c r="AA28" s="127"/>
      <c r="AB28" s="675"/>
      <c r="AC28" s="108"/>
      <c r="AD28" s="2867"/>
      <c r="AE28" s="108"/>
      <c r="AF28" s="108"/>
      <c r="AH28" s="108"/>
      <c r="AI28" s="108"/>
    </row>
    <row r="29" spans="1:35">
      <c r="A29" s="499">
        <v>20</v>
      </c>
      <c r="B29" s="232" t="s">
        <v>48</v>
      </c>
      <c r="C29" s="2852">
        <f t="shared" si="1"/>
        <v>13.5</v>
      </c>
      <c r="D29" s="167">
        <f>'7-11л. РАСКЛАДКА'!X33</f>
        <v>10</v>
      </c>
      <c r="E29" s="74">
        <f>'7-11л. РАСКЛАДКА'!X91</f>
        <v>11.379999999999999</v>
      </c>
      <c r="F29" s="74">
        <f>'7-11л. РАСКЛАДКА'!X146</f>
        <v>17.240000000000002</v>
      </c>
      <c r="G29" s="74">
        <f>'7-11л. РАСКЛАДКА'!X202</f>
        <v>12.05</v>
      </c>
      <c r="H29" s="74">
        <f>'7-11л. РАСКЛАДКА'!X259</f>
        <v>10.83</v>
      </c>
      <c r="I29" s="74">
        <f>'7-11л. РАСКЛАДКА'!X315</f>
        <v>19.3</v>
      </c>
      <c r="J29" s="74">
        <f>'7-11л. РАСКЛАДКА'!X371</f>
        <v>11.17</v>
      </c>
      <c r="K29" s="74">
        <f>'7-11л. РАСКЛАДКА'!X424</f>
        <v>11.44</v>
      </c>
      <c r="L29" s="74">
        <f>'7-11л. РАСКЛАДКА'!X478</f>
        <v>17.190000000000001</v>
      </c>
      <c r="M29" s="1065">
        <f>'7-11л. РАСКЛАДКА'!X531</f>
        <v>14.4</v>
      </c>
      <c r="N29" s="1069">
        <f t="shared" si="0"/>
        <v>135</v>
      </c>
      <c r="O29" s="2067">
        <f t="shared" si="2"/>
        <v>0</v>
      </c>
      <c r="P29" s="1106">
        <f t="shared" si="3"/>
        <v>135</v>
      </c>
      <c r="Q29" s="1113">
        <v>30</v>
      </c>
      <c r="S29" s="672"/>
      <c r="T29" s="678"/>
      <c r="U29" s="384"/>
      <c r="V29" s="108"/>
      <c r="W29" s="108"/>
      <c r="X29" s="108"/>
      <c r="Y29" s="108"/>
      <c r="Z29" s="674"/>
      <c r="AA29" s="127"/>
      <c r="AB29" s="675"/>
      <c r="AC29" s="108"/>
      <c r="AD29" s="689"/>
      <c r="AE29" s="108"/>
      <c r="AF29" s="108"/>
      <c r="AH29" s="108"/>
      <c r="AI29" s="108"/>
    </row>
    <row r="30" spans="1:35">
      <c r="A30" s="499">
        <v>21</v>
      </c>
      <c r="B30" s="232" t="s">
        <v>49</v>
      </c>
      <c r="C30" s="2852">
        <f t="shared" si="1"/>
        <v>6.75</v>
      </c>
      <c r="D30" s="167">
        <f>'7-11л. РАСКЛАДКА'!X34</f>
        <v>4.4400000000000004</v>
      </c>
      <c r="E30" s="74">
        <f>'7-11л. РАСКЛАДКА'!X92</f>
        <v>5.0999999999999996</v>
      </c>
      <c r="F30" s="74">
        <f>'7-11л. РАСКЛАДКА'!X147</f>
        <v>7.76</v>
      </c>
      <c r="G30" s="74">
        <f>'7-11л. РАСКЛАДКА'!X203</f>
        <v>5.4</v>
      </c>
      <c r="H30" s="74">
        <f>'7-11л. РАСКЛАДКА'!X260</f>
        <v>8.1</v>
      </c>
      <c r="I30" s="74">
        <f>'7-11л. РАСКЛАДКА'!X316</f>
        <v>5.8</v>
      </c>
      <c r="J30" s="74">
        <f>'7-11л. РАСКЛАДКА'!X372</f>
        <v>9</v>
      </c>
      <c r="K30" s="74">
        <f>'7-11л. РАСКЛАДКА'!X425</f>
        <v>10.3</v>
      </c>
      <c r="L30" s="74">
        <f>'7-11л. РАСКЛАДКА'!X479</f>
        <v>3</v>
      </c>
      <c r="M30" s="1065">
        <f>'7-11л. РАСКЛАДКА'!X532</f>
        <v>8.6</v>
      </c>
      <c r="N30" s="1069">
        <f t="shared" si="0"/>
        <v>67.499999999999986</v>
      </c>
      <c r="O30" s="2067">
        <f t="shared" si="2"/>
        <v>0</v>
      </c>
      <c r="P30" s="1106">
        <f t="shared" si="3"/>
        <v>67.5</v>
      </c>
      <c r="Q30" s="1113">
        <v>15</v>
      </c>
      <c r="S30" s="672"/>
      <c r="T30" s="678"/>
      <c r="U30" s="384"/>
      <c r="V30" s="108"/>
      <c r="W30" s="108"/>
      <c r="X30" s="108"/>
      <c r="Y30" s="108"/>
      <c r="Z30" s="674"/>
      <c r="AA30" s="127"/>
      <c r="AB30" s="675"/>
      <c r="AC30" s="108"/>
      <c r="AD30" s="689"/>
      <c r="AE30" s="108"/>
      <c r="AF30" s="108"/>
      <c r="AH30" s="108"/>
      <c r="AI30" s="108"/>
    </row>
    <row r="31" spans="1:35" ht="12" customHeight="1">
      <c r="A31" s="499">
        <v>22</v>
      </c>
      <c r="B31" s="232" t="s">
        <v>225</v>
      </c>
      <c r="C31" s="2852">
        <f t="shared" si="1"/>
        <v>18</v>
      </c>
      <c r="D31" s="167">
        <f>'7-11л. РАСКЛАДКА'!X35</f>
        <v>5.2240000000000002</v>
      </c>
      <c r="E31" s="74">
        <f>'7-11л. РАСКЛАДКА'!X93</f>
        <v>4.5060000000000002</v>
      </c>
      <c r="F31" s="74">
        <f>'7-11л. РАСКЛАДКА'!X148</f>
        <v>4</v>
      </c>
      <c r="G31" s="74">
        <f>'7-11л. РАСКЛАДКА'!X204</f>
        <v>21.09</v>
      </c>
      <c r="H31" s="74">
        <f>'7-11л. РАСКЛАДКА'!X261</f>
        <v>14.280000000000001</v>
      </c>
      <c r="I31" s="74">
        <f>'7-11л. РАСКЛАДКА'!X317</f>
        <v>7</v>
      </c>
      <c r="J31" s="74">
        <f>'7-11л. РАСКЛАДКА'!X373</f>
        <v>4</v>
      </c>
      <c r="K31" s="74">
        <f>'7-11л. РАСКЛАДКА'!X426</f>
        <v>7.4</v>
      </c>
      <c r="L31" s="74">
        <f>'7-11л. РАСКЛАДКА'!X480</f>
        <v>78.8</v>
      </c>
      <c r="M31" s="1065">
        <f>'7-11л. РАСКЛАДКА'!X533</f>
        <v>33.700000000000003</v>
      </c>
      <c r="N31" s="1069">
        <f t="shared" si="0"/>
        <v>180</v>
      </c>
      <c r="O31" s="2067">
        <f t="shared" si="2"/>
        <v>0</v>
      </c>
      <c r="P31" s="1106">
        <f t="shared" si="3"/>
        <v>180</v>
      </c>
      <c r="Q31" s="1113">
        <v>40</v>
      </c>
      <c r="S31" s="672"/>
      <c r="T31" s="678"/>
      <c r="U31" s="384"/>
      <c r="V31" s="108"/>
      <c r="W31" s="108"/>
      <c r="X31" s="108"/>
      <c r="Y31" s="108"/>
      <c r="Z31" s="674"/>
      <c r="AA31" s="127"/>
      <c r="AB31" s="675"/>
      <c r="AC31" s="108"/>
      <c r="AD31" s="689"/>
      <c r="AE31" s="108"/>
      <c r="AF31" s="108"/>
      <c r="AH31" s="108"/>
      <c r="AI31" s="108"/>
    </row>
    <row r="32" spans="1:35" ht="13.5" customHeight="1">
      <c r="A32" s="499">
        <v>23</v>
      </c>
      <c r="B32" s="232" t="s">
        <v>50</v>
      </c>
      <c r="C32" s="2852">
        <f t="shared" si="1"/>
        <v>13.5</v>
      </c>
      <c r="D32" s="167">
        <f>'7-11л. РАСКЛАДКА'!X36</f>
        <v>10</v>
      </c>
      <c r="E32" s="74">
        <f>'7-11л. РАСКЛАДКА'!X94</f>
        <v>15.2</v>
      </c>
      <c r="F32" s="74">
        <f>'7-11л. РАСКЛАДКА'!X149</f>
        <v>15.920000000000002</v>
      </c>
      <c r="G32" s="74">
        <f>'7-11л. РАСКЛАДКА'!X205</f>
        <v>7</v>
      </c>
      <c r="H32" s="74">
        <f>'7-11л. РАСКЛАДКА'!X262</f>
        <v>19.84</v>
      </c>
      <c r="I32" s="74">
        <f>'7-11л. РАСКЛАДКА'!X318</f>
        <v>10</v>
      </c>
      <c r="J32" s="74">
        <f>'7-11л. РАСКЛАДКА'!X374</f>
        <v>11.6</v>
      </c>
      <c r="K32" s="74">
        <f>'7-11л. РАСКЛАДКА'!X427</f>
        <v>20.68</v>
      </c>
      <c r="L32" s="74">
        <f>'7-11л. РАСКЛАДКА'!X481</f>
        <v>9.32</v>
      </c>
      <c r="M32" s="1065">
        <f>'7-11л. РАСКЛАДКА'!X534</f>
        <v>12.24</v>
      </c>
      <c r="N32" s="1069">
        <f t="shared" si="0"/>
        <v>131.80000000000001</v>
      </c>
      <c r="O32" s="2265">
        <f t="shared" si="2"/>
        <v>-2.3703703703703525</v>
      </c>
      <c r="P32" s="1106">
        <f t="shared" si="3"/>
        <v>135</v>
      </c>
      <c r="Q32" s="1113">
        <v>30</v>
      </c>
      <c r="S32" s="672"/>
      <c r="T32" s="678"/>
      <c r="U32" s="384"/>
      <c r="V32" s="108"/>
      <c r="W32" s="108"/>
      <c r="X32" s="108"/>
      <c r="Y32" s="108"/>
      <c r="Z32" s="674"/>
      <c r="AA32" s="127"/>
      <c r="AB32" s="675"/>
      <c r="AC32" s="108"/>
      <c r="AD32" s="689"/>
      <c r="AE32" s="108"/>
      <c r="AF32" s="108"/>
      <c r="AH32" s="108"/>
      <c r="AI32" s="108"/>
    </row>
    <row r="33" spans="1:35" ht="12.75" customHeight="1">
      <c r="A33" s="499">
        <v>24</v>
      </c>
      <c r="B33" s="232" t="s">
        <v>51</v>
      </c>
      <c r="C33" s="2852">
        <f t="shared" si="1"/>
        <v>4.5</v>
      </c>
      <c r="D33" s="167">
        <f>'7-11л. РАСКЛАДКА'!X37</f>
        <v>0</v>
      </c>
      <c r="E33" s="74">
        <f>'7-11л. РАСКЛАДКА'!X95</f>
        <v>0</v>
      </c>
      <c r="F33" s="74">
        <f>'7-11л. РАСКЛАДКА'!X150</f>
        <v>0</v>
      </c>
      <c r="G33" s="74">
        <f>'7-11л. РАСКЛАДКА'!X206</f>
        <v>15</v>
      </c>
      <c r="H33" s="74">
        <f>'7-11л. РАСКЛАДКА'!X263</f>
        <v>0</v>
      </c>
      <c r="I33" s="74">
        <f>'7-11л. РАСКЛАДКА'!X319</f>
        <v>0</v>
      </c>
      <c r="J33" s="74">
        <f>'7-11л. РАСКЛАДКА'!X375</f>
        <v>30</v>
      </c>
      <c r="K33" s="74">
        <f>'7-11л. РАСКЛАДКА'!X428</f>
        <v>0</v>
      </c>
      <c r="L33" s="74">
        <f>'7-11л. РАСКЛАДКА'!X482</f>
        <v>0</v>
      </c>
      <c r="M33" s="1065">
        <f>'7-11л. РАСКЛАДКА'!X535</f>
        <v>0</v>
      </c>
      <c r="N33" s="1069">
        <f t="shared" si="0"/>
        <v>45</v>
      </c>
      <c r="O33" s="1101">
        <f t="shared" si="2"/>
        <v>0</v>
      </c>
      <c r="P33" s="1106">
        <f t="shared" si="3"/>
        <v>45</v>
      </c>
      <c r="Q33" s="1113">
        <v>10</v>
      </c>
      <c r="S33" s="672"/>
      <c r="T33" s="678"/>
      <c r="U33" s="384"/>
      <c r="V33" s="108"/>
      <c r="W33" s="108"/>
      <c r="X33" s="108"/>
      <c r="Y33" s="108"/>
      <c r="Z33" s="674"/>
      <c r="AA33" s="127"/>
      <c r="AB33" s="675"/>
      <c r="AC33" s="108"/>
      <c r="AD33" s="689"/>
      <c r="AE33" s="108"/>
      <c r="AF33" s="108"/>
      <c r="AH33" s="108"/>
      <c r="AI33" s="108"/>
    </row>
    <row r="34" spans="1:35" ht="12" customHeight="1">
      <c r="A34" s="499">
        <v>25</v>
      </c>
      <c r="B34" s="232" t="s">
        <v>52</v>
      </c>
      <c r="C34" s="2852">
        <f t="shared" si="1"/>
        <v>0.45</v>
      </c>
      <c r="D34" s="167">
        <f>'7-11л. РАСКЛАДКА'!X38</f>
        <v>0</v>
      </c>
      <c r="E34" s="74">
        <f>'7-11л. РАСКЛАДКА'!X96</f>
        <v>1</v>
      </c>
      <c r="F34" s="74">
        <f>'7-11л. РАСКЛАДКА'!X151</f>
        <v>0</v>
      </c>
      <c r="G34" s="74">
        <f>'7-11л. РАСКЛАДКА'!X207</f>
        <v>1</v>
      </c>
      <c r="H34" s="74">
        <f>'7-11л. РАСКЛАДКА'!X264</f>
        <v>0</v>
      </c>
      <c r="I34" s="74">
        <f>'7-11л. РАСКЛАДКА'!X320</f>
        <v>0</v>
      </c>
      <c r="J34" s="74">
        <f>'7-11л. РАСКЛАДКА'!X376</f>
        <v>1</v>
      </c>
      <c r="K34" s="74">
        <f>'7-11л. РАСКЛАДКА'!X429</f>
        <v>0</v>
      </c>
      <c r="L34" s="74">
        <f>'7-11л. РАСКЛАДКА'!X483</f>
        <v>0</v>
      </c>
      <c r="M34" s="1065">
        <f>'7-11л. РАСКЛАДКА'!X536</f>
        <v>1</v>
      </c>
      <c r="N34" s="1069">
        <f t="shared" si="0"/>
        <v>4</v>
      </c>
      <c r="O34" s="2265">
        <f t="shared" si="2"/>
        <v>-11.111111111111114</v>
      </c>
      <c r="P34" s="1106">
        <f t="shared" si="3"/>
        <v>4.5</v>
      </c>
      <c r="Q34" s="1113">
        <v>1</v>
      </c>
      <c r="S34" s="672"/>
      <c r="T34" s="686"/>
      <c r="U34" s="384"/>
      <c r="V34" s="108"/>
      <c r="W34" s="108"/>
      <c r="X34" s="108"/>
      <c r="Y34" s="108"/>
      <c r="Z34" s="674"/>
      <c r="AA34" s="127"/>
      <c r="AB34" s="675"/>
      <c r="AC34" s="108"/>
      <c r="AD34" s="689"/>
      <c r="AE34" s="108"/>
      <c r="AF34" s="108"/>
      <c r="AH34" s="108"/>
      <c r="AI34" s="108"/>
    </row>
    <row r="35" spans="1:35" ht="15.75" customHeight="1">
      <c r="A35" s="499">
        <v>26</v>
      </c>
      <c r="B35" s="232" t="s">
        <v>226</v>
      </c>
      <c r="C35" s="2852">
        <f t="shared" si="1"/>
        <v>0.45</v>
      </c>
      <c r="D35" s="167">
        <f>'7-11л. РАСКЛАДКА'!X39</f>
        <v>0</v>
      </c>
      <c r="E35" s="74">
        <f>'7-11л. РАСКЛАДКА'!X97</f>
        <v>0</v>
      </c>
      <c r="F35" s="74">
        <f>'7-11л. РАСКЛАДКА'!X152</f>
        <v>0</v>
      </c>
      <c r="G35" s="74">
        <f>'7-11л. РАСКЛАДКА'!X208</f>
        <v>0</v>
      </c>
      <c r="H35" s="74">
        <f>'7-11л. РАСКЛАДКА'!X265</f>
        <v>4</v>
      </c>
      <c r="I35" s="74">
        <f>'7-11л. РАСКЛАДКА'!X321</f>
        <v>0</v>
      </c>
      <c r="J35" s="74">
        <f>'7-11л. РАСКЛАДКА'!X377</f>
        <v>0</v>
      </c>
      <c r="K35" s="74">
        <f>'7-11л. РАСКЛАДКА'!X430</f>
        <v>0</v>
      </c>
      <c r="L35" s="74">
        <f>'7-11л. РАСКЛАДКА'!X484</f>
        <v>0</v>
      </c>
      <c r="M35" s="1065">
        <f>'7-11л. РАСКЛАДКА'!X537</f>
        <v>0</v>
      </c>
      <c r="N35" s="1069">
        <f t="shared" si="0"/>
        <v>4</v>
      </c>
      <c r="O35" s="2265">
        <f t="shared" si="2"/>
        <v>-11.111111111111114</v>
      </c>
      <c r="P35" s="1106">
        <f t="shared" si="3"/>
        <v>4.5</v>
      </c>
      <c r="Q35" s="1113">
        <v>1</v>
      </c>
      <c r="S35" s="672"/>
      <c r="T35" s="678"/>
      <c r="U35" s="384"/>
      <c r="V35" s="108"/>
      <c r="W35" s="108"/>
      <c r="X35" s="108"/>
      <c r="Y35" s="108"/>
      <c r="Z35" s="674"/>
      <c r="AA35" s="127"/>
      <c r="AB35" s="675"/>
      <c r="AC35" s="108"/>
      <c r="AD35" s="689"/>
      <c r="AE35" s="108"/>
      <c r="AF35" s="108"/>
      <c r="AH35" s="108"/>
      <c r="AI35" s="108"/>
    </row>
    <row r="36" spans="1:35" ht="12" customHeight="1">
      <c r="A36" s="499">
        <v>27</v>
      </c>
      <c r="B36" s="232" t="s">
        <v>115</v>
      </c>
      <c r="C36" s="2852">
        <f t="shared" si="1"/>
        <v>0.9</v>
      </c>
      <c r="D36" s="167">
        <f>'7-11л. РАСКЛАДКА'!X40</f>
        <v>3</v>
      </c>
      <c r="E36" s="74">
        <f>'7-11л. РАСКЛАДКА'!X98</f>
        <v>0</v>
      </c>
      <c r="F36" s="74">
        <f>'7-11л. РАСКЛАДКА'!X153</f>
        <v>3</v>
      </c>
      <c r="G36" s="74">
        <f>'7-11л. РАСКЛАДКА'!X209</f>
        <v>0</v>
      </c>
      <c r="H36" s="74">
        <f>'7-11л. РАСКЛАДКА'!X266</f>
        <v>0</v>
      </c>
      <c r="I36" s="74">
        <f>'7-11л. РАСКЛАДКА'!X322</f>
        <v>0</v>
      </c>
      <c r="J36" s="74">
        <f>'7-11л. РАСКЛАДКА'!X378</f>
        <v>0</v>
      </c>
      <c r="K36" s="74">
        <f>'7-11л. РАСКЛАДКА'!X431</f>
        <v>0</v>
      </c>
      <c r="L36" s="74">
        <f>'7-11л. РАСКЛАДКА'!X485</f>
        <v>0</v>
      </c>
      <c r="M36" s="1065">
        <f>'7-11л. РАСКЛАДКА'!X538</f>
        <v>3</v>
      </c>
      <c r="N36" s="1069">
        <f t="shared" si="0"/>
        <v>9</v>
      </c>
      <c r="O36" s="2067">
        <f t="shared" si="2"/>
        <v>0</v>
      </c>
      <c r="P36" s="1106">
        <f t="shared" si="3"/>
        <v>9</v>
      </c>
      <c r="Q36" s="1113">
        <v>2</v>
      </c>
      <c r="S36" s="672"/>
      <c r="T36" s="686"/>
      <c r="U36" s="384"/>
      <c r="V36" s="108"/>
      <c r="W36" s="108"/>
      <c r="X36" s="108"/>
      <c r="Y36" s="108"/>
      <c r="Z36" s="674"/>
      <c r="AA36" s="127"/>
      <c r="AB36" s="675"/>
      <c r="AC36" s="108"/>
      <c r="AD36" s="689"/>
      <c r="AE36" s="108"/>
      <c r="AF36" s="108"/>
      <c r="AH36" s="108"/>
      <c r="AI36" s="108"/>
    </row>
    <row r="37" spans="1:35" ht="12" hidden="1" customHeight="1">
      <c r="A37" s="499">
        <v>28</v>
      </c>
      <c r="B37" s="232" t="s">
        <v>53</v>
      </c>
      <c r="C37" s="2852">
        <f t="shared" si="1"/>
        <v>0.09</v>
      </c>
      <c r="D37" s="167">
        <f>'7-11л. РАСКЛАДКА'!X41</f>
        <v>0</v>
      </c>
      <c r="E37" s="74">
        <f>'7-11л. РАСКЛАДКА'!X99</f>
        <v>0</v>
      </c>
      <c r="F37" s="74">
        <f>'7-11л. РАСКЛАДКА'!X154</f>
        <v>0</v>
      </c>
      <c r="G37" s="74">
        <f>'7-11л. РАСКЛАДКА'!X210</f>
        <v>0</v>
      </c>
      <c r="H37" s="74">
        <f>'7-11л. РАСКЛАДКА'!X267</f>
        <v>0</v>
      </c>
      <c r="I37" s="74">
        <f>'7-11л. РАСКЛАДКА'!X323</f>
        <v>0</v>
      </c>
      <c r="J37" s="74">
        <f>'7-11л. РАСКЛАДКА'!X379</f>
        <v>0</v>
      </c>
      <c r="K37" s="74">
        <f>'7-11л. РАСКЛАДКА'!X432</f>
        <v>0</v>
      </c>
      <c r="L37" s="74">
        <f>'7-11л. РАСКЛАДКА'!X486</f>
        <v>0</v>
      </c>
      <c r="M37" s="1065">
        <f>'7-11л. РАСКЛАДКА'!X539</f>
        <v>0</v>
      </c>
      <c r="N37" s="1069">
        <f t="shared" si="0"/>
        <v>0</v>
      </c>
      <c r="O37" s="2067">
        <f t="shared" si="2"/>
        <v>-100</v>
      </c>
      <c r="P37" s="1106">
        <f t="shared" si="3"/>
        <v>0.89999999999999991</v>
      </c>
      <c r="Q37" s="1113">
        <v>0.2</v>
      </c>
      <c r="S37" s="672"/>
      <c r="T37" s="678"/>
      <c r="U37" s="384"/>
      <c r="V37" s="108"/>
      <c r="W37" s="108"/>
      <c r="X37" s="108"/>
      <c r="Y37" s="108"/>
      <c r="Z37" s="674"/>
      <c r="AA37" s="127"/>
      <c r="AB37" s="675"/>
      <c r="AC37" s="108"/>
      <c r="AD37" s="2867"/>
      <c r="AE37" s="108"/>
      <c r="AF37" s="108"/>
      <c r="AH37" s="108"/>
      <c r="AI37" s="108"/>
    </row>
    <row r="38" spans="1:35" ht="12.75" customHeight="1">
      <c r="A38" s="499">
        <v>29</v>
      </c>
      <c r="B38" s="542" t="s">
        <v>227</v>
      </c>
      <c r="C38" s="2852">
        <f t="shared" si="1"/>
        <v>1.3499999999999999</v>
      </c>
      <c r="D38" s="167">
        <f>'7-11л. РАСКЛАДКА'!X42</f>
        <v>1.05</v>
      </c>
      <c r="E38" s="74">
        <f>'7-11л. РАСКЛАДКА'!X100</f>
        <v>1.25</v>
      </c>
      <c r="F38" s="74">
        <f>'7-11л. РАСКЛАДКА'!X155</f>
        <v>1.05</v>
      </c>
      <c r="G38" s="74">
        <f>'7-11л. РАСКЛАДКА'!X211</f>
        <v>1.9500000000000002</v>
      </c>
      <c r="H38" s="74">
        <f>'7-11л. РАСКЛАДКА'!X268</f>
        <v>1.25</v>
      </c>
      <c r="I38" s="74">
        <f>'7-11л. РАСКЛАДКА'!X324</f>
        <v>1.4300000000000002</v>
      </c>
      <c r="J38" s="74">
        <f>'7-11л. РАСКЛАДКА'!X380</f>
        <v>1.21</v>
      </c>
      <c r="K38" s="74">
        <f>'7-11л. РАСКЛАДКА'!X433</f>
        <v>1.5499999999999998</v>
      </c>
      <c r="L38" s="74">
        <f>'7-11л. РАСКЛАДКА'!X487</f>
        <v>1.21</v>
      </c>
      <c r="M38" s="1065">
        <f>'7-11л. РАСКЛАДКА'!X540</f>
        <v>1.5499999999999998</v>
      </c>
      <c r="N38" s="1069">
        <f t="shared" si="0"/>
        <v>13.500000000000004</v>
      </c>
      <c r="O38" s="2067">
        <f t="shared" si="2"/>
        <v>0</v>
      </c>
      <c r="P38" s="1106">
        <f t="shared" si="3"/>
        <v>13.5</v>
      </c>
      <c r="Q38" s="1113">
        <v>3</v>
      </c>
      <c r="S38" s="672"/>
      <c r="T38" s="678"/>
      <c r="U38" s="384"/>
      <c r="V38" s="108"/>
      <c r="W38" s="108"/>
      <c r="X38" s="108"/>
      <c r="Y38" s="108"/>
      <c r="Z38" s="674"/>
      <c r="AA38" s="127"/>
      <c r="AB38" s="675"/>
      <c r="AC38" s="108"/>
      <c r="AD38" s="689"/>
      <c r="AE38" s="108"/>
      <c r="AF38" s="108"/>
      <c r="AH38" s="108"/>
      <c r="AI38" s="108"/>
    </row>
    <row r="39" spans="1:35" ht="13.5" customHeight="1">
      <c r="A39" s="499">
        <v>30</v>
      </c>
      <c r="B39" s="232" t="s">
        <v>116</v>
      </c>
      <c r="C39" s="2852">
        <f t="shared" si="1"/>
        <v>1.3499999999999999</v>
      </c>
      <c r="D39" s="167">
        <f>'7-11л. РАСКЛАДКА'!X43</f>
        <v>0</v>
      </c>
      <c r="E39" s="74">
        <f>'7-11л. РАСКЛАДКА'!X101</f>
        <v>0</v>
      </c>
      <c r="F39" s="74">
        <f>'7-11л. РАСКЛАДКА'!X156</f>
        <v>1</v>
      </c>
      <c r="G39" s="74">
        <f>'7-11л. РАСКЛАДКА'!X212</f>
        <v>0</v>
      </c>
      <c r="H39" s="74">
        <f>'7-11л. РАСКЛАДКА'!X269</f>
        <v>0</v>
      </c>
      <c r="I39" s="74">
        <f>'7-11л. РАСКЛАДКА'!X325</f>
        <v>0</v>
      </c>
      <c r="J39" s="74">
        <f>'7-11л. РАСКЛАДКА'!X381</f>
        <v>0</v>
      </c>
      <c r="K39" s="74">
        <f>'7-11л. РАСКЛАДКА'!X434</f>
        <v>10</v>
      </c>
      <c r="L39" s="74">
        <f>'7-11л. РАСКЛАДКА'!X488</f>
        <v>0</v>
      </c>
      <c r="M39" s="1065">
        <f>'7-11л. РАСКЛАДКА'!X541</f>
        <v>0</v>
      </c>
      <c r="N39" s="1069">
        <f t="shared" si="0"/>
        <v>11</v>
      </c>
      <c r="O39" s="2265">
        <f t="shared" si="2"/>
        <v>-18.518518518518519</v>
      </c>
      <c r="P39" s="1106">
        <f t="shared" si="3"/>
        <v>13.5</v>
      </c>
      <c r="Q39" s="1113">
        <v>3</v>
      </c>
      <c r="S39" s="677"/>
      <c r="T39" s="686"/>
      <c r="U39" s="384"/>
      <c r="V39" s="108"/>
      <c r="W39" s="108"/>
      <c r="X39" s="108"/>
      <c r="Y39" s="108"/>
      <c r="Z39" s="674"/>
      <c r="AA39" s="127"/>
      <c r="AB39" s="675"/>
      <c r="AC39" s="108"/>
      <c r="AD39" s="689"/>
      <c r="AE39" s="108"/>
      <c r="AF39" s="108"/>
      <c r="AH39" s="108"/>
      <c r="AI39" s="108"/>
    </row>
    <row r="40" spans="1:35" ht="14.25" customHeight="1">
      <c r="A40" s="499">
        <v>31</v>
      </c>
      <c r="B40" s="232" t="s">
        <v>117</v>
      </c>
      <c r="C40" s="2852">
        <f t="shared" si="1"/>
        <v>0.9</v>
      </c>
      <c r="D40" s="167">
        <f>'7-11л. РАСКЛАДКА'!X44</f>
        <v>1.0122</v>
      </c>
      <c r="E40" s="74">
        <f>'7-11л. РАСКЛАДКА'!X102</f>
        <v>1.0693999999999999</v>
      </c>
      <c r="F40" s="74">
        <f>'7-11л. РАСКЛАДКА'!X157</f>
        <v>1.2436999999999998</v>
      </c>
      <c r="G40" s="74">
        <f>'7-11л. РАСКЛАДКА'!X213</f>
        <v>8.0000000000000002E-3</v>
      </c>
      <c r="H40" s="74">
        <f>'7-11л. РАСКЛАДКА'!X270</f>
        <v>8.4000000000000005E-2</v>
      </c>
      <c r="I40" s="74">
        <f>'7-11л. РАСКЛАДКА'!X326</f>
        <v>0.21730000000000002</v>
      </c>
      <c r="J40" s="74">
        <f>'7-11л. РАСКЛАДКА'!X382</f>
        <v>2.0089999999999999</v>
      </c>
      <c r="K40" s="74">
        <f>'7-11л. РАСКЛАДКА'!X435</f>
        <v>1.044</v>
      </c>
      <c r="L40" s="74">
        <f>'7-11л. РАСКЛАДКА'!X489</f>
        <v>1.1589999999999998</v>
      </c>
      <c r="M40" s="1065">
        <f>'7-11л. РАСКЛАДКА'!X542</f>
        <v>1.1534</v>
      </c>
      <c r="N40" s="1069">
        <f t="shared" si="0"/>
        <v>9</v>
      </c>
      <c r="O40" s="2067">
        <f t="shared" si="2"/>
        <v>0</v>
      </c>
      <c r="P40" s="1106">
        <f t="shared" si="3"/>
        <v>9</v>
      </c>
      <c r="Q40" s="1113">
        <v>2</v>
      </c>
      <c r="S40" s="677"/>
      <c r="T40" s="678"/>
      <c r="U40" s="384"/>
      <c r="V40" s="108"/>
      <c r="W40" s="108"/>
      <c r="X40" s="108"/>
      <c r="Y40" s="108"/>
      <c r="Z40" s="674"/>
      <c r="AA40" s="127"/>
      <c r="AB40" s="675"/>
      <c r="AC40" s="108"/>
      <c r="AD40" s="2871"/>
      <c r="AE40" s="108"/>
      <c r="AF40" s="108"/>
      <c r="AH40" s="108"/>
      <c r="AI40" s="108"/>
    </row>
    <row r="41" spans="1:35" ht="15" customHeight="1">
      <c r="A41" s="499">
        <v>32</v>
      </c>
      <c r="B41" s="232" t="s">
        <v>55</v>
      </c>
      <c r="C41" s="2852">
        <f t="shared" si="1"/>
        <v>34.65</v>
      </c>
      <c r="D41" s="185">
        <f>'7-11л. МЕНЮ '!D100</f>
        <v>30.26</v>
      </c>
      <c r="E41" s="93">
        <f>'7-11л. МЕНЮ '!D152</f>
        <v>35.756999999999998</v>
      </c>
      <c r="F41" s="93">
        <f>'7-11л. МЕНЮ '!D210</f>
        <v>36.582999999999998</v>
      </c>
      <c r="G41" s="93">
        <f>'7-11л. МЕНЮ '!D262</f>
        <v>29.28</v>
      </c>
      <c r="H41" s="93">
        <f>'7-11л. МЕНЮ '!D316</f>
        <v>41.371000000000002</v>
      </c>
      <c r="I41" s="93">
        <f>'7-11л. МЕНЮ '!D428</f>
        <v>31.55</v>
      </c>
      <c r="J41" s="93">
        <f>'7-11л. МЕНЮ '!D484</f>
        <v>35.795999999999999</v>
      </c>
      <c r="K41" s="93">
        <f>'7-11л. МЕНЮ '!D539</f>
        <v>35.354999999999997</v>
      </c>
      <c r="L41" s="93">
        <f>'7-11л. МЕНЮ '!D595</f>
        <v>31.734999999999999</v>
      </c>
      <c r="M41" s="1066">
        <f>'7-11л. МЕНЮ '!D649</f>
        <v>38.814000000000007</v>
      </c>
      <c r="N41" s="1069">
        <f t="shared" si="0"/>
        <v>346.50100000000003</v>
      </c>
      <c r="O41" s="2067">
        <f t="shared" si="2"/>
        <v>2.8860028861288356E-4</v>
      </c>
      <c r="P41" s="1106">
        <f t="shared" si="3"/>
        <v>346.5</v>
      </c>
      <c r="Q41" s="1113">
        <v>77</v>
      </c>
      <c r="S41" s="2859"/>
      <c r="T41" s="686"/>
      <c r="U41" s="2869"/>
      <c r="V41" s="108"/>
      <c r="W41" s="108"/>
      <c r="X41" s="108"/>
      <c r="Y41" s="108"/>
      <c r="Z41" s="674"/>
      <c r="AA41" s="127"/>
      <c r="AB41" s="675"/>
      <c r="AC41" s="108"/>
      <c r="AD41" s="689"/>
      <c r="AE41" s="108"/>
      <c r="AF41" s="108"/>
      <c r="AH41" s="108"/>
      <c r="AI41" s="108"/>
    </row>
    <row r="42" spans="1:35" ht="12.75" customHeight="1">
      <c r="A42" s="499">
        <v>33</v>
      </c>
      <c r="B42" s="232" t="s">
        <v>56</v>
      </c>
      <c r="C42" s="2852">
        <f t="shared" si="1"/>
        <v>35.550000000000004</v>
      </c>
      <c r="D42" s="185">
        <f>'7-11л. МЕНЮ '!E100</f>
        <v>33.372999999999998</v>
      </c>
      <c r="E42" s="93">
        <f>'7-11л. МЕНЮ '!E152</f>
        <v>35.186</v>
      </c>
      <c r="F42" s="93">
        <f>'7-11л. МЕНЮ '!E210</f>
        <v>39.195</v>
      </c>
      <c r="G42" s="93">
        <f>'7-11л. МЕНЮ '!E262</f>
        <v>31.664999999999996</v>
      </c>
      <c r="H42" s="93">
        <f>'7-11л. МЕНЮ '!E316</f>
        <v>38.330999999999996</v>
      </c>
      <c r="I42" s="93">
        <f>'7-11л. МЕНЮ '!E428</f>
        <v>35.387999999999998</v>
      </c>
      <c r="J42" s="93">
        <f>'7-11л. МЕНЮ '!E484</f>
        <v>31.386000000000003</v>
      </c>
      <c r="K42" s="93">
        <f>'7-11л. МЕНЮ '!E539</f>
        <v>34.427999999999997</v>
      </c>
      <c r="L42" s="93">
        <f>'7-11л. МЕНЮ '!E595</f>
        <v>39.744999999999997</v>
      </c>
      <c r="M42" s="1066">
        <f>'7-11л. МЕНЮ '!E649</f>
        <v>36.803000000000004</v>
      </c>
      <c r="N42" s="1069">
        <f t="shared" si="0"/>
        <v>355.5</v>
      </c>
      <c r="O42" s="2067">
        <f t="shared" si="2"/>
        <v>0</v>
      </c>
      <c r="P42" s="1106">
        <f t="shared" si="3"/>
        <v>355.5</v>
      </c>
      <c r="Q42" s="1113">
        <v>79</v>
      </c>
      <c r="S42" s="2859"/>
      <c r="T42" s="686"/>
      <c r="U42" s="2869"/>
      <c r="V42" s="108"/>
      <c r="W42" s="108"/>
      <c r="X42" s="108"/>
      <c r="Y42" s="108"/>
      <c r="Z42" s="674"/>
      <c r="AA42" s="127"/>
      <c r="AB42" s="675"/>
      <c r="AC42" s="108"/>
      <c r="AD42" s="676"/>
      <c r="AE42" s="108"/>
      <c r="AF42" s="108"/>
      <c r="AH42" s="108"/>
      <c r="AI42" s="108"/>
    </row>
    <row r="43" spans="1:35" ht="12.75" customHeight="1">
      <c r="A43" s="499">
        <v>34</v>
      </c>
      <c r="B43" s="232" t="s">
        <v>57</v>
      </c>
      <c r="C43" s="2852">
        <f t="shared" si="1"/>
        <v>150.75</v>
      </c>
      <c r="D43" s="168">
        <f>'7-11л. МЕНЮ '!F100</f>
        <v>166.98000000000002</v>
      </c>
      <c r="E43" s="93">
        <f>'7-11л. МЕНЮ '!F152</f>
        <v>149.315</v>
      </c>
      <c r="F43" s="93">
        <f>'7-11л. МЕНЮ '!F210</f>
        <v>145.76700000000002</v>
      </c>
      <c r="G43" s="93">
        <f>'7-11л. МЕНЮ '!F262</f>
        <v>156.078</v>
      </c>
      <c r="H43" s="93">
        <f>'7-11л. МЕНЮ '!F316</f>
        <v>135.608</v>
      </c>
      <c r="I43" s="93">
        <f>'7-11л. МЕНЮ '!F428</f>
        <v>158.94200000000001</v>
      </c>
      <c r="J43" s="93">
        <f>'7-11л. МЕНЮ '!F484</f>
        <v>158.88400000000001</v>
      </c>
      <c r="K43" s="93">
        <f>'7-11л. МЕНЮ '!F539</f>
        <v>151.38999999999999</v>
      </c>
      <c r="L43" s="93">
        <f>'7-11л. МЕНЮ '!F595</f>
        <v>142.44200000000001</v>
      </c>
      <c r="M43" s="1066">
        <f>'7-11л. МЕНЮ '!F649</f>
        <v>142.09200000000001</v>
      </c>
      <c r="N43" s="1069">
        <f t="shared" si="0"/>
        <v>1507.498</v>
      </c>
      <c r="O43" s="2067">
        <f t="shared" si="2"/>
        <v>-1.3266998340100145E-4</v>
      </c>
      <c r="P43" s="1106">
        <f t="shared" si="3"/>
        <v>1507.5</v>
      </c>
      <c r="Q43" s="1113">
        <v>335</v>
      </c>
      <c r="S43" s="2859"/>
      <c r="T43" s="686"/>
      <c r="U43" s="384"/>
      <c r="V43" s="108"/>
      <c r="W43" s="108"/>
      <c r="X43" s="108"/>
      <c r="Y43" s="108"/>
      <c r="Z43" s="674"/>
      <c r="AA43" s="127"/>
      <c r="AB43" s="675"/>
      <c r="AC43" s="108"/>
      <c r="AD43" s="676"/>
      <c r="AE43" s="108"/>
      <c r="AF43" s="108"/>
      <c r="AH43" s="108"/>
      <c r="AI43" s="108"/>
    </row>
    <row r="44" spans="1:35" ht="15" customHeight="1" thickBot="1">
      <c r="A44" s="543">
        <v>35</v>
      </c>
      <c r="B44" s="544" t="s">
        <v>58</v>
      </c>
      <c r="C44" s="2853">
        <f t="shared" si="1"/>
        <v>1057.5</v>
      </c>
      <c r="D44" s="169">
        <f>'7-11л. МЕНЮ '!G100</f>
        <v>1059.33</v>
      </c>
      <c r="E44" s="97">
        <f>'7-11л. МЕНЮ '!G152</f>
        <v>1058.4920000000002</v>
      </c>
      <c r="F44" s="97">
        <f>'7-11л. МЕНЮ '!G210</f>
        <v>1059.8979999999999</v>
      </c>
      <c r="G44" s="97">
        <f>'7-11л. МЕНЮ '!G262</f>
        <v>1056.9780000000001</v>
      </c>
      <c r="H44" s="97">
        <f>'7-11л. МЕНЮ '!G316</f>
        <v>1052.8019999999999</v>
      </c>
      <c r="I44" s="97">
        <f>'7-11л. МЕНЮ '!G428</f>
        <v>1054.5630000000001</v>
      </c>
      <c r="J44" s="129">
        <f>'7-11л. МЕНЮ '!G484</f>
        <v>1059.191</v>
      </c>
      <c r="K44" s="97">
        <f>'7-11л. МЕНЮ '!G539</f>
        <v>1056.6450000000002</v>
      </c>
      <c r="L44" s="97">
        <f>'7-11л. МЕНЮ '!G595</f>
        <v>1057.9660000000001</v>
      </c>
      <c r="M44" s="1067">
        <f>'7-11л. МЕНЮ '!G649</f>
        <v>1059.1350000000002</v>
      </c>
      <c r="N44" s="1070">
        <f t="shared" si="0"/>
        <v>10575</v>
      </c>
      <c r="O44" s="2266">
        <f t="shared" si="2"/>
        <v>0</v>
      </c>
      <c r="P44" s="1107">
        <f t="shared" si="3"/>
        <v>10575</v>
      </c>
      <c r="Q44" s="1114">
        <v>2350</v>
      </c>
      <c r="S44" s="677"/>
      <c r="T44" s="686"/>
      <c r="U44" s="384"/>
      <c r="V44" s="108"/>
      <c r="W44" s="108"/>
      <c r="X44" s="108"/>
      <c r="Y44" s="108"/>
      <c r="Z44" s="693"/>
      <c r="AA44" s="127"/>
      <c r="AB44" s="675"/>
      <c r="AC44" s="108"/>
      <c r="AD44" s="676"/>
      <c r="AE44" s="108"/>
      <c r="AF44" s="108"/>
      <c r="AH44" s="108"/>
      <c r="AI44" s="108"/>
    </row>
    <row r="47" spans="1:35" ht="13.5" customHeight="1"/>
    <row r="48" spans="1:35" ht="12.75" customHeight="1"/>
    <row r="49" spans="1:15" ht="12.75" customHeight="1"/>
    <row r="50" spans="1:15" ht="11.25" customHeight="1"/>
    <row r="51" spans="1:15" ht="11.25" customHeight="1"/>
    <row r="53" spans="1:15">
      <c r="A53" t="s">
        <v>232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15">
      <c r="A54" t="s">
        <v>233</v>
      </c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</row>
    <row r="55" spans="1:15">
      <c r="A55" t="s">
        <v>234</v>
      </c>
      <c r="N55" s="275"/>
      <c r="O55" s="275"/>
    </row>
    <row r="56" spans="1: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>
      <c r="A57" s="1" t="s">
        <v>235</v>
      </c>
    </row>
    <row r="58" spans="1:15">
      <c r="A58" t="s">
        <v>236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7" ht="13.5" customHeight="1"/>
    <row r="69" ht="13.5" customHeight="1"/>
    <row r="70" ht="12" customHeight="1"/>
    <row r="72" ht="12.75" customHeight="1"/>
    <row r="74" ht="12.75" customHeight="1"/>
    <row r="76" ht="12.75" customHeight="1"/>
    <row r="78" ht="12.75" customHeight="1"/>
    <row r="79" hidden="1"/>
    <row r="86" spans="1:28">
      <c r="A86" s="108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</row>
    <row r="87" spans="1:28">
      <c r="A87" s="203"/>
      <c r="B87" s="108"/>
      <c r="C87" s="203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201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</row>
    <row r="88" spans="1:28">
      <c r="A88" s="108"/>
      <c r="B88" s="127"/>
      <c r="C88" s="384"/>
      <c r="D88" s="207"/>
      <c r="E88" s="207"/>
      <c r="F88" s="207"/>
      <c r="G88" s="207"/>
      <c r="H88" s="207"/>
      <c r="I88" s="207"/>
      <c r="J88" s="207"/>
      <c r="K88" s="207"/>
      <c r="L88" s="127"/>
      <c r="M88" s="127"/>
      <c r="N88" s="100"/>
      <c r="O88" s="100"/>
      <c r="P88" s="127"/>
      <c r="Q88" s="384"/>
      <c r="R88" s="108"/>
      <c r="S88" s="384"/>
      <c r="T88" s="127"/>
      <c r="U88" s="108"/>
      <c r="V88" s="108"/>
      <c r="W88" s="108"/>
      <c r="X88" s="108"/>
      <c r="Y88" s="108"/>
      <c r="Z88" s="108"/>
      <c r="AA88" s="108"/>
      <c r="AB88" s="108"/>
    </row>
    <row r="89" spans="1:28">
      <c r="A89" s="108"/>
      <c r="B89" s="127"/>
      <c r="C89" s="100"/>
      <c r="D89" s="207"/>
      <c r="E89" s="207"/>
      <c r="F89" s="207"/>
      <c r="G89" s="207"/>
      <c r="H89" s="207"/>
      <c r="I89" s="207"/>
      <c r="J89" s="207"/>
      <c r="K89" s="207"/>
      <c r="L89" s="127"/>
      <c r="M89" s="127"/>
      <c r="N89" s="100"/>
      <c r="O89" s="100"/>
      <c r="P89" s="127"/>
      <c r="Q89" s="384"/>
      <c r="R89" s="108"/>
      <c r="S89" s="384"/>
      <c r="T89" s="127"/>
      <c r="U89" s="108"/>
      <c r="V89" s="108"/>
      <c r="W89" s="108"/>
      <c r="X89" s="108"/>
      <c r="Y89" s="108"/>
      <c r="Z89" s="108"/>
      <c r="AA89" s="108"/>
      <c r="AB89" s="108"/>
    </row>
    <row r="90" spans="1:28">
      <c r="A90" s="108"/>
      <c r="B90" s="384"/>
      <c r="C90" s="384"/>
      <c r="D90" s="207"/>
      <c r="E90" s="207"/>
      <c r="F90" s="207"/>
      <c r="G90" s="207"/>
      <c r="H90" s="108"/>
      <c r="I90" s="108"/>
      <c r="J90" s="207"/>
      <c r="K90" s="106"/>
      <c r="L90" s="127"/>
      <c r="M90" s="127"/>
      <c r="N90" s="100"/>
      <c r="O90" s="100"/>
      <c r="P90" s="384"/>
      <c r="Q90" s="384"/>
      <c r="R90" s="108"/>
      <c r="S90" s="384"/>
      <c r="T90" s="127"/>
      <c r="U90" s="108"/>
      <c r="V90" s="108"/>
      <c r="W90" s="108"/>
      <c r="X90" s="108"/>
      <c r="Y90" s="108"/>
      <c r="Z90" s="108"/>
      <c r="AA90" s="669"/>
      <c r="AB90" s="108"/>
    </row>
    <row r="91" spans="1:28">
      <c r="A91" s="108"/>
      <c r="B91" s="127"/>
      <c r="C91" s="127"/>
      <c r="D91" s="384"/>
      <c r="E91" s="384"/>
      <c r="F91" s="384"/>
      <c r="G91" s="384"/>
      <c r="H91" s="384"/>
      <c r="I91" s="384"/>
      <c r="J91" s="384"/>
      <c r="K91" s="384"/>
      <c r="L91" s="384"/>
      <c r="M91" s="384"/>
      <c r="N91" s="100"/>
      <c r="O91" s="100"/>
      <c r="P91" s="384"/>
      <c r="Q91" s="384"/>
      <c r="R91" s="108"/>
      <c r="S91" s="384"/>
      <c r="T91" s="127"/>
      <c r="U91" s="108"/>
      <c r="V91" s="108"/>
      <c r="W91" s="108"/>
      <c r="X91" s="108"/>
      <c r="Y91" s="352"/>
      <c r="Z91" s="108"/>
      <c r="AA91" s="669"/>
      <c r="AB91" s="108"/>
    </row>
    <row r="92" spans="1:28">
      <c r="A92" s="108"/>
      <c r="B92" s="384"/>
      <c r="C92" s="108"/>
      <c r="D92" s="384"/>
      <c r="E92" s="384"/>
      <c r="F92" s="384"/>
      <c r="G92" s="384"/>
      <c r="H92" s="384"/>
      <c r="I92" s="384"/>
      <c r="J92" s="384"/>
      <c r="K92" s="384"/>
      <c r="L92" s="384"/>
      <c r="M92" s="384"/>
      <c r="N92" s="100"/>
      <c r="O92" s="100"/>
      <c r="P92" s="127"/>
      <c r="Q92" s="384"/>
      <c r="R92" s="108"/>
      <c r="S92" s="384"/>
      <c r="T92" s="127"/>
      <c r="U92" s="108"/>
      <c r="V92" s="108"/>
      <c r="W92" s="108"/>
      <c r="X92" s="108"/>
      <c r="Y92" s="352"/>
      <c r="Z92" s="108"/>
      <c r="AA92" s="670"/>
      <c r="AB92" s="108"/>
    </row>
    <row r="93" spans="1:28">
      <c r="A93" s="108"/>
      <c r="B93" s="127"/>
      <c r="C93" s="207"/>
      <c r="D93" s="127"/>
      <c r="E93" s="127"/>
      <c r="F93" s="127"/>
      <c r="G93" s="127"/>
      <c r="H93" s="103"/>
      <c r="I93" s="127"/>
      <c r="J93" s="127"/>
      <c r="K93" s="127"/>
      <c r="L93" s="127"/>
      <c r="M93" s="103"/>
      <c r="N93" s="100"/>
      <c r="O93" s="100"/>
      <c r="P93" s="207"/>
      <c r="Q93" s="384"/>
      <c r="R93" s="127"/>
      <c r="S93" s="384"/>
      <c r="T93" s="127"/>
      <c r="U93" s="108"/>
      <c r="V93" s="285"/>
      <c r="W93" s="384"/>
      <c r="X93" s="159"/>
      <c r="Y93" s="671"/>
      <c r="Z93" s="108"/>
      <c r="AA93" s="670"/>
      <c r="AB93" s="108"/>
    </row>
    <row r="94" spans="1:28">
      <c r="A94" s="159"/>
      <c r="B94" s="127"/>
      <c r="C94" s="672"/>
      <c r="D94" s="688"/>
      <c r="E94" s="673"/>
      <c r="F94" s="673"/>
      <c r="G94" s="673"/>
      <c r="H94" s="673"/>
      <c r="I94" s="673"/>
      <c r="J94" s="673"/>
      <c r="K94" s="673"/>
      <c r="L94" s="673"/>
      <c r="M94" s="673"/>
      <c r="N94" s="672"/>
      <c r="O94" s="384"/>
      <c r="P94" s="384"/>
      <c r="Q94" s="108"/>
      <c r="R94" s="578"/>
      <c r="S94" s="108"/>
      <c r="T94" s="108"/>
      <c r="U94" s="108"/>
      <c r="V94" s="674"/>
      <c r="W94" s="127"/>
      <c r="X94" s="122"/>
      <c r="Y94" s="675"/>
      <c r="Z94" s="108"/>
      <c r="AA94" s="676"/>
      <c r="AB94" s="108"/>
    </row>
    <row r="95" spans="1:28">
      <c r="A95" s="159"/>
      <c r="B95" s="127"/>
      <c r="C95" s="672"/>
      <c r="D95" s="688"/>
      <c r="E95" s="673"/>
      <c r="F95" s="673"/>
      <c r="G95" s="673"/>
      <c r="H95" s="673"/>
      <c r="I95" s="673"/>
      <c r="J95" s="673"/>
      <c r="K95" s="673"/>
      <c r="L95" s="673"/>
      <c r="M95" s="673"/>
      <c r="N95" s="677"/>
      <c r="O95" s="678"/>
      <c r="P95" s="384"/>
      <c r="Q95" s="108"/>
      <c r="R95" s="108"/>
      <c r="S95" s="108"/>
      <c r="T95" s="108"/>
      <c r="U95" s="108"/>
      <c r="V95" s="674"/>
      <c r="W95" s="127"/>
      <c r="X95" s="122"/>
      <c r="Y95" s="675"/>
      <c r="Z95" s="108"/>
      <c r="AA95" s="676"/>
      <c r="AB95" s="108"/>
    </row>
    <row r="96" spans="1:28">
      <c r="A96" s="159"/>
      <c r="B96" s="127"/>
      <c r="C96" s="672"/>
      <c r="D96" s="688"/>
      <c r="E96" s="673"/>
      <c r="F96" s="673"/>
      <c r="G96" s="688"/>
      <c r="H96" s="673"/>
      <c r="I96" s="673"/>
      <c r="J96" s="688"/>
      <c r="K96" s="673"/>
      <c r="L96" s="673"/>
      <c r="M96" s="673"/>
      <c r="N96" s="672"/>
      <c r="O96" s="678"/>
      <c r="P96" s="384"/>
      <c r="Q96" s="108"/>
      <c r="R96" s="108"/>
      <c r="S96" s="108"/>
      <c r="T96" s="108"/>
      <c r="U96" s="108"/>
      <c r="V96" s="674"/>
      <c r="W96" s="127"/>
      <c r="X96" s="122"/>
      <c r="Y96" s="675"/>
      <c r="Z96" s="108"/>
      <c r="AA96" s="679"/>
      <c r="AB96" s="108"/>
    </row>
    <row r="97" spans="1:28">
      <c r="A97" s="159"/>
      <c r="B97" s="127"/>
      <c r="C97" s="672"/>
      <c r="D97" s="688"/>
      <c r="E97" s="673"/>
      <c r="F97" s="673"/>
      <c r="G97" s="673"/>
      <c r="H97" s="673"/>
      <c r="I97" s="673"/>
      <c r="J97" s="673"/>
      <c r="K97" s="673"/>
      <c r="L97" s="673"/>
      <c r="M97" s="688"/>
      <c r="N97" s="680"/>
      <c r="O97" s="678"/>
      <c r="P97" s="384"/>
      <c r="Q97" s="108"/>
      <c r="R97" s="108"/>
      <c r="S97" s="108"/>
      <c r="T97" s="108"/>
      <c r="U97" s="108"/>
      <c r="V97" s="674"/>
      <c r="W97" s="127"/>
      <c r="X97" s="122"/>
      <c r="Y97" s="675"/>
      <c r="Z97" s="108"/>
      <c r="AA97" s="676"/>
      <c r="AB97" s="108"/>
    </row>
    <row r="98" spans="1:28">
      <c r="A98" s="159"/>
      <c r="B98" s="127"/>
      <c r="C98" s="672"/>
      <c r="D98" s="688"/>
      <c r="E98" s="673"/>
      <c r="F98" s="673"/>
      <c r="G98" s="673"/>
      <c r="H98" s="673"/>
      <c r="I98" s="673"/>
      <c r="J98" s="673"/>
      <c r="K98" s="673"/>
      <c r="L98" s="673"/>
      <c r="M98" s="673"/>
      <c r="N98" s="672"/>
      <c r="O98" s="678"/>
      <c r="P98" s="384"/>
      <c r="Q98" s="108"/>
      <c r="R98" s="108"/>
      <c r="S98" s="108"/>
      <c r="T98" s="108"/>
      <c r="U98" s="108"/>
      <c r="V98" s="674"/>
      <c r="W98" s="127"/>
      <c r="X98" s="122"/>
      <c r="Y98" s="675"/>
      <c r="Z98" s="108"/>
      <c r="AA98" s="681"/>
      <c r="AB98" s="108"/>
    </row>
    <row r="99" spans="1:28">
      <c r="A99" s="159"/>
      <c r="B99" s="127"/>
      <c r="C99" s="672"/>
      <c r="D99" s="688"/>
      <c r="E99" s="673"/>
      <c r="F99" s="673"/>
      <c r="G99" s="673"/>
      <c r="H99" s="673"/>
      <c r="I99" s="673"/>
      <c r="J99" s="673"/>
      <c r="K99" s="673"/>
      <c r="L99" s="673"/>
      <c r="M99" s="673"/>
      <c r="N99" s="672"/>
      <c r="O99" s="678"/>
      <c r="P99" s="384"/>
      <c r="Q99" s="108"/>
      <c r="R99" s="108"/>
      <c r="S99" s="108"/>
      <c r="T99" s="108"/>
      <c r="U99" s="108"/>
      <c r="V99" s="674"/>
      <c r="W99" s="127"/>
      <c r="X99" s="122"/>
      <c r="Y99" s="675"/>
      <c r="Z99" s="108"/>
      <c r="AA99" s="679"/>
      <c r="AB99" s="108"/>
    </row>
    <row r="100" spans="1:28">
      <c r="A100" s="159"/>
      <c r="B100" s="127"/>
      <c r="C100" s="672"/>
      <c r="D100" s="688"/>
      <c r="E100" s="673"/>
      <c r="F100" s="100"/>
      <c r="G100" s="683"/>
      <c r="H100" s="688"/>
      <c r="I100" s="673"/>
      <c r="J100" s="673"/>
      <c r="K100" s="673"/>
      <c r="L100" s="673"/>
      <c r="M100" s="673"/>
      <c r="N100" s="682"/>
      <c r="O100" s="678"/>
      <c r="P100" s="384"/>
      <c r="Q100" s="108"/>
      <c r="R100" s="108"/>
      <c r="S100" s="108"/>
      <c r="T100" s="108"/>
      <c r="U100" s="108"/>
      <c r="V100" s="674"/>
      <c r="W100" s="127"/>
      <c r="X100" s="122"/>
      <c r="Y100" s="675"/>
      <c r="Z100" s="108"/>
      <c r="AA100" s="681"/>
      <c r="AB100" s="108"/>
    </row>
    <row r="101" spans="1:28">
      <c r="A101" s="159"/>
      <c r="B101" s="127"/>
      <c r="C101" s="672"/>
      <c r="D101" s="688"/>
      <c r="E101" s="673"/>
      <c r="F101" s="673"/>
      <c r="G101" s="673"/>
      <c r="H101" s="673"/>
      <c r="I101" s="673"/>
      <c r="J101" s="673"/>
      <c r="K101" s="673"/>
      <c r="L101" s="673"/>
      <c r="M101" s="673"/>
      <c r="N101" s="672"/>
      <c r="O101" s="678"/>
      <c r="P101" s="384"/>
      <c r="Q101" s="108"/>
      <c r="R101" s="108"/>
      <c r="S101" s="108"/>
      <c r="T101" s="108"/>
      <c r="U101" s="108"/>
      <c r="V101" s="674"/>
      <c r="W101" s="127"/>
      <c r="X101" s="122"/>
      <c r="Y101" s="675"/>
      <c r="Z101" s="108"/>
      <c r="AA101" s="676"/>
      <c r="AB101" s="108"/>
    </row>
    <row r="102" spans="1:28">
      <c r="A102" s="159"/>
      <c r="B102" s="127"/>
      <c r="C102" s="672"/>
      <c r="D102" s="688"/>
      <c r="E102" s="673"/>
      <c r="F102" s="673"/>
      <c r="G102" s="673"/>
      <c r="H102" s="673"/>
      <c r="I102" s="673"/>
      <c r="J102" s="673"/>
      <c r="K102" s="673"/>
      <c r="L102" s="673"/>
      <c r="M102" s="673"/>
      <c r="N102" s="672"/>
      <c r="O102" s="678"/>
      <c r="P102" s="384"/>
      <c r="Q102" s="108"/>
      <c r="R102" s="108"/>
      <c r="S102" s="108"/>
      <c r="T102" s="108"/>
      <c r="U102" s="108"/>
      <c r="V102" s="674"/>
      <c r="W102" s="127"/>
      <c r="X102" s="122"/>
      <c r="Y102" s="675"/>
      <c r="Z102" s="108"/>
      <c r="AA102" s="676"/>
      <c r="AB102" s="108"/>
    </row>
    <row r="103" spans="1:28" ht="12.75" customHeight="1">
      <c r="A103" s="159"/>
      <c r="B103" s="127"/>
      <c r="C103" s="672"/>
      <c r="D103" s="688"/>
      <c r="E103" s="673"/>
      <c r="F103" s="673"/>
      <c r="G103" s="673"/>
      <c r="H103" s="673"/>
      <c r="I103" s="673"/>
      <c r="J103" s="673"/>
      <c r="K103" s="673"/>
      <c r="L103" s="673"/>
      <c r="M103" s="673"/>
      <c r="N103" s="672"/>
      <c r="O103" s="678"/>
      <c r="P103" s="384"/>
      <c r="Q103" s="108"/>
      <c r="R103" s="108"/>
      <c r="S103" s="108"/>
      <c r="T103" s="108"/>
      <c r="U103" s="108"/>
      <c r="V103" s="674"/>
      <c r="W103" s="127"/>
      <c r="X103" s="122"/>
      <c r="Y103" s="675"/>
      <c r="Z103" s="108"/>
      <c r="AA103" s="676"/>
      <c r="AB103" s="108"/>
    </row>
    <row r="104" spans="1:28" ht="13.5" customHeight="1">
      <c r="A104" s="159"/>
      <c r="B104" s="127"/>
      <c r="C104" s="672"/>
      <c r="D104" s="688"/>
      <c r="E104" s="673"/>
      <c r="F104" s="673"/>
      <c r="G104" s="673"/>
      <c r="H104" s="673"/>
      <c r="I104" s="673"/>
      <c r="J104" s="673"/>
      <c r="K104" s="673"/>
      <c r="L104" s="673"/>
      <c r="M104" s="673"/>
      <c r="N104" s="672"/>
      <c r="O104" s="678"/>
      <c r="P104" s="384"/>
      <c r="Q104" s="108"/>
      <c r="R104" s="108"/>
      <c r="S104" s="108"/>
      <c r="T104" s="108"/>
      <c r="U104" s="108"/>
      <c r="V104" s="674"/>
      <c r="W104" s="127"/>
      <c r="X104" s="122"/>
      <c r="Y104" s="675"/>
      <c r="Z104" s="108"/>
      <c r="AA104" s="676"/>
      <c r="AB104" s="108"/>
    </row>
    <row r="105" spans="1:28" ht="12.75" customHeight="1">
      <c r="A105" s="159"/>
      <c r="B105" s="127"/>
      <c r="C105" s="672"/>
      <c r="D105" s="688"/>
      <c r="E105" s="673"/>
      <c r="F105" s="673"/>
      <c r="G105" s="673"/>
      <c r="H105" s="673"/>
      <c r="I105" s="673"/>
      <c r="J105" s="673"/>
      <c r="K105" s="673"/>
      <c r="L105" s="673"/>
      <c r="M105" s="673"/>
      <c r="N105" s="672"/>
      <c r="O105" s="678"/>
      <c r="P105" s="384"/>
      <c r="Q105" s="108"/>
      <c r="R105" s="108"/>
      <c r="S105" s="108"/>
      <c r="T105" s="108"/>
      <c r="U105" s="108"/>
      <c r="V105" s="674"/>
      <c r="W105" s="127"/>
      <c r="X105" s="122"/>
      <c r="Y105" s="675"/>
      <c r="Z105" s="108"/>
      <c r="AA105" s="676"/>
      <c r="AB105" s="108"/>
    </row>
    <row r="106" spans="1:28">
      <c r="A106" s="159"/>
      <c r="B106" s="127"/>
      <c r="C106" s="672"/>
      <c r="D106" s="688"/>
      <c r="E106" s="673"/>
      <c r="F106" s="673"/>
      <c r="G106" s="673"/>
      <c r="H106" s="673"/>
      <c r="I106" s="673"/>
      <c r="J106" s="673"/>
      <c r="K106" s="673"/>
      <c r="L106" s="673"/>
      <c r="M106" s="673"/>
      <c r="N106" s="672"/>
      <c r="O106" s="678"/>
      <c r="P106" s="384"/>
      <c r="Q106" s="108"/>
      <c r="R106" s="108"/>
      <c r="S106" s="108"/>
      <c r="T106" s="108"/>
      <c r="U106" s="108"/>
      <c r="V106" s="674"/>
      <c r="W106" s="127"/>
      <c r="X106" s="122"/>
      <c r="Y106" s="675"/>
      <c r="Z106" s="108"/>
      <c r="AA106" s="676"/>
      <c r="AB106" s="108"/>
    </row>
    <row r="107" spans="1:28">
      <c r="A107" s="159"/>
      <c r="B107" s="127"/>
      <c r="C107" s="672"/>
      <c r="D107" s="688"/>
      <c r="E107" s="673"/>
      <c r="F107" s="673"/>
      <c r="G107" s="673"/>
      <c r="H107" s="673"/>
      <c r="I107" s="673"/>
      <c r="J107" s="673"/>
      <c r="K107" s="673"/>
      <c r="L107" s="673"/>
      <c r="M107" s="673"/>
      <c r="N107" s="672"/>
      <c r="O107" s="678"/>
      <c r="P107" s="384"/>
      <c r="Q107" s="108"/>
      <c r="R107" s="108"/>
      <c r="S107" s="108"/>
      <c r="T107" s="108"/>
      <c r="U107" s="108"/>
      <c r="V107" s="674"/>
      <c r="W107" s="127"/>
      <c r="X107" s="122"/>
      <c r="Y107" s="675"/>
      <c r="Z107" s="108"/>
      <c r="AA107" s="676"/>
      <c r="AB107" s="108"/>
    </row>
    <row r="108" spans="1:28">
      <c r="A108" s="159"/>
      <c r="B108" s="127"/>
      <c r="C108" s="672"/>
      <c r="D108" s="688"/>
      <c r="E108" s="673"/>
      <c r="F108" s="673"/>
      <c r="G108" s="673"/>
      <c r="H108" s="673"/>
      <c r="I108" s="673"/>
      <c r="J108" s="673"/>
      <c r="K108" s="673"/>
      <c r="L108" s="673"/>
      <c r="M108" s="673"/>
      <c r="N108" s="672"/>
      <c r="O108" s="678"/>
      <c r="P108" s="384"/>
      <c r="Q108" s="108"/>
      <c r="R108" s="108"/>
      <c r="S108" s="108"/>
      <c r="T108" s="108"/>
      <c r="U108" s="108"/>
      <c r="V108" s="674"/>
      <c r="W108" s="127"/>
      <c r="X108" s="122"/>
      <c r="Y108" s="675"/>
      <c r="Z108" s="108"/>
      <c r="AA108" s="679"/>
      <c r="AB108" s="108"/>
    </row>
    <row r="109" spans="1:28" ht="12.75" customHeight="1">
      <c r="A109" s="159"/>
      <c r="B109" s="127"/>
      <c r="C109" s="672"/>
      <c r="D109" s="691"/>
      <c r="E109" s="683"/>
      <c r="F109" s="684"/>
      <c r="G109" s="673"/>
      <c r="H109" s="673"/>
      <c r="I109" s="673"/>
      <c r="J109" s="673"/>
      <c r="K109" s="683"/>
      <c r="L109" s="683"/>
      <c r="M109" s="673"/>
      <c r="N109" s="677"/>
      <c r="O109" s="678"/>
      <c r="P109" s="384"/>
      <c r="Q109" s="108"/>
      <c r="R109" s="108"/>
      <c r="S109" s="108"/>
      <c r="T109" s="108"/>
      <c r="U109" s="108"/>
      <c r="V109" s="674"/>
      <c r="W109" s="127"/>
      <c r="X109" s="122"/>
      <c r="Y109" s="675"/>
      <c r="Z109" s="108"/>
      <c r="AA109" s="685"/>
      <c r="AB109" s="108"/>
    </row>
    <row r="110" spans="1:28" ht="12.75" customHeight="1">
      <c r="A110" s="159"/>
      <c r="B110" s="127"/>
      <c r="C110" s="672"/>
      <c r="D110" s="691"/>
      <c r="E110" s="683"/>
      <c r="F110" s="684"/>
      <c r="G110" s="673"/>
      <c r="H110" s="673"/>
      <c r="I110" s="673"/>
      <c r="J110" s="673"/>
      <c r="K110" s="683"/>
      <c r="L110" s="683"/>
      <c r="M110" s="673"/>
      <c r="N110" s="672"/>
      <c r="O110" s="678"/>
      <c r="P110" s="384"/>
      <c r="Q110" s="108"/>
      <c r="R110" s="108"/>
      <c r="S110" s="108"/>
      <c r="T110" s="108"/>
      <c r="U110" s="108"/>
      <c r="V110" s="674"/>
      <c r="W110" s="127"/>
      <c r="X110" s="122"/>
      <c r="Y110" s="675"/>
      <c r="Z110" s="108"/>
      <c r="AA110" s="676"/>
      <c r="AB110" s="108"/>
    </row>
    <row r="111" spans="1:28" ht="11.25" customHeight="1">
      <c r="A111" s="159"/>
      <c r="B111" s="127"/>
      <c r="C111" s="672"/>
      <c r="D111" s="691"/>
      <c r="E111" s="683"/>
      <c r="F111" s="684"/>
      <c r="G111" s="673"/>
      <c r="H111" s="673"/>
      <c r="I111" s="673"/>
      <c r="J111" s="673"/>
      <c r="K111" s="683"/>
      <c r="L111" s="683"/>
      <c r="M111" s="673"/>
      <c r="N111" s="672"/>
      <c r="O111" s="678"/>
      <c r="P111" s="384"/>
      <c r="Q111" s="108"/>
      <c r="R111" s="108"/>
      <c r="S111" s="108"/>
      <c r="T111" s="108"/>
      <c r="U111" s="108"/>
      <c r="V111" s="674"/>
      <c r="W111" s="127"/>
      <c r="X111" s="122"/>
      <c r="Y111" s="675"/>
      <c r="Z111" s="108"/>
      <c r="AA111" s="676"/>
      <c r="AB111" s="108"/>
    </row>
    <row r="112" spans="1:28" ht="12.75" customHeight="1">
      <c r="A112" s="159"/>
      <c r="B112" s="127"/>
      <c r="C112" s="672"/>
      <c r="D112" s="691"/>
      <c r="E112" s="683"/>
      <c r="F112" s="684"/>
      <c r="G112" s="673"/>
      <c r="H112" s="695"/>
      <c r="I112" s="673"/>
      <c r="J112" s="695"/>
      <c r="K112" s="688"/>
      <c r="L112" s="688"/>
      <c r="M112" s="673"/>
      <c r="N112" s="672"/>
      <c r="O112" s="678"/>
      <c r="P112" s="384"/>
      <c r="Q112" s="108"/>
      <c r="R112" s="108"/>
      <c r="S112" s="108"/>
      <c r="T112" s="108"/>
      <c r="U112" s="108"/>
      <c r="V112" s="674"/>
      <c r="W112" s="127"/>
      <c r="X112" s="122"/>
      <c r="Y112" s="675"/>
      <c r="Z112" s="108"/>
      <c r="AA112" s="681"/>
      <c r="AB112" s="108"/>
    </row>
    <row r="113" spans="1:28" ht="13.5" customHeight="1">
      <c r="A113" s="159"/>
      <c r="B113" s="127"/>
      <c r="C113" s="672"/>
      <c r="D113" s="691"/>
      <c r="E113" s="688"/>
      <c r="F113" s="684"/>
      <c r="G113" s="673"/>
      <c r="H113" s="673"/>
      <c r="I113" s="673"/>
      <c r="J113" s="673"/>
      <c r="K113" s="688"/>
      <c r="L113" s="688"/>
      <c r="M113" s="673"/>
      <c r="N113" s="672"/>
      <c r="O113" s="678"/>
      <c r="P113" s="384"/>
      <c r="Q113" s="108"/>
      <c r="R113" s="108"/>
      <c r="S113" s="108"/>
      <c r="T113" s="108"/>
      <c r="U113" s="108"/>
      <c r="V113" s="674"/>
      <c r="W113" s="127"/>
      <c r="X113" s="122"/>
      <c r="Y113" s="675"/>
      <c r="Z113" s="108"/>
      <c r="AA113" s="676"/>
      <c r="AB113" s="108"/>
    </row>
    <row r="114" spans="1:28" ht="14.25" customHeight="1">
      <c r="A114" s="159"/>
      <c r="B114" s="127"/>
      <c r="C114" s="672"/>
      <c r="D114" s="691"/>
      <c r="E114" s="683"/>
      <c r="F114" s="684"/>
      <c r="G114" s="673"/>
      <c r="H114" s="673"/>
      <c r="I114" s="673"/>
      <c r="J114" s="673"/>
      <c r="K114" s="688"/>
      <c r="L114" s="683"/>
      <c r="M114" s="673"/>
      <c r="N114" s="672"/>
      <c r="O114" s="678"/>
      <c r="P114" s="384"/>
      <c r="Q114" s="108"/>
      <c r="R114" s="108"/>
      <c r="S114" s="108"/>
      <c r="T114" s="108"/>
      <c r="U114" s="108"/>
      <c r="V114" s="674"/>
      <c r="W114" s="127"/>
      <c r="X114" s="122"/>
      <c r="Y114" s="675"/>
      <c r="Z114" s="108"/>
      <c r="AA114" s="676"/>
      <c r="AB114" s="108"/>
    </row>
    <row r="115" spans="1:28">
      <c r="A115" s="159"/>
      <c r="B115" s="127"/>
      <c r="C115" s="672"/>
      <c r="D115" s="691"/>
      <c r="E115" s="688"/>
      <c r="F115" s="684"/>
      <c r="G115" s="673"/>
      <c r="H115" s="673"/>
      <c r="I115" s="673"/>
      <c r="J115" s="673"/>
      <c r="K115" s="684"/>
      <c r="L115" s="684"/>
      <c r="M115" s="100"/>
      <c r="N115" s="672"/>
      <c r="O115" s="678"/>
      <c r="P115" s="384"/>
      <c r="Q115" s="108"/>
      <c r="R115" s="108"/>
      <c r="S115" s="108"/>
      <c r="T115" s="108"/>
      <c r="U115" s="108"/>
      <c r="V115" s="674"/>
      <c r="W115" s="127"/>
      <c r="X115" s="122"/>
      <c r="Y115" s="675"/>
      <c r="Z115" s="108"/>
      <c r="AA115" s="676"/>
      <c r="AB115" s="108"/>
    </row>
    <row r="116" spans="1:28" ht="14.25" customHeight="1">
      <c r="A116" s="159"/>
      <c r="B116" s="127"/>
      <c r="C116" s="672"/>
      <c r="D116" s="691"/>
      <c r="E116" s="688"/>
      <c r="F116" s="688"/>
      <c r="G116" s="673"/>
      <c r="H116" s="673"/>
      <c r="I116" s="673"/>
      <c r="J116" s="683"/>
      <c r="K116" s="695"/>
      <c r="L116" s="688"/>
      <c r="M116" s="684"/>
      <c r="N116" s="672"/>
      <c r="O116" s="678"/>
      <c r="P116" s="384"/>
      <c r="Q116" s="108"/>
      <c r="R116" s="108"/>
      <c r="S116" s="108"/>
      <c r="T116" s="108"/>
      <c r="U116" s="108"/>
      <c r="V116" s="674"/>
      <c r="W116" s="127"/>
      <c r="X116" s="122"/>
      <c r="Y116" s="675"/>
      <c r="Z116" s="108"/>
      <c r="AA116" s="676"/>
      <c r="AB116" s="108"/>
    </row>
    <row r="117" spans="1:28">
      <c r="A117" s="159"/>
      <c r="B117" s="127"/>
      <c r="C117" s="672"/>
      <c r="D117" s="691"/>
      <c r="E117" s="683"/>
      <c r="F117" s="684"/>
      <c r="G117" s="673"/>
      <c r="H117" s="673"/>
      <c r="I117" s="673"/>
      <c r="J117" s="673"/>
      <c r="K117" s="683"/>
      <c r="L117" s="683"/>
      <c r="M117" s="673"/>
      <c r="N117" s="672"/>
      <c r="O117" s="678"/>
      <c r="P117" s="384"/>
      <c r="Q117" s="108"/>
      <c r="R117" s="108"/>
      <c r="S117" s="108"/>
      <c r="T117" s="108"/>
      <c r="U117" s="108"/>
      <c r="V117" s="674"/>
      <c r="W117" s="127"/>
      <c r="X117" s="122"/>
      <c r="Y117" s="675"/>
      <c r="Z117" s="108"/>
      <c r="AA117" s="676"/>
      <c r="AB117" s="108"/>
    </row>
    <row r="118" spans="1:28" ht="11.25" customHeight="1">
      <c r="A118" s="159"/>
      <c r="B118" s="127"/>
      <c r="C118" s="672"/>
      <c r="D118" s="691"/>
      <c r="E118" s="688"/>
      <c r="F118" s="684"/>
      <c r="G118" s="673"/>
      <c r="H118" s="673"/>
      <c r="I118" s="673"/>
      <c r="J118" s="673"/>
      <c r="K118" s="684"/>
      <c r="L118" s="684"/>
      <c r="M118" s="673"/>
      <c r="N118" s="672"/>
      <c r="O118" s="686"/>
      <c r="P118" s="384"/>
      <c r="Q118" s="108"/>
      <c r="R118" s="108"/>
      <c r="S118" s="108"/>
      <c r="T118" s="108"/>
      <c r="U118" s="108"/>
      <c r="V118" s="674"/>
      <c r="W118" s="127"/>
      <c r="X118" s="122"/>
      <c r="Y118" s="675"/>
      <c r="Z118" s="108"/>
      <c r="AA118" s="687"/>
      <c r="AB118" s="108"/>
    </row>
    <row r="119" spans="1:28">
      <c r="A119" s="159"/>
      <c r="B119" s="127"/>
      <c r="C119" s="672"/>
      <c r="D119" s="691"/>
      <c r="E119" s="683"/>
      <c r="F119" s="684"/>
      <c r="G119" s="673"/>
      <c r="H119" s="673"/>
      <c r="I119" s="673"/>
      <c r="J119" s="673"/>
      <c r="K119" s="684"/>
      <c r="L119" s="684"/>
      <c r="M119" s="673"/>
      <c r="N119" s="672"/>
      <c r="O119" s="678"/>
      <c r="P119" s="384"/>
      <c r="Q119" s="108"/>
      <c r="R119" s="108"/>
      <c r="S119" s="108"/>
      <c r="T119" s="108"/>
      <c r="U119" s="108"/>
      <c r="V119" s="674"/>
      <c r="W119" s="127"/>
      <c r="X119" s="122"/>
      <c r="Y119" s="675"/>
      <c r="Z119" s="108"/>
      <c r="AA119" s="676"/>
      <c r="AB119" s="108"/>
    </row>
    <row r="120" spans="1:28">
      <c r="A120" s="159"/>
      <c r="B120" s="127"/>
      <c r="C120" s="672"/>
      <c r="D120" s="691"/>
      <c r="E120" s="684"/>
      <c r="F120" s="688"/>
      <c r="G120" s="673"/>
      <c r="H120" s="673"/>
      <c r="I120" s="673"/>
      <c r="J120" s="673"/>
      <c r="K120" s="695"/>
      <c r="L120" s="688"/>
      <c r="M120" s="673"/>
      <c r="N120" s="672"/>
      <c r="O120" s="686"/>
      <c r="P120" s="384"/>
      <c r="Q120" s="108"/>
      <c r="R120" s="108"/>
      <c r="S120" s="108"/>
      <c r="T120" s="108"/>
      <c r="U120" s="108"/>
      <c r="V120" s="674"/>
      <c r="W120" s="127"/>
      <c r="X120" s="122"/>
      <c r="Y120" s="675"/>
      <c r="Z120" s="108"/>
      <c r="AA120" s="687"/>
      <c r="AB120" s="108"/>
    </row>
    <row r="121" spans="1:28" hidden="1">
      <c r="A121" s="159"/>
      <c r="B121" s="127"/>
      <c r="C121" s="672"/>
      <c r="D121" s="691"/>
      <c r="E121" s="688"/>
      <c r="F121" s="684"/>
      <c r="G121" s="673"/>
      <c r="H121" s="673"/>
      <c r="I121" s="673"/>
      <c r="J121" s="673"/>
      <c r="K121" s="683"/>
      <c r="L121" s="683"/>
      <c r="M121" s="673"/>
      <c r="N121" s="672"/>
      <c r="O121" s="678"/>
      <c r="P121" s="384"/>
      <c r="Q121" s="108"/>
      <c r="R121" s="108"/>
      <c r="S121" s="108"/>
      <c r="T121" s="108"/>
      <c r="U121" s="108"/>
      <c r="V121" s="674"/>
      <c r="W121" s="127"/>
      <c r="X121" s="122"/>
      <c r="Y121" s="675"/>
      <c r="Z121" s="108"/>
      <c r="AA121" s="681"/>
      <c r="AB121" s="108"/>
    </row>
    <row r="122" spans="1:28">
      <c r="A122" s="159"/>
      <c r="B122" s="103"/>
      <c r="C122" s="672"/>
      <c r="D122" s="691"/>
      <c r="E122" s="684"/>
      <c r="F122" s="684"/>
      <c r="G122" s="673"/>
      <c r="H122" s="673"/>
      <c r="I122" s="673"/>
      <c r="J122" s="673"/>
      <c r="K122" s="688"/>
      <c r="L122" s="688"/>
      <c r="M122" s="673"/>
      <c r="N122" s="672"/>
      <c r="O122" s="678"/>
      <c r="P122" s="384"/>
      <c r="Q122" s="108"/>
      <c r="R122" s="108"/>
      <c r="S122" s="108"/>
      <c r="T122" s="108"/>
      <c r="U122" s="108"/>
      <c r="V122" s="674"/>
      <c r="W122" s="127"/>
      <c r="X122" s="122"/>
      <c r="Y122" s="675"/>
      <c r="Z122" s="108"/>
      <c r="AA122" s="676"/>
      <c r="AB122" s="108"/>
    </row>
    <row r="123" spans="1:28">
      <c r="A123" s="159"/>
      <c r="B123" s="127"/>
      <c r="C123" s="672"/>
      <c r="D123" s="691"/>
      <c r="E123" s="683"/>
      <c r="F123" s="684"/>
      <c r="G123" s="695"/>
      <c r="H123" s="673"/>
      <c r="I123" s="673"/>
      <c r="J123" s="673"/>
      <c r="K123" s="683"/>
      <c r="L123" s="684"/>
      <c r="M123" s="673"/>
      <c r="N123" s="677"/>
      <c r="O123" s="686"/>
      <c r="P123" s="384"/>
      <c r="Q123" s="108"/>
      <c r="R123" s="108"/>
      <c r="S123" s="108"/>
      <c r="T123" s="108"/>
      <c r="U123" s="108"/>
      <c r="V123" s="674"/>
      <c r="W123" s="127"/>
      <c r="X123" s="122"/>
      <c r="Y123" s="675"/>
      <c r="Z123" s="108"/>
      <c r="AA123" s="687"/>
      <c r="AB123" s="108"/>
    </row>
    <row r="124" spans="1:28">
      <c r="A124" s="159"/>
      <c r="B124" s="127"/>
      <c r="C124" s="672"/>
      <c r="D124" s="691"/>
      <c r="E124" s="695"/>
      <c r="F124" s="695"/>
      <c r="G124" s="673"/>
      <c r="H124" s="673"/>
      <c r="I124" s="673"/>
      <c r="J124" s="673"/>
      <c r="K124" s="696"/>
      <c r="L124" s="695"/>
      <c r="M124" s="673"/>
      <c r="N124" s="677"/>
      <c r="O124" s="678"/>
      <c r="P124" s="384"/>
      <c r="Q124" s="108"/>
      <c r="R124" s="108"/>
      <c r="S124" s="108"/>
      <c r="T124" s="108"/>
      <c r="U124" s="108"/>
      <c r="V124" s="674"/>
      <c r="W124" s="127"/>
      <c r="X124" s="122"/>
      <c r="Y124" s="675"/>
      <c r="Z124" s="108"/>
      <c r="AA124" s="690"/>
      <c r="AB124" s="108"/>
    </row>
    <row r="125" spans="1:28">
      <c r="A125" s="159"/>
      <c r="B125" s="127"/>
      <c r="C125" s="672"/>
      <c r="D125" s="691"/>
      <c r="E125" s="155"/>
      <c r="F125" s="155"/>
      <c r="G125" s="155"/>
      <c r="H125" s="155"/>
      <c r="I125" s="155"/>
      <c r="J125" s="155"/>
      <c r="K125" s="155"/>
      <c r="L125" s="155"/>
      <c r="M125" s="155"/>
      <c r="N125" s="677"/>
      <c r="O125" s="678"/>
      <c r="P125" s="384"/>
      <c r="Q125" s="108"/>
      <c r="R125" s="108"/>
      <c r="S125" s="108"/>
      <c r="T125" s="108"/>
      <c r="U125" s="108"/>
      <c r="V125" s="674"/>
      <c r="W125" s="127"/>
      <c r="X125" s="122"/>
      <c r="Y125" s="675"/>
      <c r="Z125" s="108"/>
      <c r="AA125" s="676"/>
      <c r="AB125" s="108"/>
    </row>
    <row r="126" spans="1:28" ht="11.25" customHeight="1">
      <c r="A126" s="159"/>
      <c r="B126" s="127"/>
      <c r="C126" s="672"/>
      <c r="D126" s="691"/>
      <c r="E126" s="155"/>
      <c r="F126" s="155"/>
      <c r="G126" s="155"/>
      <c r="H126" s="155"/>
      <c r="I126" s="155"/>
      <c r="J126" s="155"/>
      <c r="K126" s="155"/>
      <c r="L126" s="155"/>
      <c r="M126" s="155"/>
      <c r="N126" s="677"/>
      <c r="O126" s="678"/>
      <c r="P126" s="384"/>
      <c r="Q126" s="108"/>
      <c r="R126" s="108"/>
      <c r="S126" s="108"/>
      <c r="T126" s="108"/>
      <c r="U126" s="108"/>
      <c r="V126" s="674"/>
      <c r="W126" s="127"/>
      <c r="X126" s="122"/>
      <c r="Y126" s="675"/>
      <c r="Z126" s="108"/>
      <c r="AA126" s="676"/>
      <c r="AB126" s="108"/>
    </row>
    <row r="127" spans="1:28" ht="12.75" customHeight="1">
      <c r="A127" s="159"/>
      <c r="B127" s="127"/>
      <c r="C127" s="672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677"/>
      <c r="O127" s="678"/>
      <c r="P127" s="384"/>
      <c r="Q127" s="108"/>
      <c r="R127" s="108"/>
      <c r="S127" s="108"/>
      <c r="T127" s="108"/>
      <c r="U127" s="108"/>
      <c r="V127" s="674"/>
      <c r="W127" s="127"/>
      <c r="X127" s="122"/>
      <c r="Y127" s="675"/>
      <c r="Z127" s="108"/>
      <c r="AA127" s="676"/>
      <c r="AB127" s="108"/>
    </row>
    <row r="128" spans="1:28" ht="11.25" customHeight="1">
      <c r="A128" s="159"/>
      <c r="B128" s="127"/>
      <c r="C128" s="672"/>
      <c r="D128" s="155"/>
      <c r="E128" s="155"/>
      <c r="F128" s="155"/>
      <c r="G128" s="155"/>
      <c r="H128" s="155"/>
      <c r="I128" s="155"/>
      <c r="J128" s="692"/>
      <c r="K128" s="155"/>
      <c r="L128" s="155"/>
      <c r="M128" s="155"/>
      <c r="N128" s="680"/>
      <c r="O128" s="678"/>
      <c r="P128" s="384"/>
      <c r="Q128" s="108"/>
      <c r="R128" s="108"/>
      <c r="S128" s="108"/>
      <c r="T128" s="108"/>
      <c r="U128" s="108"/>
      <c r="V128" s="693"/>
      <c r="W128" s="127"/>
      <c r="X128" s="694"/>
      <c r="Y128" s="675"/>
      <c r="Z128" s="108"/>
      <c r="AA128" s="676"/>
      <c r="AB128" s="108"/>
    </row>
    <row r="129" spans="1:28">
      <c r="A129" s="203"/>
      <c r="B129" s="108"/>
      <c r="C129" s="203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201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</row>
    <row r="130" spans="1:28">
      <c r="A130" s="108"/>
      <c r="B130" s="127"/>
      <c r="C130" s="384"/>
      <c r="D130" s="207"/>
      <c r="E130" s="207"/>
      <c r="F130" s="207"/>
      <c r="G130" s="207"/>
      <c r="H130" s="207"/>
      <c r="I130" s="207"/>
      <c r="J130" s="207"/>
      <c r="K130" s="207"/>
      <c r="L130" s="127"/>
      <c r="M130" s="127"/>
      <c r="N130" s="100"/>
      <c r="O130" s="100"/>
      <c r="P130" s="127"/>
      <c r="Q130" s="384"/>
      <c r="R130" s="108"/>
      <c r="S130" s="384"/>
      <c r="T130" s="127"/>
      <c r="U130" s="108"/>
      <c r="V130" s="108"/>
      <c r="W130" s="108"/>
      <c r="X130" s="108"/>
      <c r="Y130" s="108"/>
      <c r="Z130" s="108"/>
      <c r="AA130" s="108"/>
      <c r="AB130" s="108"/>
    </row>
    <row r="131" spans="1:28">
      <c r="A131" s="108"/>
      <c r="B131" s="127"/>
      <c r="C131" s="100"/>
      <c r="D131" s="667"/>
      <c r="E131" s="207"/>
      <c r="F131" s="207"/>
      <c r="G131" s="207"/>
      <c r="H131" s="207"/>
      <c r="I131" s="207"/>
      <c r="J131" s="207"/>
      <c r="K131" s="207"/>
      <c r="L131" s="127"/>
      <c r="M131" s="127"/>
      <c r="N131" s="100"/>
      <c r="O131" s="100"/>
      <c r="P131" s="127"/>
      <c r="Q131" s="384"/>
      <c r="R131" s="108"/>
      <c r="S131" s="384"/>
      <c r="T131" s="127"/>
      <c r="U131" s="108"/>
      <c r="V131" s="108"/>
      <c r="W131" s="108"/>
      <c r="X131" s="108"/>
      <c r="Y131" s="108"/>
      <c r="Z131" s="108"/>
      <c r="AA131" s="108"/>
      <c r="AB131" s="108"/>
    </row>
    <row r="132" spans="1:28">
      <c r="A132" s="108"/>
      <c r="B132" s="384"/>
      <c r="C132" s="384"/>
      <c r="D132" s="207"/>
      <c r="E132" s="207"/>
      <c r="F132" s="207"/>
      <c r="G132" s="207"/>
      <c r="H132" s="108"/>
      <c r="I132" s="108"/>
      <c r="J132" s="207"/>
      <c r="K132" s="106"/>
      <c r="L132" s="127"/>
      <c r="M132" s="127"/>
      <c r="N132" s="100"/>
      <c r="O132" s="100"/>
      <c r="P132" s="384"/>
      <c r="Q132" s="384"/>
      <c r="R132" s="108"/>
      <c r="S132" s="384"/>
      <c r="T132" s="127"/>
      <c r="U132" s="108"/>
      <c r="V132" s="108"/>
      <c r="W132" s="108"/>
      <c r="X132" s="108"/>
      <c r="Y132" s="108"/>
      <c r="Z132" s="108"/>
      <c r="AA132" s="669"/>
      <c r="AB132" s="108"/>
    </row>
    <row r="133" spans="1:28">
      <c r="A133" s="108"/>
      <c r="B133" s="127"/>
      <c r="C133" s="127"/>
      <c r="D133" s="384"/>
      <c r="E133" s="384"/>
      <c r="F133" s="384"/>
      <c r="G133" s="384"/>
      <c r="H133" s="384"/>
      <c r="I133" s="384"/>
      <c r="J133" s="384"/>
      <c r="K133" s="384"/>
      <c r="L133" s="384"/>
      <c r="M133" s="384"/>
      <c r="N133" s="100"/>
      <c r="O133" s="100"/>
      <c r="P133" s="384"/>
      <c r="Q133" s="384"/>
      <c r="R133" s="108"/>
      <c r="S133" s="384"/>
      <c r="T133" s="127"/>
      <c r="U133" s="108"/>
      <c r="V133" s="108"/>
      <c r="W133" s="108"/>
      <c r="X133" s="108"/>
      <c r="Y133" s="352"/>
      <c r="Z133" s="108"/>
      <c r="AA133" s="669"/>
      <c r="AB133" s="108"/>
    </row>
    <row r="134" spans="1:28">
      <c r="A134" s="108"/>
      <c r="B134" s="384"/>
      <c r="C134" s="108"/>
      <c r="D134" s="384"/>
      <c r="E134" s="384"/>
      <c r="F134" s="384"/>
      <c r="G134" s="384"/>
      <c r="H134" s="384"/>
      <c r="I134" s="384"/>
      <c r="J134" s="384"/>
      <c r="K134" s="384"/>
      <c r="L134" s="384"/>
      <c r="M134" s="384"/>
      <c r="N134" s="100"/>
      <c r="O134" s="100"/>
      <c r="P134" s="127"/>
      <c r="Q134" s="384"/>
      <c r="R134" s="108"/>
      <c r="S134" s="384"/>
      <c r="T134" s="127"/>
      <c r="U134" s="108"/>
      <c r="V134" s="108"/>
      <c r="W134" s="108"/>
      <c r="X134" s="108"/>
      <c r="Y134" s="352"/>
      <c r="Z134" s="108"/>
      <c r="AA134" s="670"/>
      <c r="AB134" s="108"/>
    </row>
    <row r="135" spans="1:28">
      <c r="A135" s="108"/>
      <c r="B135" s="127"/>
      <c r="C135" s="207"/>
      <c r="D135" s="127"/>
      <c r="E135" s="127"/>
      <c r="F135" s="127"/>
      <c r="G135" s="127"/>
      <c r="H135" s="103"/>
      <c r="I135" s="127"/>
      <c r="J135" s="127"/>
      <c r="K135" s="127"/>
      <c r="L135" s="127"/>
      <c r="M135" s="103"/>
      <c r="N135" s="100"/>
      <c r="O135" s="100"/>
      <c r="P135" s="207"/>
      <c r="Q135" s="384"/>
      <c r="R135" s="127"/>
      <c r="S135" s="384"/>
      <c r="T135" s="127"/>
      <c r="U135" s="108"/>
      <c r="V135" s="285"/>
      <c r="W135" s="384"/>
      <c r="X135" s="159"/>
      <c r="Y135" s="671"/>
      <c r="Z135" s="108"/>
      <c r="AA135" s="670"/>
      <c r="AB135" s="108"/>
    </row>
    <row r="136" spans="1:28">
      <c r="A136" s="159"/>
      <c r="B136" s="127"/>
      <c r="C136" s="672"/>
      <c r="D136" s="673"/>
      <c r="E136" s="673"/>
      <c r="F136" s="673"/>
      <c r="G136" s="673"/>
      <c r="H136" s="673"/>
      <c r="I136" s="673"/>
      <c r="J136" s="673"/>
      <c r="K136" s="673"/>
      <c r="L136" s="673"/>
      <c r="M136" s="673"/>
      <c r="N136" s="672"/>
      <c r="O136" s="384"/>
      <c r="P136" s="384"/>
      <c r="Q136" s="108"/>
      <c r="R136" s="578"/>
      <c r="S136" s="108"/>
      <c r="T136" s="108"/>
      <c r="U136" s="108"/>
      <c r="V136" s="674"/>
      <c r="W136" s="127"/>
      <c r="X136" s="122"/>
      <c r="Y136" s="675"/>
      <c r="Z136" s="108"/>
      <c r="AA136" s="676"/>
      <c r="AB136" s="108"/>
    </row>
    <row r="137" spans="1:28">
      <c r="A137" s="159"/>
      <c r="B137" s="127"/>
      <c r="C137" s="672"/>
      <c r="D137" s="673"/>
      <c r="E137" s="673"/>
      <c r="F137" s="673"/>
      <c r="G137" s="673"/>
      <c r="H137" s="673"/>
      <c r="I137" s="673"/>
      <c r="J137" s="673"/>
      <c r="K137" s="673"/>
      <c r="L137" s="673"/>
      <c r="M137" s="673"/>
      <c r="N137" s="677"/>
      <c r="O137" s="678"/>
      <c r="P137" s="384"/>
      <c r="Q137" s="108"/>
      <c r="R137" s="108"/>
      <c r="S137" s="108"/>
      <c r="T137" s="108"/>
      <c r="U137" s="108"/>
      <c r="V137" s="674"/>
      <c r="W137" s="127"/>
      <c r="X137" s="122"/>
      <c r="Y137" s="675"/>
      <c r="Z137" s="108"/>
      <c r="AA137" s="676"/>
      <c r="AB137" s="108"/>
    </row>
    <row r="138" spans="1:28">
      <c r="A138" s="159"/>
      <c r="B138" s="127"/>
      <c r="C138" s="672"/>
      <c r="D138" s="673"/>
      <c r="E138" s="673"/>
      <c r="F138" s="673"/>
      <c r="G138" s="688"/>
      <c r="H138" s="673"/>
      <c r="I138" s="673"/>
      <c r="J138" s="688"/>
      <c r="K138" s="673"/>
      <c r="L138" s="673"/>
      <c r="M138" s="673"/>
      <c r="N138" s="672"/>
      <c r="O138" s="678"/>
      <c r="P138" s="384"/>
      <c r="Q138" s="108"/>
      <c r="R138" s="108"/>
      <c r="S138" s="108"/>
      <c r="T138" s="108"/>
      <c r="U138" s="108"/>
      <c r="V138" s="674"/>
      <c r="W138" s="127"/>
      <c r="X138" s="122"/>
      <c r="Y138" s="675"/>
      <c r="Z138" s="108"/>
      <c r="AA138" s="679"/>
      <c r="AB138" s="108"/>
    </row>
    <row r="139" spans="1:28">
      <c r="A139" s="159"/>
      <c r="B139" s="127"/>
      <c r="C139" s="672"/>
      <c r="D139" s="673"/>
      <c r="E139" s="673"/>
      <c r="F139" s="673"/>
      <c r="G139" s="673"/>
      <c r="H139" s="673"/>
      <c r="I139" s="673"/>
      <c r="J139" s="673"/>
      <c r="K139" s="673"/>
      <c r="L139" s="673"/>
      <c r="M139" s="688"/>
      <c r="N139" s="680"/>
      <c r="O139" s="678"/>
      <c r="P139" s="384"/>
      <c r="Q139" s="108"/>
      <c r="R139" s="108"/>
      <c r="S139" s="108"/>
      <c r="T139" s="108"/>
      <c r="U139" s="108"/>
      <c r="V139" s="674"/>
      <c r="W139" s="127"/>
      <c r="X139" s="122"/>
      <c r="Y139" s="675"/>
      <c r="Z139" s="108"/>
      <c r="AA139" s="676"/>
      <c r="AB139" s="108"/>
    </row>
    <row r="140" spans="1:28">
      <c r="A140" s="159"/>
      <c r="B140" s="127"/>
      <c r="C140" s="672"/>
      <c r="D140" s="673"/>
      <c r="E140" s="673"/>
      <c r="F140" s="673"/>
      <c r="G140" s="673"/>
      <c r="H140" s="673"/>
      <c r="I140" s="673"/>
      <c r="J140" s="673"/>
      <c r="K140" s="673"/>
      <c r="L140" s="673"/>
      <c r="M140" s="673"/>
      <c r="N140" s="672"/>
      <c r="O140" s="678"/>
      <c r="P140" s="384"/>
      <c r="Q140" s="108"/>
      <c r="R140" s="108"/>
      <c r="S140" s="108"/>
      <c r="T140" s="108"/>
      <c r="U140" s="108"/>
      <c r="V140" s="674"/>
      <c r="W140" s="127"/>
      <c r="X140" s="122"/>
      <c r="Y140" s="675"/>
      <c r="Z140" s="108"/>
      <c r="AA140" s="681"/>
      <c r="AB140" s="108"/>
    </row>
    <row r="141" spans="1:28">
      <c r="A141" s="159"/>
      <c r="B141" s="127"/>
      <c r="C141" s="672"/>
      <c r="D141" s="673"/>
      <c r="E141" s="673"/>
      <c r="F141" s="673"/>
      <c r="G141" s="673"/>
      <c r="H141" s="673"/>
      <c r="I141" s="673"/>
      <c r="J141" s="673"/>
      <c r="K141" s="673"/>
      <c r="L141" s="673"/>
      <c r="M141" s="673"/>
      <c r="N141" s="672"/>
      <c r="O141" s="678"/>
      <c r="P141" s="384"/>
      <c r="Q141" s="108"/>
      <c r="R141" s="108"/>
      <c r="S141" s="108"/>
      <c r="T141" s="108"/>
      <c r="U141" s="108"/>
      <c r="V141" s="674"/>
      <c r="W141" s="127"/>
      <c r="X141" s="122"/>
      <c r="Y141" s="675"/>
      <c r="Z141" s="108"/>
      <c r="AA141" s="679"/>
      <c r="AB141" s="108"/>
    </row>
    <row r="142" spans="1:28">
      <c r="A142" s="159"/>
      <c r="B142" s="127"/>
      <c r="C142" s="672"/>
      <c r="D142" s="673"/>
      <c r="E142" s="673"/>
      <c r="F142" s="100"/>
      <c r="G142" s="683"/>
      <c r="H142" s="688"/>
      <c r="I142" s="673"/>
      <c r="J142" s="673"/>
      <c r="K142" s="673"/>
      <c r="L142" s="673"/>
      <c r="M142" s="673"/>
      <c r="N142" s="682"/>
      <c r="O142" s="678"/>
      <c r="P142" s="384"/>
      <c r="Q142" s="108"/>
      <c r="R142" s="108"/>
      <c r="S142" s="108"/>
      <c r="T142" s="108"/>
      <c r="U142" s="108"/>
      <c r="V142" s="674"/>
      <c r="W142" s="127"/>
      <c r="X142" s="122"/>
      <c r="Y142" s="675"/>
      <c r="Z142" s="108"/>
      <c r="AA142" s="681"/>
      <c r="AB142" s="108"/>
    </row>
    <row r="143" spans="1:28">
      <c r="A143" s="159"/>
      <c r="B143" s="127"/>
      <c r="C143" s="672"/>
      <c r="D143" s="577"/>
      <c r="E143" s="673"/>
      <c r="F143" s="673"/>
      <c r="G143" s="673"/>
      <c r="H143" s="673"/>
      <c r="I143" s="673"/>
      <c r="J143" s="673"/>
      <c r="K143" s="673"/>
      <c r="L143" s="673"/>
      <c r="M143" s="673"/>
      <c r="N143" s="672"/>
      <c r="O143" s="678"/>
      <c r="P143" s="384"/>
      <c r="Q143" s="108"/>
      <c r="R143" s="108"/>
      <c r="S143" s="108"/>
      <c r="T143" s="108"/>
      <c r="U143" s="108"/>
      <c r="V143" s="674"/>
      <c r="W143" s="127"/>
      <c r="X143" s="122"/>
      <c r="Y143" s="675"/>
      <c r="Z143" s="108"/>
      <c r="AA143" s="676"/>
      <c r="AB143" s="108"/>
    </row>
    <row r="144" spans="1:28">
      <c r="A144" s="159"/>
      <c r="B144" s="127"/>
      <c r="C144" s="672"/>
      <c r="D144" s="577"/>
      <c r="E144" s="673"/>
      <c r="F144" s="673"/>
      <c r="G144" s="673"/>
      <c r="H144" s="673"/>
      <c r="I144" s="673"/>
      <c r="J144" s="673"/>
      <c r="K144" s="673"/>
      <c r="L144" s="673"/>
      <c r="M144" s="673"/>
      <c r="N144" s="672"/>
      <c r="O144" s="678"/>
      <c r="P144" s="384"/>
      <c r="Q144" s="108"/>
      <c r="R144" s="108"/>
      <c r="S144" s="108"/>
      <c r="T144" s="108"/>
      <c r="U144" s="108"/>
      <c r="V144" s="674"/>
      <c r="W144" s="127"/>
      <c r="X144" s="122"/>
      <c r="Y144" s="675"/>
      <c r="Z144" s="108"/>
      <c r="AA144" s="676"/>
      <c r="AB144" s="108"/>
    </row>
    <row r="145" spans="1:28">
      <c r="A145" s="159"/>
      <c r="B145" s="127"/>
      <c r="C145" s="672"/>
      <c r="D145" s="577"/>
      <c r="E145" s="673"/>
      <c r="F145" s="673"/>
      <c r="G145" s="673"/>
      <c r="H145" s="673"/>
      <c r="I145" s="673"/>
      <c r="J145" s="673"/>
      <c r="K145" s="673"/>
      <c r="L145" s="673"/>
      <c r="M145" s="673"/>
      <c r="N145" s="672"/>
      <c r="O145" s="678"/>
      <c r="P145" s="384"/>
      <c r="Q145" s="108"/>
      <c r="R145" s="108"/>
      <c r="S145" s="108"/>
      <c r="T145" s="108"/>
      <c r="U145" s="108"/>
      <c r="V145" s="674"/>
      <c r="W145" s="127"/>
      <c r="X145" s="122"/>
      <c r="Y145" s="675"/>
      <c r="Z145" s="108"/>
      <c r="AA145" s="676"/>
      <c r="AB145" s="108"/>
    </row>
    <row r="146" spans="1:28">
      <c r="A146" s="159"/>
      <c r="B146" s="127"/>
      <c r="C146" s="672"/>
      <c r="D146" s="577"/>
      <c r="E146" s="673"/>
      <c r="F146" s="673"/>
      <c r="G146" s="673"/>
      <c r="H146" s="673"/>
      <c r="I146" s="673"/>
      <c r="J146" s="673"/>
      <c r="K146" s="673"/>
      <c r="L146" s="673"/>
      <c r="M146" s="673"/>
      <c r="N146" s="672"/>
      <c r="O146" s="678"/>
      <c r="P146" s="384"/>
      <c r="Q146" s="108"/>
      <c r="R146" s="108"/>
      <c r="S146" s="108"/>
      <c r="T146" s="108"/>
      <c r="U146" s="108"/>
      <c r="V146" s="674"/>
      <c r="W146" s="127"/>
      <c r="X146" s="122"/>
      <c r="Y146" s="675"/>
      <c r="Z146" s="108"/>
      <c r="AA146" s="676"/>
      <c r="AB146" s="108"/>
    </row>
    <row r="147" spans="1:28">
      <c r="A147" s="159"/>
      <c r="B147" s="127"/>
      <c r="C147" s="672"/>
      <c r="D147" s="577"/>
      <c r="E147" s="673"/>
      <c r="F147" s="673"/>
      <c r="G147" s="673"/>
      <c r="H147" s="673"/>
      <c r="I147" s="673"/>
      <c r="J147" s="673"/>
      <c r="K147" s="673"/>
      <c r="L147" s="673"/>
      <c r="M147" s="673"/>
      <c r="N147" s="672"/>
      <c r="O147" s="678"/>
      <c r="P147" s="384"/>
      <c r="Q147" s="108"/>
      <c r="R147" s="108"/>
      <c r="S147" s="108"/>
      <c r="T147" s="108"/>
      <c r="U147" s="108"/>
      <c r="V147" s="674"/>
      <c r="W147" s="127"/>
      <c r="X147" s="122"/>
      <c r="Y147" s="675"/>
      <c r="Z147" s="108"/>
      <c r="AA147" s="676"/>
      <c r="AB147" s="108"/>
    </row>
    <row r="148" spans="1:28">
      <c r="A148" s="159"/>
      <c r="B148" s="127"/>
      <c r="C148" s="672"/>
      <c r="D148" s="577"/>
      <c r="E148" s="673"/>
      <c r="F148" s="673"/>
      <c r="G148" s="673"/>
      <c r="H148" s="673"/>
      <c r="I148" s="673"/>
      <c r="J148" s="673"/>
      <c r="K148" s="673"/>
      <c r="L148" s="673"/>
      <c r="M148" s="673"/>
      <c r="N148" s="672"/>
      <c r="O148" s="678"/>
      <c r="P148" s="384"/>
      <c r="Q148" s="108"/>
      <c r="R148" s="108"/>
      <c r="S148" s="108"/>
      <c r="T148" s="108"/>
      <c r="U148" s="108"/>
      <c r="V148" s="674"/>
      <c r="W148" s="127"/>
      <c r="X148" s="122"/>
      <c r="Y148" s="675"/>
      <c r="Z148" s="108"/>
      <c r="AA148" s="676"/>
      <c r="AB148" s="108"/>
    </row>
    <row r="149" spans="1:28" ht="13.5" customHeight="1">
      <c r="A149" s="159"/>
      <c r="B149" s="127"/>
      <c r="C149" s="672"/>
      <c r="D149" s="577"/>
      <c r="E149" s="673"/>
      <c r="F149" s="673"/>
      <c r="G149" s="673"/>
      <c r="H149" s="673"/>
      <c r="I149" s="673"/>
      <c r="J149" s="673"/>
      <c r="K149" s="673"/>
      <c r="L149" s="673"/>
      <c r="M149" s="673"/>
      <c r="N149" s="672"/>
      <c r="O149" s="678"/>
      <c r="P149" s="384"/>
      <c r="Q149" s="108"/>
      <c r="R149" s="108"/>
      <c r="S149" s="108"/>
      <c r="T149" s="108"/>
      <c r="U149" s="108"/>
      <c r="V149" s="674"/>
      <c r="W149" s="127"/>
      <c r="X149" s="122"/>
      <c r="Y149" s="675"/>
      <c r="Z149" s="108"/>
      <c r="AA149" s="676"/>
      <c r="AB149" s="108"/>
    </row>
    <row r="150" spans="1:28">
      <c r="A150" s="159"/>
      <c r="B150" s="127"/>
      <c r="C150" s="672"/>
      <c r="D150" s="577"/>
      <c r="E150" s="673"/>
      <c r="F150" s="673"/>
      <c r="G150" s="673"/>
      <c r="H150" s="673"/>
      <c r="I150" s="673"/>
      <c r="J150" s="673"/>
      <c r="K150" s="673"/>
      <c r="L150" s="673"/>
      <c r="M150" s="673"/>
      <c r="N150" s="672"/>
      <c r="O150" s="678"/>
      <c r="P150" s="384"/>
      <c r="Q150" s="108"/>
      <c r="R150" s="108"/>
      <c r="S150" s="108"/>
      <c r="T150" s="108"/>
      <c r="U150" s="108"/>
      <c r="V150" s="674"/>
      <c r="W150" s="127"/>
      <c r="X150" s="122"/>
      <c r="Y150" s="675"/>
      <c r="Z150" s="108"/>
      <c r="AA150" s="679"/>
      <c r="AB150" s="108"/>
    </row>
    <row r="151" spans="1:28" ht="12.75" customHeight="1">
      <c r="A151" s="159"/>
      <c r="B151" s="127"/>
      <c r="C151" s="672"/>
      <c r="D151" s="577"/>
      <c r="E151" s="683"/>
      <c r="F151" s="684"/>
      <c r="G151" s="673"/>
      <c r="H151" s="673"/>
      <c r="I151" s="673"/>
      <c r="J151" s="673"/>
      <c r="K151" s="683"/>
      <c r="L151" s="683"/>
      <c r="M151" s="673"/>
      <c r="N151" s="677"/>
      <c r="O151" s="678"/>
      <c r="P151" s="384"/>
      <c r="Q151" s="108"/>
      <c r="R151" s="108"/>
      <c r="S151" s="108"/>
      <c r="T151" s="108"/>
      <c r="U151" s="108"/>
      <c r="V151" s="674"/>
      <c r="W151" s="127"/>
      <c r="X151" s="122"/>
      <c r="Y151" s="675"/>
      <c r="Z151" s="108"/>
      <c r="AA151" s="685"/>
      <c r="AB151" s="108"/>
    </row>
    <row r="152" spans="1:28">
      <c r="A152" s="159"/>
      <c r="B152" s="127"/>
      <c r="C152" s="672"/>
      <c r="D152" s="577"/>
      <c r="E152" s="683"/>
      <c r="F152" s="684"/>
      <c r="G152" s="673"/>
      <c r="H152" s="673"/>
      <c r="I152" s="673"/>
      <c r="J152" s="673"/>
      <c r="K152" s="683"/>
      <c r="L152" s="683"/>
      <c r="M152" s="673"/>
      <c r="N152" s="672"/>
      <c r="O152" s="678"/>
      <c r="P152" s="384"/>
      <c r="Q152" s="108"/>
      <c r="R152" s="108"/>
      <c r="S152" s="108"/>
      <c r="T152" s="108"/>
      <c r="U152" s="108"/>
      <c r="V152" s="674"/>
      <c r="W152" s="127"/>
      <c r="X152" s="122"/>
      <c r="Y152" s="675"/>
      <c r="Z152" s="108"/>
      <c r="AA152" s="676"/>
      <c r="AB152" s="108"/>
    </row>
    <row r="153" spans="1:28" ht="12.75" customHeight="1">
      <c r="A153" s="159"/>
      <c r="B153" s="127"/>
      <c r="C153" s="672"/>
      <c r="D153" s="577"/>
      <c r="E153" s="683"/>
      <c r="F153" s="684"/>
      <c r="G153" s="673"/>
      <c r="H153" s="673"/>
      <c r="I153" s="673"/>
      <c r="J153" s="673"/>
      <c r="K153" s="683"/>
      <c r="L153" s="683"/>
      <c r="M153" s="673"/>
      <c r="N153" s="672"/>
      <c r="O153" s="678"/>
      <c r="P153" s="384"/>
      <c r="Q153" s="108"/>
      <c r="R153" s="108"/>
      <c r="S153" s="108"/>
      <c r="T153" s="108"/>
      <c r="U153" s="108"/>
      <c r="V153" s="674"/>
      <c r="W153" s="127"/>
      <c r="X153" s="122"/>
      <c r="Y153" s="675"/>
      <c r="Z153" s="108"/>
      <c r="AA153" s="676"/>
      <c r="AB153" s="108"/>
    </row>
    <row r="154" spans="1:28">
      <c r="A154" s="159"/>
      <c r="B154" s="127"/>
      <c r="C154" s="672"/>
      <c r="D154" s="697"/>
      <c r="E154" s="683"/>
      <c r="F154" s="684"/>
      <c r="G154" s="673"/>
      <c r="H154" s="695"/>
      <c r="I154" s="673"/>
      <c r="J154" s="695"/>
      <c r="K154" s="688"/>
      <c r="L154" s="688"/>
      <c r="M154" s="673"/>
      <c r="N154" s="672"/>
      <c r="O154" s="678"/>
      <c r="P154" s="384"/>
      <c r="Q154" s="108"/>
      <c r="R154" s="108"/>
      <c r="S154" s="108"/>
      <c r="T154" s="108"/>
      <c r="U154" s="108"/>
      <c r="V154" s="674"/>
      <c r="W154" s="127"/>
      <c r="X154" s="122"/>
      <c r="Y154" s="675"/>
      <c r="Z154" s="108"/>
      <c r="AA154" s="681"/>
      <c r="AB154" s="108"/>
    </row>
    <row r="155" spans="1:28">
      <c r="A155" s="159"/>
      <c r="B155" s="127"/>
      <c r="C155" s="672"/>
      <c r="D155" s="577"/>
      <c r="E155" s="688"/>
      <c r="F155" s="684"/>
      <c r="G155" s="673"/>
      <c r="H155" s="673"/>
      <c r="I155" s="673"/>
      <c r="J155" s="673"/>
      <c r="K155" s="688"/>
      <c r="L155" s="688"/>
      <c r="M155" s="673"/>
      <c r="N155" s="672"/>
      <c r="O155" s="678"/>
      <c r="P155" s="384"/>
      <c r="Q155" s="108"/>
      <c r="R155" s="108"/>
      <c r="S155" s="108"/>
      <c r="T155" s="108"/>
      <c r="U155" s="108"/>
      <c r="V155" s="674"/>
      <c r="W155" s="127"/>
      <c r="X155" s="122"/>
      <c r="Y155" s="675"/>
      <c r="Z155" s="108"/>
      <c r="AA155" s="676"/>
      <c r="AB155" s="108"/>
    </row>
    <row r="156" spans="1:28">
      <c r="A156" s="159"/>
      <c r="B156" s="127"/>
      <c r="C156" s="672"/>
      <c r="D156" s="577"/>
      <c r="E156" s="683"/>
      <c r="F156" s="684"/>
      <c r="G156" s="673"/>
      <c r="H156" s="673"/>
      <c r="I156" s="673"/>
      <c r="J156" s="673"/>
      <c r="K156" s="688"/>
      <c r="L156" s="683"/>
      <c r="M156" s="673"/>
      <c r="N156" s="672"/>
      <c r="O156" s="678"/>
      <c r="P156" s="384"/>
      <c r="Q156" s="108"/>
      <c r="R156" s="108"/>
      <c r="S156" s="108"/>
      <c r="T156" s="108"/>
      <c r="U156" s="108"/>
      <c r="V156" s="674"/>
      <c r="W156" s="127"/>
      <c r="X156" s="122"/>
      <c r="Y156" s="675"/>
      <c r="Z156" s="108"/>
      <c r="AA156" s="676"/>
      <c r="AB156" s="108"/>
    </row>
    <row r="157" spans="1:28">
      <c r="A157" s="159"/>
      <c r="B157" s="127"/>
      <c r="C157" s="672"/>
      <c r="D157" s="577"/>
      <c r="E157" s="688"/>
      <c r="F157" s="684"/>
      <c r="G157" s="673"/>
      <c r="H157" s="673"/>
      <c r="I157" s="673"/>
      <c r="J157" s="673"/>
      <c r="K157" s="684"/>
      <c r="L157" s="684"/>
      <c r="M157" s="100"/>
      <c r="N157" s="672"/>
      <c r="O157" s="678"/>
      <c r="P157" s="384"/>
      <c r="Q157" s="108"/>
      <c r="R157" s="108"/>
      <c r="S157" s="108"/>
      <c r="T157" s="108"/>
      <c r="U157" s="108"/>
      <c r="V157" s="674"/>
      <c r="W157" s="127"/>
      <c r="X157" s="122"/>
      <c r="Y157" s="675"/>
      <c r="Z157" s="108"/>
      <c r="AA157" s="676"/>
      <c r="AB157" s="108"/>
    </row>
    <row r="158" spans="1:28">
      <c r="A158" s="159"/>
      <c r="B158" s="127"/>
      <c r="C158" s="672"/>
      <c r="D158" s="577"/>
      <c r="E158" s="688"/>
      <c r="F158" s="688"/>
      <c r="G158" s="673"/>
      <c r="H158" s="673"/>
      <c r="I158" s="673"/>
      <c r="J158" s="683"/>
      <c r="K158" s="695"/>
      <c r="L158" s="688"/>
      <c r="M158" s="684"/>
      <c r="N158" s="672"/>
      <c r="O158" s="678"/>
      <c r="P158" s="384"/>
      <c r="Q158" s="108"/>
      <c r="R158" s="108"/>
      <c r="S158" s="108"/>
      <c r="T158" s="108"/>
      <c r="U158" s="108"/>
      <c r="V158" s="674"/>
      <c r="W158" s="127"/>
      <c r="X158" s="122"/>
      <c r="Y158" s="675"/>
      <c r="Z158" s="108"/>
      <c r="AA158" s="676"/>
      <c r="AB158" s="108"/>
    </row>
    <row r="159" spans="1:28" ht="10.5" customHeight="1">
      <c r="A159" s="159"/>
      <c r="B159" s="127"/>
      <c r="C159" s="672"/>
      <c r="D159" s="577"/>
      <c r="E159" s="683"/>
      <c r="F159" s="684"/>
      <c r="G159" s="673"/>
      <c r="H159" s="673"/>
      <c r="I159" s="673"/>
      <c r="J159" s="673"/>
      <c r="K159" s="683"/>
      <c r="L159" s="683"/>
      <c r="M159" s="673"/>
      <c r="N159" s="672"/>
      <c r="O159" s="678"/>
      <c r="P159" s="384"/>
      <c r="Q159" s="108"/>
      <c r="R159" s="108"/>
      <c r="S159" s="108"/>
      <c r="T159" s="108"/>
      <c r="U159" s="108"/>
      <c r="V159" s="674"/>
      <c r="W159" s="127"/>
      <c r="X159" s="122"/>
      <c r="Y159" s="675"/>
      <c r="Z159" s="108"/>
      <c r="AA159" s="676"/>
      <c r="AB159" s="108"/>
    </row>
    <row r="160" spans="1:28" ht="12.75" customHeight="1">
      <c r="A160" s="159"/>
      <c r="B160" s="127"/>
      <c r="C160" s="672"/>
      <c r="D160" s="577"/>
      <c r="E160" s="688"/>
      <c r="F160" s="684"/>
      <c r="G160" s="673"/>
      <c r="H160" s="673"/>
      <c r="I160" s="673"/>
      <c r="J160" s="673"/>
      <c r="K160" s="684"/>
      <c r="L160" s="684"/>
      <c r="M160" s="673"/>
      <c r="N160" s="672"/>
      <c r="O160" s="686"/>
      <c r="P160" s="384"/>
      <c r="Q160" s="108"/>
      <c r="R160" s="108"/>
      <c r="S160" s="108"/>
      <c r="T160" s="108"/>
      <c r="U160" s="108"/>
      <c r="V160" s="674"/>
      <c r="W160" s="127"/>
      <c r="X160" s="122"/>
      <c r="Y160" s="675"/>
      <c r="Z160" s="108"/>
      <c r="AA160" s="687"/>
      <c r="AB160" s="108"/>
    </row>
    <row r="161" spans="1:28">
      <c r="A161" s="159"/>
      <c r="B161" s="127"/>
      <c r="C161" s="672"/>
      <c r="D161" s="577"/>
      <c r="E161" s="683"/>
      <c r="F161" s="684"/>
      <c r="G161" s="673"/>
      <c r="H161" s="673"/>
      <c r="I161" s="673"/>
      <c r="J161" s="673"/>
      <c r="K161" s="684"/>
      <c r="L161" s="684"/>
      <c r="M161" s="673"/>
      <c r="N161" s="672"/>
      <c r="O161" s="678"/>
      <c r="P161" s="384"/>
      <c r="Q161" s="108"/>
      <c r="R161" s="108"/>
      <c r="S161" s="108"/>
      <c r="T161" s="108"/>
      <c r="U161" s="108"/>
      <c r="V161" s="674"/>
      <c r="W161" s="127"/>
      <c r="X161" s="122"/>
      <c r="Y161" s="675"/>
      <c r="Z161" s="108"/>
      <c r="AA161" s="676"/>
      <c r="AB161" s="108"/>
    </row>
    <row r="162" spans="1:28" ht="12.75" customHeight="1">
      <c r="A162" s="159"/>
      <c r="B162" s="127"/>
      <c r="C162" s="672"/>
      <c r="D162" s="577"/>
      <c r="E162" s="684"/>
      <c r="F162" s="688"/>
      <c r="G162" s="673"/>
      <c r="H162" s="673"/>
      <c r="I162" s="673"/>
      <c r="J162" s="673"/>
      <c r="K162" s="695"/>
      <c r="L162" s="688"/>
      <c r="M162" s="673"/>
      <c r="N162" s="672"/>
      <c r="O162" s="686"/>
      <c r="P162" s="384"/>
      <c r="Q162" s="108"/>
      <c r="R162" s="108"/>
      <c r="S162" s="108"/>
      <c r="T162" s="108"/>
      <c r="U162" s="108"/>
      <c r="V162" s="674"/>
      <c r="W162" s="127"/>
      <c r="X162" s="122"/>
      <c r="Y162" s="675"/>
      <c r="Z162" s="108"/>
      <c r="AA162" s="687"/>
      <c r="AB162" s="108"/>
    </row>
    <row r="163" spans="1:28" hidden="1">
      <c r="A163" s="159"/>
      <c r="B163" s="127"/>
      <c r="C163" s="672"/>
      <c r="D163" s="577"/>
      <c r="E163" s="688"/>
      <c r="F163" s="684"/>
      <c r="G163" s="673"/>
      <c r="H163" s="673"/>
      <c r="I163" s="673"/>
      <c r="J163" s="673"/>
      <c r="K163" s="683"/>
      <c r="L163" s="683"/>
      <c r="M163" s="673"/>
      <c r="N163" s="672"/>
      <c r="O163" s="678"/>
      <c r="P163" s="384"/>
      <c r="Q163" s="108"/>
      <c r="R163" s="108"/>
      <c r="S163" s="108"/>
      <c r="T163" s="108"/>
      <c r="U163" s="108"/>
      <c r="V163" s="674"/>
      <c r="W163" s="127"/>
      <c r="X163" s="122"/>
      <c r="Y163" s="675"/>
      <c r="Z163" s="108"/>
      <c r="AA163" s="681"/>
      <c r="AB163" s="108"/>
    </row>
    <row r="164" spans="1:28" ht="13.5" customHeight="1">
      <c r="A164" s="159"/>
      <c r="B164" s="103"/>
      <c r="C164" s="672"/>
      <c r="D164" s="577"/>
      <c r="E164" s="684"/>
      <c r="F164" s="684"/>
      <c r="G164" s="673"/>
      <c r="H164" s="673"/>
      <c r="I164" s="673"/>
      <c r="J164" s="673"/>
      <c r="K164" s="688"/>
      <c r="L164" s="688"/>
      <c r="M164" s="673"/>
      <c r="N164" s="672"/>
      <c r="O164" s="678"/>
      <c r="P164" s="384"/>
      <c r="Q164" s="108"/>
      <c r="R164" s="108"/>
      <c r="S164" s="108"/>
      <c r="T164" s="108"/>
      <c r="U164" s="108"/>
      <c r="V164" s="674"/>
      <c r="W164" s="127"/>
      <c r="X164" s="122"/>
      <c r="Y164" s="675"/>
      <c r="Z164" s="108"/>
      <c r="AA164" s="676"/>
      <c r="AB164" s="108"/>
    </row>
    <row r="165" spans="1:28" ht="12.75" customHeight="1">
      <c r="A165" s="159"/>
      <c r="B165" s="127"/>
      <c r="C165" s="672"/>
      <c r="D165" s="577"/>
      <c r="E165" s="683"/>
      <c r="F165" s="684"/>
      <c r="G165" s="695"/>
      <c r="H165" s="673"/>
      <c r="I165" s="673"/>
      <c r="J165" s="673"/>
      <c r="K165" s="683"/>
      <c r="L165" s="684"/>
      <c r="M165" s="673"/>
      <c r="N165" s="677"/>
      <c r="O165" s="686"/>
      <c r="P165" s="384"/>
      <c r="Q165" s="108"/>
      <c r="R165" s="108"/>
      <c r="S165" s="108"/>
      <c r="T165" s="108"/>
      <c r="U165" s="108"/>
      <c r="V165" s="674"/>
      <c r="W165" s="127"/>
      <c r="X165" s="122"/>
      <c r="Y165" s="675"/>
      <c r="Z165" s="108"/>
      <c r="AA165" s="687"/>
      <c r="AB165" s="108"/>
    </row>
    <row r="166" spans="1:28" ht="12.75" customHeight="1">
      <c r="A166" s="159"/>
      <c r="B166" s="127"/>
      <c r="C166" s="672"/>
      <c r="D166" s="577"/>
      <c r="E166" s="695"/>
      <c r="F166" s="695"/>
      <c r="G166" s="673"/>
      <c r="H166" s="673"/>
      <c r="I166" s="673"/>
      <c r="J166" s="673"/>
      <c r="K166" s="696"/>
      <c r="L166" s="695"/>
      <c r="M166" s="673"/>
      <c r="N166" s="677"/>
      <c r="O166" s="678"/>
      <c r="P166" s="384"/>
      <c r="Q166" s="108"/>
      <c r="R166" s="108"/>
      <c r="S166" s="108"/>
      <c r="T166" s="108"/>
      <c r="U166" s="108"/>
      <c r="V166" s="674"/>
      <c r="W166" s="127"/>
      <c r="X166" s="122"/>
      <c r="Y166" s="675"/>
      <c r="Z166" s="108"/>
      <c r="AA166" s="690"/>
      <c r="AB166" s="108"/>
    </row>
    <row r="167" spans="1:28" ht="12.75" customHeight="1">
      <c r="A167" s="159"/>
      <c r="B167" s="127"/>
      <c r="C167" s="672"/>
      <c r="D167" s="691"/>
      <c r="E167" s="155"/>
      <c r="F167" s="155"/>
      <c r="G167" s="155"/>
      <c r="H167" s="155"/>
      <c r="I167" s="155"/>
      <c r="J167" s="155"/>
      <c r="K167" s="155"/>
      <c r="L167" s="155"/>
      <c r="M167" s="155"/>
      <c r="N167" s="677"/>
      <c r="O167" s="678"/>
      <c r="P167" s="384"/>
      <c r="Q167" s="108"/>
      <c r="R167" s="108"/>
      <c r="S167" s="108"/>
      <c r="T167" s="108"/>
      <c r="U167" s="108"/>
      <c r="V167" s="674"/>
      <c r="W167" s="127"/>
      <c r="X167" s="122"/>
      <c r="Y167" s="675"/>
      <c r="Z167" s="108"/>
      <c r="AA167" s="676"/>
      <c r="AB167" s="108"/>
    </row>
    <row r="168" spans="1:28" ht="12.75" customHeight="1">
      <c r="A168" s="159"/>
      <c r="B168" s="127"/>
      <c r="C168" s="672"/>
      <c r="D168" s="691"/>
      <c r="E168" s="155"/>
      <c r="F168" s="155"/>
      <c r="G168" s="155"/>
      <c r="H168" s="155"/>
      <c r="I168" s="155"/>
      <c r="J168" s="155"/>
      <c r="K168" s="155"/>
      <c r="L168" s="155"/>
      <c r="M168" s="155"/>
      <c r="N168" s="677"/>
      <c r="O168" s="678"/>
      <c r="P168" s="384"/>
      <c r="Q168" s="108"/>
      <c r="R168" s="108"/>
      <c r="S168" s="108"/>
      <c r="T168" s="108"/>
      <c r="U168" s="108"/>
      <c r="V168" s="674"/>
      <c r="W168" s="127"/>
      <c r="X168" s="122"/>
      <c r="Y168" s="675"/>
      <c r="Z168" s="108"/>
      <c r="AA168" s="676"/>
      <c r="AB168" s="108"/>
    </row>
    <row r="169" spans="1:28" ht="11.25" customHeight="1">
      <c r="A169" s="159"/>
      <c r="B169" s="127"/>
      <c r="C169" s="672"/>
      <c r="D169" s="155"/>
      <c r="E169" s="155"/>
      <c r="F169" s="155"/>
      <c r="G169" s="155"/>
      <c r="H169" s="155"/>
      <c r="I169" s="155"/>
      <c r="J169" s="155"/>
      <c r="K169" s="155"/>
      <c r="L169" s="155"/>
      <c r="M169" s="155"/>
      <c r="N169" s="677"/>
      <c r="O169" s="678"/>
      <c r="P169" s="384"/>
      <c r="Q169" s="108"/>
      <c r="R169" s="108"/>
      <c r="S169" s="108"/>
      <c r="T169" s="108"/>
      <c r="U169" s="108"/>
      <c r="V169" s="674"/>
      <c r="W169" s="127"/>
      <c r="X169" s="122"/>
      <c r="Y169" s="675"/>
      <c r="Z169" s="108"/>
      <c r="AA169" s="676"/>
      <c r="AB169" s="108"/>
    </row>
    <row r="170" spans="1:28" ht="12.75" customHeight="1">
      <c r="A170" s="159"/>
      <c r="B170" s="127"/>
      <c r="C170" s="672"/>
      <c r="D170" s="155"/>
      <c r="E170" s="155"/>
      <c r="F170" s="155"/>
      <c r="G170" s="155"/>
      <c r="H170" s="155"/>
      <c r="I170" s="155"/>
      <c r="J170" s="692"/>
      <c r="K170" s="155"/>
      <c r="L170" s="155"/>
      <c r="M170" s="155"/>
      <c r="N170" s="680"/>
      <c r="O170" s="678"/>
      <c r="P170" s="384"/>
      <c r="Q170" s="108"/>
      <c r="R170" s="108"/>
      <c r="S170" s="108"/>
      <c r="T170" s="108"/>
      <c r="U170" s="108"/>
      <c r="V170" s="693"/>
      <c r="W170" s="127"/>
      <c r="X170" s="694"/>
      <c r="Y170" s="675"/>
      <c r="Z170" s="108"/>
      <c r="AA170" s="676"/>
      <c r="AB170" s="108"/>
    </row>
    <row r="171" spans="1:28" ht="11.25" customHeight="1">
      <c r="A171" s="108"/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</row>
    <row r="172" spans="1:28" ht="12.75" customHeight="1">
      <c r="A172" s="203"/>
      <c r="B172" s="108"/>
      <c r="C172" s="203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201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</row>
    <row r="173" spans="1:28">
      <c r="A173" s="108"/>
      <c r="B173" s="127"/>
      <c r="C173" s="384"/>
      <c r="D173" s="207"/>
      <c r="E173" s="207"/>
      <c r="F173" s="207"/>
      <c r="G173" s="207"/>
      <c r="H173" s="207"/>
      <c r="I173" s="207"/>
      <c r="J173" s="207"/>
      <c r="K173" s="207"/>
      <c r="L173" s="127"/>
      <c r="M173" s="127"/>
      <c r="N173" s="100"/>
      <c r="O173" s="100"/>
      <c r="P173" s="127"/>
      <c r="Q173" s="384"/>
      <c r="R173" s="108"/>
      <c r="S173" s="384"/>
      <c r="T173" s="127"/>
      <c r="U173" s="108"/>
      <c r="V173" s="108"/>
      <c r="W173" s="108"/>
      <c r="X173" s="108"/>
      <c r="Y173" s="108"/>
      <c r="Z173" s="108"/>
      <c r="AA173" s="108"/>
      <c r="AB173" s="108"/>
    </row>
    <row r="174" spans="1:28">
      <c r="A174" s="108"/>
      <c r="B174" s="127"/>
      <c r="C174" s="100"/>
      <c r="D174" s="207"/>
      <c r="E174" s="207"/>
      <c r="F174" s="207"/>
      <c r="G174" s="207"/>
      <c r="H174" s="207"/>
      <c r="I174" s="207"/>
      <c r="J174" s="207"/>
      <c r="K174" s="207"/>
      <c r="L174" s="127"/>
      <c r="M174" s="127"/>
      <c r="N174" s="100"/>
      <c r="O174" s="100"/>
      <c r="P174" s="127"/>
      <c r="Q174" s="384"/>
      <c r="R174" s="108"/>
      <c r="S174" s="384"/>
      <c r="T174" s="127"/>
      <c r="U174" s="108"/>
      <c r="V174" s="108"/>
      <c r="W174" s="108"/>
      <c r="X174" s="108"/>
      <c r="Y174" s="108"/>
      <c r="Z174" s="108"/>
      <c r="AA174" s="108"/>
      <c r="AB174" s="108"/>
    </row>
    <row r="175" spans="1:28">
      <c r="A175" s="108"/>
      <c r="B175" s="384"/>
      <c r="C175" s="384"/>
      <c r="D175" s="207"/>
      <c r="E175" s="207"/>
      <c r="F175" s="207"/>
      <c r="G175" s="207"/>
      <c r="H175" s="108"/>
      <c r="I175" s="108"/>
      <c r="J175" s="207"/>
      <c r="K175" s="106"/>
      <c r="L175" s="127"/>
      <c r="M175" s="127"/>
      <c r="N175" s="100"/>
      <c r="O175" s="100"/>
      <c r="P175" s="384"/>
      <c r="Q175" s="384"/>
      <c r="R175" s="108"/>
      <c r="S175" s="384"/>
      <c r="T175" s="127"/>
      <c r="U175" s="108"/>
      <c r="V175" s="108"/>
      <c r="W175" s="108"/>
      <c r="X175" s="108"/>
      <c r="Y175" s="108"/>
      <c r="Z175" s="108"/>
      <c r="AA175" s="669"/>
      <c r="AB175" s="108"/>
    </row>
    <row r="176" spans="1:28">
      <c r="A176" s="108"/>
      <c r="B176" s="127"/>
      <c r="C176" s="127"/>
      <c r="D176" s="384"/>
      <c r="E176" s="384"/>
      <c r="F176" s="384"/>
      <c r="G176" s="384"/>
      <c r="H176" s="384"/>
      <c r="I176" s="384"/>
      <c r="J176" s="384"/>
      <c r="K176" s="384"/>
      <c r="L176" s="384"/>
      <c r="M176" s="384"/>
      <c r="N176" s="100"/>
      <c r="O176" s="100"/>
      <c r="P176" s="384"/>
      <c r="Q176" s="384"/>
      <c r="R176" s="108"/>
      <c r="S176" s="384"/>
      <c r="T176" s="127"/>
      <c r="U176" s="108"/>
      <c r="V176" s="108"/>
      <c r="W176" s="108"/>
      <c r="X176" s="108"/>
      <c r="Y176" s="352"/>
      <c r="Z176" s="108"/>
      <c r="AA176" s="669"/>
      <c r="AB176" s="108"/>
    </row>
    <row r="177" spans="1:28">
      <c r="A177" s="108"/>
      <c r="B177" s="384"/>
      <c r="C177" s="108"/>
      <c r="D177" s="384"/>
      <c r="E177" s="384"/>
      <c r="F177" s="384"/>
      <c r="G177" s="384"/>
      <c r="H177" s="384"/>
      <c r="I177" s="384"/>
      <c r="J177" s="384"/>
      <c r="K177" s="384"/>
      <c r="L177" s="384"/>
      <c r="M177" s="384"/>
      <c r="N177" s="100"/>
      <c r="O177" s="100"/>
      <c r="P177" s="127"/>
      <c r="Q177" s="384"/>
      <c r="R177" s="108"/>
      <c r="S177" s="384"/>
      <c r="T177" s="127"/>
      <c r="U177" s="108"/>
      <c r="V177" s="108"/>
      <c r="W177" s="108"/>
      <c r="X177" s="108"/>
      <c r="Y177" s="352"/>
      <c r="Z177" s="108"/>
      <c r="AA177" s="670"/>
      <c r="AB177" s="108"/>
    </row>
    <row r="178" spans="1:28">
      <c r="A178" s="108"/>
      <c r="B178" s="127"/>
      <c r="C178" s="207"/>
      <c r="D178" s="127"/>
      <c r="E178" s="127"/>
      <c r="F178" s="127"/>
      <c r="G178" s="127"/>
      <c r="H178" s="103"/>
      <c r="I178" s="127"/>
      <c r="J178" s="127"/>
      <c r="K178" s="127"/>
      <c r="L178" s="127"/>
      <c r="M178" s="103"/>
      <c r="N178" s="100"/>
      <c r="O178" s="100"/>
      <c r="P178" s="207"/>
      <c r="Q178" s="384"/>
      <c r="R178" s="127"/>
      <c r="S178" s="384"/>
      <c r="T178" s="127"/>
      <c r="U178" s="108"/>
      <c r="V178" s="285"/>
      <c r="W178" s="384"/>
      <c r="X178" s="159"/>
      <c r="Y178" s="671"/>
      <c r="Z178" s="108"/>
      <c r="AA178" s="670"/>
      <c r="AB178" s="108"/>
    </row>
    <row r="179" spans="1:28">
      <c r="A179" s="159"/>
      <c r="B179" s="127"/>
      <c r="C179" s="672"/>
      <c r="D179" s="688"/>
      <c r="E179" s="673"/>
      <c r="F179" s="673"/>
      <c r="G179" s="673"/>
      <c r="H179" s="673"/>
      <c r="I179" s="673"/>
      <c r="J179" s="673"/>
      <c r="K179" s="673"/>
      <c r="L179" s="673"/>
      <c r="M179" s="673"/>
      <c r="N179" s="672"/>
      <c r="O179" s="384"/>
      <c r="P179" s="384"/>
      <c r="Q179" s="108"/>
      <c r="R179" s="578"/>
      <c r="S179" s="108"/>
      <c r="T179" s="108"/>
      <c r="U179" s="108"/>
      <c r="V179" s="674"/>
      <c r="W179" s="127"/>
      <c r="X179" s="122"/>
      <c r="Y179" s="675"/>
      <c r="Z179" s="108"/>
      <c r="AA179" s="676"/>
      <c r="AB179" s="108"/>
    </row>
    <row r="180" spans="1:28">
      <c r="A180" s="159"/>
      <c r="B180" s="127"/>
      <c r="C180" s="672"/>
      <c r="D180" s="688"/>
      <c r="E180" s="673"/>
      <c r="F180" s="673"/>
      <c r="G180" s="673"/>
      <c r="H180" s="673"/>
      <c r="I180" s="673"/>
      <c r="J180" s="673"/>
      <c r="K180" s="673"/>
      <c r="L180" s="673"/>
      <c r="M180" s="673"/>
      <c r="N180" s="677"/>
      <c r="O180" s="678"/>
      <c r="P180" s="384"/>
      <c r="Q180" s="108"/>
      <c r="R180" s="108"/>
      <c r="S180" s="108"/>
      <c r="T180" s="108"/>
      <c r="U180" s="108"/>
      <c r="V180" s="674"/>
      <c r="W180" s="127"/>
      <c r="X180" s="122"/>
      <c r="Y180" s="675"/>
      <c r="Z180" s="108"/>
      <c r="AA180" s="676"/>
      <c r="AB180" s="108"/>
    </row>
    <row r="181" spans="1:28" ht="12" customHeight="1">
      <c r="A181" s="159"/>
      <c r="B181" s="127"/>
      <c r="C181" s="672"/>
      <c r="D181" s="688"/>
      <c r="E181" s="673"/>
      <c r="F181" s="673"/>
      <c r="G181" s="688"/>
      <c r="H181" s="673"/>
      <c r="I181" s="673"/>
      <c r="J181" s="688"/>
      <c r="K181" s="673"/>
      <c r="L181" s="673"/>
      <c r="M181" s="673"/>
      <c r="N181" s="672"/>
      <c r="O181" s="678"/>
      <c r="P181" s="384"/>
      <c r="Q181" s="108"/>
      <c r="R181" s="108"/>
      <c r="S181" s="108"/>
      <c r="T181" s="108"/>
      <c r="U181" s="108"/>
      <c r="V181" s="674"/>
      <c r="W181" s="127"/>
      <c r="X181" s="122"/>
      <c r="Y181" s="675"/>
      <c r="Z181" s="108"/>
      <c r="AA181" s="679"/>
      <c r="AB181" s="108"/>
    </row>
    <row r="182" spans="1:28">
      <c r="A182" s="159"/>
      <c r="B182" s="127"/>
      <c r="C182" s="672"/>
      <c r="D182" s="688"/>
      <c r="E182" s="673"/>
      <c r="F182" s="673"/>
      <c r="G182" s="673"/>
      <c r="H182" s="673"/>
      <c r="I182" s="673"/>
      <c r="J182" s="673"/>
      <c r="K182" s="673"/>
      <c r="L182" s="673"/>
      <c r="M182" s="688"/>
      <c r="N182" s="680"/>
      <c r="O182" s="678"/>
      <c r="P182" s="384"/>
      <c r="Q182" s="108"/>
      <c r="R182" s="108"/>
      <c r="S182" s="108"/>
      <c r="T182" s="108"/>
      <c r="U182" s="108"/>
      <c r="V182" s="674"/>
      <c r="W182" s="127"/>
      <c r="X182" s="122"/>
      <c r="Y182" s="675"/>
      <c r="Z182" s="108"/>
      <c r="AA182" s="676"/>
      <c r="AB182" s="108"/>
    </row>
    <row r="183" spans="1:28" ht="12.75" customHeight="1">
      <c r="A183" s="159"/>
      <c r="B183" s="127"/>
      <c r="C183" s="672"/>
      <c r="D183" s="688"/>
      <c r="E183" s="673"/>
      <c r="F183" s="673"/>
      <c r="G183" s="673"/>
      <c r="H183" s="673"/>
      <c r="I183" s="673"/>
      <c r="J183" s="673"/>
      <c r="K183" s="673"/>
      <c r="L183" s="673"/>
      <c r="M183" s="673"/>
      <c r="N183" s="672"/>
      <c r="O183" s="678"/>
      <c r="P183" s="384"/>
      <c r="Q183" s="108"/>
      <c r="R183" s="108"/>
      <c r="S183" s="108"/>
      <c r="T183" s="108"/>
      <c r="U183" s="108"/>
      <c r="V183" s="674"/>
      <c r="W183" s="127"/>
      <c r="X183" s="122"/>
      <c r="Y183" s="675"/>
      <c r="Z183" s="108"/>
      <c r="AA183" s="681"/>
      <c r="AB183" s="108"/>
    </row>
    <row r="184" spans="1:28">
      <c r="A184" s="159"/>
      <c r="B184" s="127"/>
      <c r="C184" s="672"/>
      <c r="D184" s="688"/>
      <c r="E184" s="673"/>
      <c r="F184" s="673"/>
      <c r="G184" s="673"/>
      <c r="H184" s="673"/>
      <c r="I184" s="673"/>
      <c r="J184" s="673"/>
      <c r="K184" s="673"/>
      <c r="L184" s="673"/>
      <c r="M184" s="673"/>
      <c r="N184" s="672"/>
      <c r="O184" s="678"/>
      <c r="P184" s="384"/>
      <c r="Q184" s="108"/>
      <c r="R184" s="108"/>
      <c r="S184" s="108"/>
      <c r="T184" s="108"/>
      <c r="U184" s="108"/>
      <c r="V184" s="674"/>
      <c r="W184" s="127"/>
      <c r="X184" s="122"/>
      <c r="Y184" s="675"/>
      <c r="Z184" s="108"/>
      <c r="AA184" s="679"/>
      <c r="AB184" s="108"/>
    </row>
    <row r="185" spans="1:28" ht="15" customHeight="1">
      <c r="A185" s="159"/>
      <c r="B185" s="127"/>
      <c r="C185" s="672"/>
      <c r="D185" s="688"/>
      <c r="E185" s="673"/>
      <c r="F185" s="100"/>
      <c r="G185" s="683"/>
      <c r="H185" s="688"/>
      <c r="I185" s="673"/>
      <c r="J185" s="673"/>
      <c r="K185" s="673"/>
      <c r="L185" s="673"/>
      <c r="M185" s="673"/>
      <c r="N185" s="682"/>
      <c r="O185" s="678"/>
      <c r="P185" s="384"/>
      <c r="Q185" s="108"/>
      <c r="R185" s="108"/>
      <c r="S185" s="108"/>
      <c r="T185" s="108"/>
      <c r="U185" s="108"/>
      <c r="V185" s="674"/>
      <c r="W185" s="127"/>
      <c r="X185" s="122"/>
      <c r="Y185" s="675"/>
      <c r="Z185" s="108"/>
      <c r="AA185" s="681"/>
      <c r="AB185" s="108"/>
    </row>
    <row r="186" spans="1:28">
      <c r="A186" s="159"/>
      <c r="B186" s="127"/>
      <c r="C186" s="672"/>
      <c r="D186" s="688"/>
      <c r="E186" s="673"/>
      <c r="F186" s="673"/>
      <c r="G186" s="673"/>
      <c r="H186" s="673"/>
      <c r="I186" s="673"/>
      <c r="J186" s="673"/>
      <c r="K186" s="673"/>
      <c r="L186" s="673"/>
      <c r="M186" s="673"/>
      <c r="N186" s="672"/>
      <c r="O186" s="678"/>
      <c r="P186" s="384"/>
      <c r="Q186" s="108"/>
      <c r="R186" s="108"/>
      <c r="S186" s="108"/>
      <c r="T186" s="108"/>
      <c r="U186" s="108"/>
      <c r="V186" s="674"/>
      <c r="W186" s="127"/>
      <c r="X186" s="122"/>
      <c r="Y186" s="675"/>
      <c r="Z186" s="108"/>
      <c r="AA186" s="676"/>
      <c r="AB186" s="108"/>
    </row>
    <row r="187" spans="1:28">
      <c r="A187" s="159"/>
      <c r="B187" s="127"/>
      <c r="C187" s="672"/>
      <c r="D187" s="688"/>
      <c r="E187" s="673"/>
      <c r="F187" s="673"/>
      <c r="G187" s="673"/>
      <c r="H187" s="673"/>
      <c r="I187" s="673"/>
      <c r="J187" s="673"/>
      <c r="K187" s="673"/>
      <c r="L187" s="673"/>
      <c r="M187" s="673"/>
      <c r="N187" s="672"/>
      <c r="O187" s="678"/>
      <c r="P187" s="384"/>
      <c r="Q187" s="108"/>
      <c r="R187" s="108"/>
      <c r="S187" s="108"/>
      <c r="T187" s="108"/>
      <c r="U187" s="108"/>
      <c r="V187" s="674"/>
      <c r="W187" s="127"/>
      <c r="X187" s="122"/>
      <c r="Y187" s="675"/>
      <c r="Z187" s="108"/>
      <c r="AA187" s="676"/>
      <c r="AB187" s="108"/>
    </row>
    <row r="188" spans="1:28">
      <c r="A188" s="159"/>
      <c r="B188" s="127"/>
      <c r="C188" s="672"/>
      <c r="D188" s="688"/>
      <c r="E188" s="673"/>
      <c r="F188" s="673"/>
      <c r="G188" s="673"/>
      <c r="H188" s="673"/>
      <c r="I188" s="673"/>
      <c r="J188" s="673"/>
      <c r="K188" s="673"/>
      <c r="L188" s="673"/>
      <c r="M188" s="673"/>
      <c r="N188" s="672"/>
      <c r="O188" s="678"/>
      <c r="P188" s="384"/>
      <c r="Q188" s="108"/>
      <c r="R188" s="108"/>
      <c r="S188" s="108"/>
      <c r="T188" s="108"/>
      <c r="U188" s="108"/>
      <c r="V188" s="674"/>
      <c r="W188" s="127"/>
      <c r="X188" s="122"/>
      <c r="Y188" s="675"/>
      <c r="Z188" s="108"/>
      <c r="AA188" s="676"/>
      <c r="AB188" s="108"/>
    </row>
    <row r="189" spans="1:28">
      <c r="A189" s="159"/>
      <c r="B189" s="127"/>
      <c r="C189" s="672"/>
      <c r="D189" s="688"/>
      <c r="E189" s="673"/>
      <c r="F189" s="673"/>
      <c r="G189" s="673"/>
      <c r="H189" s="673"/>
      <c r="I189" s="673"/>
      <c r="J189" s="673"/>
      <c r="K189" s="673"/>
      <c r="L189" s="673"/>
      <c r="M189" s="673"/>
      <c r="N189" s="672"/>
      <c r="O189" s="678"/>
      <c r="P189" s="384"/>
      <c r="Q189" s="108"/>
      <c r="R189" s="108"/>
      <c r="S189" s="108"/>
      <c r="T189" s="108"/>
      <c r="U189" s="108"/>
      <c r="V189" s="674"/>
      <c r="W189" s="127"/>
      <c r="X189" s="122"/>
      <c r="Y189" s="675"/>
      <c r="Z189" s="108"/>
      <c r="AA189" s="676"/>
      <c r="AB189" s="108"/>
    </row>
    <row r="190" spans="1:28">
      <c r="A190" s="159"/>
      <c r="B190" s="127"/>
      <c r="C190" s="672"/>
      <c r="D190" s="688"/>
      <c r="E190" s="673"/>
      <c r="F190" s="673"/>
      <c r="G190" s="673"/>
      <c r="H190" s="673"/>
      <c r="I190" s="673"/>
      <c r="J190" s="673"/>
      <c r="K190" s="673"/>
      <c r="L190" s="673"/>
      <c r="M190" s="673"/>
      <c r="N190" s="672"/>
      <c r="O190" s="678"/>
      <c r="P190" s="384"/>
      <c r="Q190" s="108"/>
      <c r="R190" s="108"/>
      <c r="S190" s="108"/>
      <c r="T190" s="108"/>
      <c r="U190" s="108"/>
      <c r="V190" s="674"/>
      <c r="W190" s="127"/>
      <c r="X190" s="122"/>
      <c r="Y190" s="675"/>
      <c r="Z190" s="108"/>
      <c r="AA190" s="676"/>
      <c r="AB190" s="108"/>
    </row>
    <row r="191" spans="1:28">
      <c r="A191" s="159"/>
      <c r="B191" s="127"/>
      <c r="C191" s="672"/>
      <c r="D191" s="688"/>
      <c r="E191" s="673"/>
      <c r="F191" s="673"/>
      <c r="G191" s="673"/>
      <c r="H191" s="673"/>
      <c r="I191" s="673"/>
      <c r="J191" s="673"/>
      <c r="K191" s="673"/>
      <c r="L191" s="673"/>
      <c r="M191" s="673"/>
      <c r="N191" s="672"/>
      <c r="O191" s="678"/>
      <c r="P191" s="384"/>
      <c r="Q191" s="108"/>
      <c r="R191" s="108"/>
      <c r="S191" s="108"/>
      <c r="T191" s="108"/>
      <c r="U191" s="108"/>
      <c r="V191" s="674"/>
      <c r="W191" s="127"/>
      <c r="X191" s="122"/>
      <c r="Y191" s="675"/>
      <c r="Z191" s="108"/>
      <c r="AA191" s="676"/>
      <c r="AB191" s="108"/>
    </row>
    <row r="192" spans="1:28">
      <c r="A192" s="159"/>
      <c r="B192" s="127"/>
      <c r="C192" s="672"/>
      <c r="D192" s="688"/>
      <c r="E192" s="673"/>
      <c r="F192" s="673"/>
      <c r="G192" s="673"/>
      <c r="H192" s="673"/>
      <c r="I192" s="673"/>
      <c r="J192" s="673"/>
      <c r="K192" s="673"/>
      <c r="L192" s="673"/>
      <c r="M192" s="673"/>
      <c r="N192" s="672"/>
      <c r="O192" s="678"/>
      <c r="P192" s="384"/>
      <c r="Q192" s="108"/>
      <c r="R192" s="108"/>
      <c r="S192" s="108"/>
      <c r="T192" s="108"/>
      <c r="U192" s="108"/>
      <c r="V192" s="674"/>
      <c r="W192" s="127"/>
      <c r="X192" s="122"/>
      <c r="Y192" s="675"/>
      <c r="Z192" s="108"/>
      <c r="AA192" s="676"/>
      <c r="AB192" s="108"/>
    </row>
    <row r="193" spans="1:28" ht="13.5" customHeight="1">
      <c r="A193" s="159"/>
      <c r="B193" s="127"/>
      <c r="C193" s="672"/>
      <c r="D193" s="688"/>
      <c r="E193" s="673"/>
      <c r="F193" s="673"/>
      <c r="G193" s="673"/>
      <c r="H193" s="673"/>
      <c r="I193" s="673"/>
      <c r="J193" s="673"/>
      <c r="K193" s="673"/>
      <c r="L193" s="673"/>
      <c r="M193" s="673"/>
      <c r="N193" s="672"/>
      <c r="O193" s="678"/>
      <c r="P193" s="384"/>
      <c r="Q193" s="108"/>
      <c r="R193" s="108"/>
      <c r="S193" s="108"/>
      <c r="T193" s="108"/>
      <c r="U193" s="108"/>
      <c r="V193" s="674"/>
      <c r="W193" s="127"/>
      <c r="X193" s="122"/>
      <c r="Y193" s="675"/>
      <c r="Z193" s="108"/>
      <c r="AA193" s="679"/>
      <c r="AB193" s="108"/>
    </row>
    <row r="194" spans="1:28" ht="12" customHeight="1">
      <c r="A194" s="159"/>
      <c r="B194" s="127"/>
      <c r="C194" s="672"/>
      <c r="D194" s="691"/>
      <c r="E194" s="683"/>
      <c r="F194" s="684"/>
      <c r="G194" s="673"/>
      <c r="H194" s="673"/>
      <c r="I194" s="673"/>
      <c r="J194" s="673"/>
      <c r="K194" s="683"/>
      <c r="L194" s="683"/>
      <c r="M194" s="673"/>
      <c r="N194" s="677"/>
      <c r="O194" s="678"/>
      <c r="P194" s="384"/>
      <c r="Q194" s="108"/>
      <c r="R194" s="108"/>
      <c r="S194" s="108"/>
      <c r="T194" s="108"/>
      <c r="U194" s="108"/>
      <c r="V194" s="674"/>
      <c r="W194" s="127"/>
      <c r="X194" s="122"/>
      <c r="Y194" s="675"/>
      <c r="Z194" s="108"/>
      <c r="AA194" s="685"/>
      <c r="AB194" s="108"/>
    </row>
    <row r="195" spans="1:28">
      <c r="A195" s="159"/>
      <c r="B195" s="127"/>
      <c r="C195" s="672"/>
      <c r="D195" s="691"/>
      <c r="E195" s="683"/>
      <c r="F195" s="684"/>
      <c r="G195" s="673"/>
      <c r="H195" s="673"/>
      <c r="I195" s="673"/>
      <c r="J195" s="673"/>
      <c r="K195" s="683"/>
      <c r="L195" s="683"/>
      <c r="M195" s="673"/>
      <c r="N195" s="672"/>
      <c r="O195" s="678"/>
      <c r="P195" s="384"/>
      <c r="Q195" s="108"/>
      <c r="R195" s="108"/>
      <c r="S195" s="108"/>
      <c r="T195" s="108"/>
      <c r="U195" s="108"/>
      <c r="V195" s="674"/>
      <c r="W195" s="127"/>
      <c r="X195" s="122"/>
      <c r="Y195" s="675"/>
      <c r="Z195" s="108"/>
      <c r="AA195" s="676"/>
      <c r="AB195" s="108"/>
    </row>
    <row r="196" spans="1:28" ht="13.5" customHeight="1">
      <c r="A196" s="159"/>
      <c r="B196" s="127"/>
      <c r="C196" s="672"/>
      <c r="D196" s="691"/>
      <c r="E196" s="683"/>
      <c r="F196" s="684"/>
      <c r="G196" s="673"/>
      <c r="H196" s="673"/>
      <c r="I196" s="673"/>
      <c r="J196" s="673"/>
      <c r="K196" s="683"/>
      <c r="L196" s="683"/>
      <c r="M196" s="673"/>
      <c r="N196" s="672"/>
      <c r="O196" s="678"/>
      <c r="P196" s="384"/>
      <c r="Q196" s="108"/>
      <c r="R196" s="108"/>
      <c r="S196" s="108"/>
      <c r="T196" s="108"/>
      <c r="U196" s="108"/>
      <c r="V196" s="674"/>
      <c r="W196" s="127"/>
      <c r="X196" s="122"/>
      <c r="Y196" s="675"/>
      <c r="Z196" s="108"/>
      <c r="AA196" s="676"/>
      <c r="AB196" s="108"/>
    </row>
    <row r="197" spans="1:28">
      <c r="A197" s="159"/>
      <c r="B197" s="127"/>
      <c r="C197" s="672"/>
      <c r="D197" s="691"/>
      <c r="E197" s="683"/>
      <c r="F197" s="684"/>
      <c r="G197" s="673"/>
      <c r="H197" s="695"/>
      <c r="I197" s="673"/>
      <c r="J197" s="695"/>
      <c r="K197" s="688"/>
      <c r="L197" s="688"/>
      <c r="M197" s="673"/>
      <c r="N197" s="672"/>
      <c r="O197" s="678"/>
      <c r="P197" s="384"/>
      <c r="Q197" s="108"/>
      <c r="R197" s="108"/>
      <c r="S197" s="108"/>
      <c r="T197" s="108"/>
      <c r="U197" s="108"/>
      <c r="V197" s="674"/>
      <c r="W197" s="127"/>
      <c r="X197" s="122"/>
      <c r="Y197" s="675"/>
      <c r="Z197" s="108"/>
      <c r="AA197" s="681"/>
      <c r="AB197" s="108"/>
    </row>
    <row r="198" spans="1:28">
      <c r="A198" s="159"/>
      <c r="B198" s="127"/>
      <c r="C198" s="672"/>
      <c r="D198" s="691"/>
      <c r="E198" s="688"/>
      <c r="F198" s="684"/>
      <c r="G198" s="673"/>
      <c r="H198" s="673"/>
      <c r="I198" s="673"/>
      <c r="J198" s="673"/>
      <c r="K198" s="688"/>
      <c r="L198" s="688"/>
      <c r="M198" s="673"/>
      <c r="N198" s="672"/>
      <c r="O198" s="678"/>
      <c r="P198" s="384"/>
      <c r="Q198" s="108"/>
      <c r="R198" s="108"/>
      <c r="S198" s="108"/>
      <c r="T198" s="108"/>
      <c r="U198" s="108"/>
      <c r="V198" s="674"/>
      <c r="W198" s="127"/>
      <c r="X198" s="122"/>
      <c r="Y198" s="675"/>
      <c r="Z198" s="108"/>
      <c r="AA198" s="676"/>
      <c r="AB198" s="108"/>
    </row>
    <row r="199" spans="1:28" ht="12" customHeight="1">
      <c r="A199" s="159"/>
      <c r="B199" s="127"/>
      <c r="C199" s="672"/>
      <c r="D199" s="691"/>
      <c r="E199" s="683"/>
      <c r="F199" s="684"/>
      <c r="G199" s="673"/>
      <c r="H199" s="673"/>
      <c r="I199" s="673"/>
      <c r="J199" s="673"/>
      <c r="K199" s="688"/>
      <c r="L199" s="683"/>
      <c r="M199" s="673"/>
      <c r="N199" s="672"/>
      <c r="O199" s="678"/>
      <c r="P199" s="384"/>
      <c r="Q199" s="108"/>
      <c r="R199" s="108"/>
      <c r="S199" s="108"/>
      <c r="T199" s="108"/>
      <c r="U199" s="108"/>
      <c r="V199" s="674"/>
      <c r="W199" s="127"/>
      <c r="X199" s="122"/>
      <c r="Y199" s="675"/>
      <c r="Z199" s="108"/>
      <c r="AA199" s="676"/>
      <c r="AB199" s="108"/>
    </row>
    <row r="200" spans="1:28" ht="12.75" customHeight="1">
      <c r="A200" s="159"/>
      <c r="B200" s="127"/>
      <c r="C200" s="672"/>
      <c r="D200" s="691"/>
      <c r="E200" s="688"/>
      <c r="F200" s="684"/>
      <c r="G200" s="673"/>
      <c r="H200" s="673"/>
      <c r="I200" s="673"/>
      <c r="J200" s="673"/>
      <c r="K200" s="684"/>
      <c r="L200" s="684"/>
      <c r="M200" s="100"/>
      <c r="N200" s="672"/>
      <c r="O200" s="678"/>
      <c r="P200" s="384"/>
      <c r="Q200" s="108"/>
      <c r="R200" s="108"/>
      <c r="S200" s="108"/>
      <c r="T200" s="108"/>
      <c r="U200" s="108"/>
      <c r="V200" s="674"/>
      <c r="W200" s="127"/>
      <c r="X200" s="122"/>
      <c r="Y200" s="675"/>
      <c r="Z200" s="108"/>
      <c r="AA200" s="676"/>
      <c r="AB200" s="108"/>
    </row>
    <row r="201" spans="1:28" ht="11.25" customHeight="1">
      <c r="A201" s="159"/>
      <c r="B201" s="127"/>
      <c r="C201" s="672"/>
      <c r="D201" s="691"/>
      <c r="E201" s="688"/>
      <c r="F201" s="688"/>
      <c r="G201" s="673"/>
      <c r="H201" s="673"/>
      <c r="I201" s="673"/>
      <c r="J201" s="683"/>
      <c r="K201" s="695"/>
      <c r="L201" s="688"/>
      <c r="M201" s="684"/>
      <c r="N201" s="672"/>
      <c r="O201" s="678"/>
      <c r="P201" s="384"/>
      <c r="Q201" s="108"/>
      <c r="R201" s="108"/>
      <c r="S201" s="108"/>
      <c r="T201" s="108"/>
      <c r="U201" s="108"/>
      <c r="V201" s="674"/>
      <c r="W201" s="127"/>
      <c r="X201" s="122"/>
      <c r="Y201" s="675"/>
      <c r="Z201" s="108"/>
      <c r="AA201" s="676"/>
      <c r="AB201" s="108"/>
    </row>
    <row r="202" spans="1:28" ht="12" customHeight="1">
      <c r="A202" s="159"/>
      <c r="B202" s="127"/>
      <c r="C202" s="672"/>
      <c r="D202" s="691"/>
      <c r="E202" s="683"/>
      <c r="F202" s="684"/>
      <c r="G202" s="673"/>
      <c r="H202" s="673"/>
      <c r="I202" s="673"/>
      <c r="J202" s="673"/>
      <c r="K202" s="683"/>
      <c r="L202" s="683"/>
      <c r="M202" s="673"/>
      <c r="N202" s="672"/>
      <c r="O202" s="678"/>
      <c r="P202" s="384"/>
      <c r="Q202" s="108"/>
      <c r="R202" s="108"/>
      <c r="S202" s="108"/>
      <c r="T202" s="108"/>
      <c r="U202" s="108"/>
      <c r="V202" s="674"/>
      <c r="W202" s="127"/>
      <c r="X202" s="122"/>
      <c r="Y202" s="675"/>
      <c r="Z202" s="108"/>
      <c r="AA202" s="676"/>
      <c r="AB202" s="108"/>
    </row>
    <row r="203" spans="1:28">
      <c r="A203" s="159"/>
      <c r="B203" s="127"/>
      <c r="C203" s="672"/>
      <c r="D203" s="691"/>
      <c r="E203" s="688"/>
      <c r="F203" s="684"/>
      <c r="G203" s="673"/>
      <c r="H203" s="673"/>
      <c r="I203" s="673"/>
      <c r="J203" s="673"/>
      <c r="K203" s="684"/>
      <c r="L203" s="684"/>
      <c r="M203" s="673"/>
      <c r="N203" s="672"/>
      <c r="O203" s="686"/>
      <c r="P203" s="384"/>
      <c r="Q203" s="108"/>
      <c r="R203" s="108"/>
      <c r="S203" s="108"/>
      <c r="T203" s="108"/>
      <c r="U203" s="108"/>
      <c r="V203" s="674"/>
      <c r="W203" s="127"/>
      <c r="X203" s="122"/>
      <c r="Y203" s="675"/>
      <c r="Z203" s="108"/>
      <c r="AA203" s="687"/>
      <c r="AB203" s="108"/>
    </row>
    <row r="204" spans="1:28" ht="13.5" customHeight="1">
      <c r="A204" s="159"/>
      <c r="B204" s="127"/>
      <c r="C204" s="672"/>
      <c r="D204" s="691"/>
      <c r="E204" s="683"/>
      <c r="F204" s="684"/>
      <c r="G204" s="673"/>
      <c r="H204" s="673"/>
      <c r="I204" s="673"/>
      <c r="J204" s="673"/>
      <c r="K204" s="684"/>
      <c r="L204" s="684"/>
      <c r="M204" s="673"/>
      <c r="N204" s="672"/>
      <c r="O204" s="678"/>
      <c r="P204" s="384"/>
      <c r="Q204" s="108"/>
      <c r="R204" s="108"/>
      <c r="S204" s="108"/>
      <c r="T204" s="108"/>
      <c r="U204" s="108"/>
      <c r="V204" s="674"/>
      <c r="W204" s="127"/>
      <c r="X204" s="122"/>
      <c r="Y204" s="675"/>
      <c r="Z204" s="108"/>
      <c r="AA204" s="676"/>
      <c r="AB204" s="108"/>
    </row>
    <row r="205" spans="1:28" ht="13.5" customHeight="1">
      <c r="A205" s="159"/>
      <c r="B205" s="127"/>
      <c r="C205" s="672"/>
      <c r="D205" s="691"/>
      <c r="E205" s="684"/>
      <c r="F205" s="688"/>
      <c r="G205" s="673"/>
      <c r="H205" s="673"/>
      <c r="I205" s="673"/>
      <c r="J205" s="673"/>
      <c r="K205" s="695"/>
      <c r="L205" s="688"/>
      <c r="M205" s="673"/>
      <c r="N205" s="672"/>
      <c r="O205" s="686"/>
      <c r="P205" s="384"/>
      <c r="Q205" s="108"/>
      <c r="R205" s="108"/>
      <c r="S205" s="108"/>
      <c r="T205" s="108"/>
      <c r="U205" s="108"/>
      <c r="V205" s="674"/>
      <c r="W205" s="127"/>
      <c r="X205" s="122"/>
      <c r="Y205" s="675"/>
      <c r="Z205" s="108"/>
      <c r="AA205" s="687"/>
      <c r="AB205" s="108"/>
    </row>
    <row r="206" spans="1:28" hidden="1">
      <c r="A206" s="159"/>
      <c r="B206" s="127"/>
      <c r="C206" s="672"/>
      <c r="D206" s="691"/>
      <c r="E206" s="688"/>
      <c r="F206" s="684"/>
      <c r="G206" s="673"/>
      <c r="H206" s="673"/>
      <c r="I206" s="673"/>
      <c r="J206" s="673"/>
      <c r="K206" s="683"/>
      <c r="L206" s="683"/>
      <c r="M206" s="673"/>
      <c r="N206" s="672"/>
      <c r="O206" s="678"/>
      <c r="P206" s="384"/>
      <c r="Q206" s="108"/>
      <c r="R206" s="108"/>
      <c r="S206" s="108"/>
      <c r="T206" s="108"/>
      <c r="U206" s="108"/>
      <c r="V206" s="674"/>
      <c r="W206" s="127"/>
      <c r="X206" s="122"/>
      <c r="Y206" s="675"/>
      <c r="Z206" s="108"/>
      <c r="AA206" s="681"/>
      <c r="AB206" s="108"/>
    </row>
    <row r="207" spans="1:28" ht="13.5" customHeight="1">
      <c r="A207" s="159"/>
      <c r="B207" s="103"/>
      <c r="C207" s="672"/>
      <c r="D207" s="691"/>
      <c r="E207" s="684"/>
      <c r="F207" s="684"/>
      <c r="G207" s="673"/>
      <c r="H207" s="673"/>
      <c r="I207" s="673"/>
      <c r="J207" s="673"/>
      <c r="K207" s="688"/>
      <c r="L207" s="688"/>
      <c r="M207" s="673"/>
      <c r="N207" s="672"/>
      <c r="O207" s="678"/>
      <c r="P207" s="384"/>
      <c r="Q207" s="108"/>
      <c r="R207" s="108"/>
      <c r="S207" s="108"/>
      <c r="T207" s="108"/>
      <c r="U207" s="108"/>
      <c r="V207" s="674"/>
      <c r="W207" s="127"/>
      <c r="X207" s="122"/>
      <c r="Y207" s="675"/>
      <c r="Z207" s="108"/>
      <c r="AA207" s="676"/>
      <c r="AB207" s="108"/>
    </row>
    <row r="208" spans="1:28" ht="12" customHeight="1">
      <c r="A208" s="159"/>
      <c r="B208" s="127"/>
      <c r="C208" s="672"/>
      <c r="D208" s="691"/>
      <c r="E208" s="683"/>
      <c r="F208" s="684"/>
      <c r="G208" s="695"/>
      <c r="H208" s="673"/>
      <c r="I208" s="673"/>
      <c r="J208" s="673"/>
      <c r="K208" s="683"/>
      <c r="L208" s="684"/>
      <c r="M208" s="673"/>
      <c r="N208" s="677"/>
      <c r="O208" s="686"/>
      <c r="P208" s="384"/>
      <c r="Q208" s="108"/>
      <c r="R208" s="108"/>
      <c r="S208" s="108"/>
      <c r="T208" s="108"/>
      <c r="U208" s="108"/>
      <c r="V208" s="674"/>
      <c r="W208" s="127"/>
      <c r="X208" s="122"/>
      <c r="Y208" s="675"/>
      <c r="Z208" s="108"/>
      <c r="AA208" s="687"/>
      <c r="AB208" s="108"/>
    </row>
    <row r="209" spans="1:28" ht="13.5" customHeight="1">
      <c r="A209" s="159"/>
      <c r="B209" s="127"/>
      <c r="C209" s="672"/>
      <c r="D209" s="691"/>
      <c r="E209" s="695"/>
      <c r="F209" s="695"/>
      <c r="G209" s="673"/>
      <c r="H209" s="673"/>
      <c r="I209" s="673"/>
      <c r="J209" s="673"/>
      <c r="K209" s="696"/>
      <c r="L209" s="695"/>
      <c r="M209" s="673"/>
      <c r="N209" s="677"/>
      <c r="O209" s="678"/>
      <c r="P209" s="384"/>
      <c r="Q209" s="108"/>
      <c r="R209" s="108"/>
      <c r="S209" s="108"/>
      <c r="T209" s="108"/>
      <c r="U209" s="108"/>
      <c r="V209" s="674"/>
      <c r="W209" s="127"/>
      <c r="X209" s="122"/>
      <c r="Y209" s="675"/>
      <c r="Z209" s="108"/>
      <c r="AA209" s="690"/>
      <c r="AB209" s="108"/>
    </row>
    <row r="210" spans="1:28">
      <c r="A210" s="159"/>
      <c r="B210" s="127"/>
      <c r="C210" s="672"/>
      <c r="D210" s="691"/>
      <c r="E210" s="155"/>
      <c r="F210" s="155"/>
      <c r="G210" s="155"/>
      <c r="H210" s="155"/>
      <c r="I210" s="155"/>
      <c r="J210" s="155"/>
      <c r="K210" s="155"/>
      <c r="L210" s="155"/>
      <c r="M210" s="155"/>
      <c r="N210" s="677"/>
      <c r="O210" s="678"/>
      <c r="P210" s="384"/>
      <c r="Q210" s="108"/>
      <c r="R210" s="108"/>
      <c r="S210" s="108"/>
      <c r="T210" s="108"/>
      <c r="U210" s="108"/>
      <c r="V210" s="674"/>
      <c r="W210" s="127"/>
      <c r="X210" s="122"/>
      <c r="Y210" s="675"/>
      <c r="Z210" s="108"/>
      <c r="AA210" s="676"/>
      <c r="AB210" s="108"/>
    </row>
    <row r="211" spans="1:28" ht="12.75" customHeight="1">
      <c r="A211" s="159"/>
      <c r="B211" s="127"/>
      <c r="C211" s="672"/>
      <c r="D211" s="691"/>
      <c r="E211" s="155"/>
      <c r="F211" s="155"/>
      <c r="G211" s="155"/>
      <c r="H211" s="155"/>
      <c r="I211" s="155"/>
      <c r="J211" s="155"/>
      <c r="K211" s="155"/>
      <c r="L211" s="155"/>
      <c r="M211" s="155"/>
      <c r="N211" s="677"/>
      <c r="O211" s="678"/>
      <c r="P211" s="384"/>
      <c r="Q211" s="108"/>
      <c r="R211" s="108"/>
      <c r="S211" s="108"/>
      <c r="T211" s="108"/>
      <c r="U211" s="108"/>
      <c r="V211" s="674"/>
      <c r="W211" s="127"/>
      <c r="X211" s="122"/>
      <c r="Y211" s="675"/>
      <c r="Z211" s="108"/>
      <c r="AA211" s="676"/>
      <c r="AB211" s="108"/>
    </row>
    <row r="212" spans="1:28" ht="12" customHeight="1">
      <c r="A212" s="159"/>
      <c r="B212" s="127"/>
      <c r="C212" s="672"/>
      <c r="D212" s="155"/>
      <c r="E212" s="155"/>
      <c r="F212" s="155"/>
      <c r="G212" s="155"/>
      <c r="H212" s="155"/>
      <c r="I212" s="155"/>
      <c r="J212" s="155"/>
      <c r="K212" s="155"/>
      <c r="L212" s="155"/>
      <c r="M212" s="155"/>
      <c r="N212" s="677"/>
      <c r="O212" s="678"/>
      <c r="P212" s="384"/>
      <c r="Q212" s="108"/>
      <c r="R212" s="108"/>
      <c r="S212" s="108"/>
      <c r="T212" s="108"/>
      <c r="U212" s="108"/>
      <c r="V212" s="674"/>
      <c r="W212" s="127"/>
      <c r="X212" s="122"/>
      <c r="Y212" s="675"/>
      <c r="Z212" s="108"/>
      <c r="AA212" s="676"/>
      <c r="AB212" s="108"/>
    </row>
    <row r="213" spans="1:28" ht="12.75" customHeight="1">
      <c r="A213" s="159"/>
      <c r="B213" s="127"/>
      <c r="C213" s="672"/>
      <c r="D213" s="155"/>
      <c r="E213" s="155"/>
      <c r="F213" s="155"/>
      <c r="G213" s="155"/>
      <c r="H213" s="155"/>
      <c r="I213" s="155"/>
      <c r="J213" s="692"/>
      <c r="K213" s="155"/>
      <c r="L213" s="155"/>
      <c r="M213" s="155"/>
      <c r="N213" s="680"/>
      <c r="O213" s="678"/>
      <c r="P213" s="384"/>
      <c r="Q213" s="108"/>
      <c r="R213" s="108"/>
      <c r="S213" s="108"/>
      <c r="T213" s="108"/>
      <c r="U213" s="108"/>
      <c r="V213" s="693"/>
      <c r="W213" s="127"/>
      <c r="X213" s="694"/>
      <c r="Y213" s="675"/>
      <c r="Z213" s="108"/>
      <c r="AA213" s="676"/>
      <c r="AB213" s="108"/>
    </row>
    <row r="214" spans="1:28">
      <c r="A214" s="108"/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</row>
    <row r="215" spans="1:28">
      <c r="A215" s="108"/>
      <c r="B215" s="108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</row>
    <row r="216" spans="1:28">
      <c r="A216" s="108"/>
      <c r="B216" s="108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</row>
    <row r="217" spans="1:28">
      <c r="A217" s="108"/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</row>
    <row r="218" spans="1:28">
      <c r="A218" s="108"/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</row>
    <row r="219" spans="1:28">
      <c r="A219" s="108"/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</row>
    <row r="220" spans="1:28">
      <c r="A220" s="108"/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</row>
    <row r="221" spans="1:28">
      <c r="A221" s="108"/>
      <c r="B221" s="108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</row>
    <row r="222" spans="1:28">
      <c r="A222" s="108"/>
      <c r="B222" s="108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</row>
    <row r="223" spans="1:28">
      <c r="A223" s="108"/>
      <c r="B223" s="108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</row>
    <row r="224" spans="1:28">
      <c r="A224" s="108"/>
      <c r="B224" s="108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  <c r="AB224" s="108"/>
    </row>
    <row r="225" spans="1:28">
      <c r="A225" s="108"/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</row>
    <row r="226" spans="1:28">
      <c r="A226" s="108"/>
      <c r="B226" s="108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</row>
    <row r="227" spans="1:28">
      <c r="A227" s="108"/>
      <c r="B227" s="108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</row>
    <row r="228" spans="1:28">
      <c r="A228" s="108"/>
      <c r="B228" s="108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  <c r="AB228" s="108"/>
    </row>
    <row r="229" spans="1:28">
      <c r="A229" s="108"/>
      <c r="B229" s="108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</row>
    <row r="230" spans="1:28">
      <c r="A230" s="108"/>
      <c r="B230" s="108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</row>
    <row r="231" spans="1:28">
      <c r="A231" s="108"/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</row>
    <row r="232" spans="1:28">
      <c r="A232" s="108"/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</row>
    <row r="233" spans="1:28">
      <c r="A233" s="108"/>
      <c r="B233" s="108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  <c r="AB233" s="108"/>
    </row>
    <row r="234" spans="1:28">
      <c r="A234" s="108"/>
      <c r="B234" s="108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</row>
    <row r="235" spans="1:28">
      <c r="A235" s="108"/>
      <c r="B235" s="108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108"/>
      <c r="AB235" s="108"/>
    </row>
    <row r="236" spans="1:28">
      <c r="A236" s="108"/>
      <c r="B236" s="108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108"/>
      <c r="AB236" s="108"/>
    </row>
    <row r="237" spans="1:28">
      <c r="A237" s="108"/>
      <c r="B237" s="108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</row>
    <row r="238" spans="1:28">
      <c r="A238" s="108"/>
      <c r="B238" s="108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  <c r="AA238" s="108"/>
      <c r="AB238" s="108"/>
    </row>
    <row r="239" spans="1:28">
      <c r="A239" s="108"/>
      <c r="B239" s="108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  <c r="AA239" s="108"/>
      <c r="AB239" s="108"/>
    </row>
    <row r="240" spans="1:28">
      <c r="A240" s="108"/>
      <c r="B240" s="108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  <c r="V240" s="108"/>
      <c r="W240" s="108"/>
      <c r="X240" s="108"/>
      <c r="Y240" s="108"/>
      <c r="Z240" s="108"/>
      <c r="AA240" s="108"/>
      <c r="AB240" s="108"/>
    </row>
    <row r="241" spans="1:28">
      <c r="A241" s="108"/>
      <c r="B241" s="108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  <c r="X241" s="108"/>
      <c r="Y241" s="108"/>
      <c r="Z241" s="108"/>
      <c r="AA241" s="108"/>
      <c r="AB241" s="108"/>
    </row>
    <row r="242" spans="1:28">
      <c r="A242" s="108"/>
      <c r="B242" s="108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108"/>
      <c r="V242" s="108"/>
      <c r="W242" s="108"/>
      <c r="X242" s="108"/>
      <c r="Y242" s="108"/>
      <c r="Z242" s="108"/>
      <c r="AA242" s="108"/>
      <c r="AB242" s="108"/>
    </row>
    <row r="243" spans="1:28">
      <c r="A243" s="108"/>
      <c r="B243" s="108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108"/>
      <c r="U243" s="108"/>
      <c r="V243" s="108"/>
      <c r="W243" s="108"/>
      <c r="X243" s="108"/>
      <c r="Y243" s="108"/>
      <c r="Z243" s="108"/>
      <c r="AA243" s="108"/>
      <c r="AB243" s="108"/>
    </row>
    <row r="244" spans="1:28">
      <c r="A244" s="108"/>
      <c r="B244" s="108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8"/>
      <c r="U244" s="108"/>
      <c r="V244" s="108"/>
      <c r="W244" s="108"/>
      <c r="X244" s="108"/>
      <c r="Y244" s="108"/>
      <c r="Z244" s="108"/>
      <c r="AA244" s="108"/>
      <c r="AB244" s="108"/>
    </row>
    <row r="245" spans="1:28">
      <c r="A245" s="108"/>
      <c r="B245" s="108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108"/>
      <c r="U245" s="108"/>
      <c r="V245" s="108"/>
      <c r="W245" s="108"/>
      <c r="X245" s="108"/>
      <c r="Y245" s="108"/>
      <c r="Z245" s="108"/>
      <c r="AA245" s="108"/>
      <c r="AB245" s="108"/>
    </row>
    <row r="246" spans="1:28">
      <c r="A246" s="108"/>
      <c r="B246" s="108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108"/>
      <c r="U246" s="108"/>
      <c r="V246" s="108"/>
      <c r="W246" s="108"/>
      <c r="X246" s="108"/>
      <c r="Y246" s="108"/>
      <c r="Z246" s="108"/>
      <c r="AA246" s="108"/>
      <c r="AB246" s="108"/>
    </row>
    <row r="247" spans="1:28">
      <c r="A247" s="108"/>
      <c r="B247" s="108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108"/>
      <c r="U247" s="108"/>
      <c r="V247" s="108"/>
      <c r="W247" s="108"/>
      <c r="X247" s="108"/>
      <c r="Y247" s="108"/>
      <c r="Z247" s="108"/>
      <c r="AA247" s="108"/>
      <c r="AB247" s="108"/>
    </row>
    <row r="248" spans="1:28">
      <c r="A248" s="108"/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108"/>
      <c r="U248" s="108"/>
      <c r="V248" s="108"/>
      <c r="W248" s="108"/>
      <c r="X248" s="108"/>
      <c r="Y248" s="108"/>
      <c r="Z248" s="108"/>
      <c r="AA248" s="108"/>
      <c r="AB248" s="108"/>
    </row>
    <row r="249" spans="1:28">
      <c r="A249" s="108"/>
      <c r="B249" s="108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</row>
    <row r="250" spans="1:28">
      <c r="A250" s="108"/>
      <c r="B250" s="108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108"/>
      <c r="U250" s="108"/>
      <c r="V250" s="108"/>
      <c r="W250" s="108"/>
      <c r="X250" s="108"/>
      <c r="Y250" s="108"/>
      <c r="Z250" s="108"/>
      <c r="AA250" s="108"/>
      <c r="AB250" s="108"/>
    </row>
    <row r="251" spans="1:28">
      <c r="A251" s="108"/>
      <c r="B251" s="108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108"/>
      <c r="U251" s="108"/>
      <c r="V251" s="108"/>
      <c r="W251" s="108"/>
      <c r="X251" s="108"/>
      <c r="Y251" s="108"/>
      <c r="Z251" s="108"/>
      <c r="AA251" s="108"/>
      <c r="AB251" s="108"/>
    </row>
    <row r="252" spans="1:28">
      <c r="A252" s="108"/>
      <c r="B252" s="108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108"/>
      <c r="U252" s="108"/>
      <c r="V252" s="108"/>
      <c r="W252" s="108"/>
      <c r="X252" s="108"/>
      <c r="Y252" s="108"/>
      <c r="Z252" s="108"/>
      <c r="AA252" s="108"/>
      <c r="AB252" s="108"/>
    </row>
    <row r="253" spans="1:28">
      <c r="A253" s="108"/>
      <c r="B253" s="108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108"/>
      <c r="U253" s="108"/>
      <c r="V253" s="108"/>
      <c r="W253" s="108"/>
      <c r="X253" s="108"/>
      <c r="Y253" s="108"/>
      <c r="Z253" s="108"/>
      <c r="AA253" s="108"/>
      <c r="AB253" s="108"/>
    </row>
    <row r="254" spans="1:28">
      <c r="A254" s="108"/>
      <c r="B254" s="108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108"/>
      <c r="U254" s="108"/>
      <c r="V254" s="108"/>
      <c r="W254" s="108"/>
      <c r="X254" s="108"/>
      <c r="Y254" s="108"/>
      <c r="Z254" s="108"/>
      <c r="AA254" s="108"/>
      <c r="AB254" s="108"/>
    </row>
    <row r="255" spans="1:28">
      <c r="A255" s="108"/>
      <c r="B255" s="108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108"/>
      <c r="U255" s="108"/>
      <c r="V255" s="108"/>
      <c r="W255" s="108"/>
      <c r="X255" s="108"/>
      <c r="Y255" s="108"/>
      <c r="Z255" s="108"/>
      <c r="AA255" s="108"/>
      <c r="AB255" s="108"/>
    </row>
    <row r="256" spans="1:28">
      <c r="A256" s="108"/>
      <c r="B256" s="108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  <c r="X256" s="108"/>
      <c r="Y256" s="108"/>
      <c r="Z256" s="108"/>
      <c r="AA256" s="108"/>
      <c r="AB256" s="108"/>
    </row>
    <row r="257" spans="1:28">
      <c r="A257" s="108"/>
      <c r="B257" s="108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108"/>
      <c r="U257" s="108"/>
      <c r="V257" s="108"/>
      <c r="W257" s="108"/>
      <c r="X257" s="108"/>
      <c r="Y257" s="108"/>
      <c r="Z257" s="108"/>
      <c r="AA257" s="108"/>
      <c r="AB257" s="108"/>
    </row>
    <row r="258" spans="1:28">
      <c r="A258" s="108"/>
      <c r="B258" s="108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108"/>
      <c r="U258" s="108"/>
      <c r="V258" s="108"/>
      <c r="W258" s="108"/>
      <c r="X258" s="108"/>
      <c r="Y258" s="108"/>
      <c r="Z258" s="108"/>
      <c r="AA258" s="108"/>
      <c r="AB258" s="108"/>
    </row>
    <row r="259" spans="1:28">
      <c r="A259" s="108"/>
      <c r="B259" s="108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108"/>
      <c r="U259" s="108"/>
      <c r="V259" s="108"/>
      <c r="W259" s="108"/>
      <c r="X259" s="108"/>
      <c r="Y259" s="108"/>
      <c r="Z259" s="108"/>
      <c r="AA259" s="108"/>
      <c r="AB259" s="108"/>
    </row>
    <row r="260" spans="1:28">
      <c r="A260" s="108"/>
      <c r="B260" s="108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108"/>
      <c r="U260" s="108"/>
      <c r="V260" s="108"/>
      <c r="W260" s="108"/>
      <c r="X260" s="108"/>
      <c r="Y260" s="108"/>
      <c r="Z260" s="108"/>
      <c r="AA260" s="108"/>
      <c r="AB260" s="108"/>
    </row>
    <row r="261" spans="1:28">
      <c r="A261" s="108"/>
      <c r="B261" s="108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108"/>
      <c r="U261" s="108"/>
      <c r="V261" s="108"/>
      <c r="W261" s="108"/>
      <c r="X261" s="108"/>
      <c r="Y261" s="108"/>
      <c r="Z261" s="108"/>
      <c r="AA261" s="108"/>
      <c r="AB261" s="108"/>
    </row>
    <row r="262" spans="1:28">
      <c r="A262" s="108"/>
      <c r="B262" s="108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108"/>
      <c r="U262" s="108"/>
      <c r="V262" s="108"/>
      <c r="W262" s="108"/>
      <c r="X262" s="108"/>
      <c r="Y262" s="108"/>
      <c r="Z262" s="108"/>
      <c r="AA262" s="108"/>
      <c r="AB262" s="108"/>
    </row>
    <row r="263" spans="1:28">
      <c r="A263" s="108"/>
      <c r="B263" s="108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108"/>
      <c r="U263" s="108"/>
      <c r="V263" s="108"/>
      <c r="W263" s="108"/>
      <c r="X263" s="108"/>
      <c r="Y263" s="108"/>
      <c r="Z263" s="108"/>
      <c r="AA263" s="108"/>
      <c r="AB263" s="108"/>
    </row>
    <row r="264" spans="1:28">
      <c r="A264" s="108"/>
      <c r="B264" s="108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108"/>
      <c r="U264" s="108"/>
      <c r="V264" s="108"/>
      <c r="W264" s="108"/>
      <c r="X264" s="108"/>
      <c r="Y264" s="108"/>
      <c r="Z264" s="108"/>
      <c r="AA264" s="108"/>
      <c r="AB264" s="108"/>
    </row>
    <row r="265" spans="1:28">
      <c r="A265" s="108"/>
      <c r="B265" s="108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108"/>
      <c r="U265" s="108"/>
      <c r="V265" s="108"/>
      <c r="W265" s="108"/>
      <c r="X265" s="108"/>
      <c r="Y265" s="108"/>
      <c r="Z265" s="108"/>
      <c r="AA265" s="108"/>
      <c r="AB265" s="108"/>
    </row>
    <row r="266" spans="1:28">
      <c r="A266" s="108"/>
      <c r="B266" s="108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108"/>
      <c r="U266" s="108"/>
      <c r="V266" s="108"/>
      <c r="W266" s="108"/>
      <c r="X266" s="108"/>
      <c r="Y266" s="108"/>
      <c r="Z266" s="108"/>
      <c r="AA266" s="108"/>
      <c r="AB266" s="108"/>
    </row>
    <row r="267" spans="1:28">
      <c r="A267" s="108"/>
      <c r="B267" s="108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108"/>
      <c r="U267" s="108"/>
      <c r="V267" s="108"/>
      <c r="W267" s="108"/>
      <c r="X267" s="108"/>
      <c r="Y267" s="108"/>
      <c r="Z267" s="108"/>
      <c r="AA267" s="108"/>
      <c r="AB267" s="108"/>
    </row>
    <row r="268" spans="1:28">
      <c r="A268" s="108"/>
      <c r="B268" s="108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108"/>
      <c r="U268" s="108"/>
      <c r="V268" s="108"/>
      <c r="W268" s="108"/>
      <c r="X268" s="108"/>
      <c r="Y268" s="108"/>
      <c r="Z268" s="108"/>
      <c r="AA268" s="108"/>
      <c r="AB268" s="108"/>
    </row>
    <row r="269" spans="1:28">
      <c r="A269" s="108"/>
      <c r="B269" s="108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108"/>
      <c r="U269" s="108"/>
      <c r="V269" s="108"/>
      <c r="W269" s="108"/>
      <c r="X269" s="108"/>
      <c r="Y269" s="108"/>
      <c r="Z269" s="108"/>
      <c r="AA269" s="108"/>
      <c r="AB269" s="108"/>
    </row>
    <row r="270" spans="1:28">
      <c r="A270" s="108"/>
      <c r="B270" s="108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108"/>
      <c r="U270" s="108"/>
      <c r="V270" s="108"/>
      <c r="W270" s="108"/>
      <c r="X270" s="108"/>
      <c r="Y270" s="108"/>
      <c r="Z270" s="108"/>
      <c r="AA270" s="108"/>
      <c r="AB270" s="108"/>
    </row>
    <row r="271" spans="1:28">
      <c r="A271" s="108"/>
      <c r="B271" s="108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108"/>
      <c r="U271" s="108"/>
      <c r="V271" s="108"/>
      <c r="W271" s="108"/>
      <c r="X271" s="108"/>
      <c r="Y271" s="108"/>
      <c r="Z271" s="108"/>
      <c r="AA271" s="108"/>
      <c r="AB271" s="108"/>
    </row>
    <row r="272" spans="1:28">
      <c r="A272" s="108"/>
      <c r="B272" s="108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108"/>
      <c r="U272" s="108"/>
      <c r="V272" s="108"/>
      <c r="W272" s="108"/>
      <c r="X272" s="108"/>
      <c r="Y272" s="108"/>
      <c r="Z272" s="108"/>
      <c r="AA272" s="108"/>
      <c r="AB272" s="108"/>
    </row>
    <row r="273" spans="1:28">
      <c r="A273" s="108"/>
      <c r="B273" s="108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108"/>
      <c r="U273" s="108"/>
      <c r="V273" s="108"/>
      <c r="W273" s="108"/>
      <c r="X273" s="108"/>
      <c r="Y273" s="108"/>
      <c r="Z273" s="108"/>
      <c r="AA273" s="108"/>
      <c r="AB273" s="108"/>
    </row>
    <row r="274" spans="1:28">
      <c r="A274" s="108"/>
      <c r="B274" s="108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  <c r="AA274" s="108"/>
      <c r="AB274" s="108"/>
    </row>
    <row r="275" spans="1:28">
      <c r="A275" s="108"/>
      <c r="B275" s="108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108"/>
      <c r="U275" s="108"/>
      <c r="V275" s="108"/>
      <c r="W275" s="108"/>
      <c r="X275" s="108"/>
      <c r="Y275" s="108"/>
      <c r="Z275" s="108"/>
      <c r="AA275" s="108"/>
      <c r="AB275" s="108"/>
    </row>
    <row r="276" spans="1:28">
      <c r="A276" s="108"/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</row>
    <row r="277" spans="1:28">
      <c r="A277" s="108"/>
      <c r="B277" s="108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108"/>
      <c r="U277" s="108"/>
      <c r="V277" s="108"/>
      <c r="W277" s="108"/>
      <c r="X277" s="108"/>
      <c r="Y277" s="108"/>
      <c r="Z277" s="108"/>
      <c r="AA277" s="108"/>
      <c r="AB277" s="108"/>
    </row>
    <row r="278" spans="1:28">
      <c r="A278" s="108"/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108"/>
      <c r="U278" s="108"/>
      <c r="V278" s="108"/>
      <c r="W278" s="108"/>
      <c r="X278" s="108"/>
      <c r="Y278" s="108"/>
      <c r="Z278" s="108"/>
      <c r="AA278" s="108"/>
      <c r="AB278" s="108"/>
    </row>
    <row r="279" spans="1:28">
      <c r="A279" s="108"/>
      <c r="B279" s="108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108"/>
      <c r="U279" s="108"/>
      <c r="V279" s="108"/>
      <c r="W279" s="108"/>
      <c r="X279" s="108"/>
      <c r="Y279" s="108"/>
      <c r="Z279" s="108"/>
      <c r="AA279" s="108"/>
      <c r="AB279" s="108"/>
    </row>
    <row r="280" spans="1:28">
      <c r="A280" s="108"/>
      <c r="B280" s="108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108"/>
      <c r="U280" s="108"/>
      <c r="V280" s="108"/>
      <c r="W280" s="108"/>
      <c r="X280" s="108"/>
      <c r="Y280" s="108"/>
      <c r="Z280" s="108"/>
      <c r="AA280" s="108"/>
      <c r="AB280" s="108"/>
    </row>
    <row r="281" spans="1:28">
      <c r="A281" s="108"/>
      <c r="B281" s="108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108"/>
      <c r="U281" s="108"/>
      <c r="V281" s="108"/>
      <c r="W281" s="108"/>
      <c r="X281" s="108"/>
      <c r="Y281" s="108"/>
      <c r="Z281" s="108"/>
      <c r="AA281" s="108"/>
      <c r="AB281" s="108"/>
    </row>
    <row r="282" spans="1:28">
      <c r="A282" s="108"/>
      <c r="B282" s="108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108"/>
      <c r="U282" s="108"/>
      <c r="V282" s="108"/>
      <c r="W282" s="108"/>
      <c r="X282" s="108"/>
      <c r="Y282" s="108"/>
      <c r="Z282" s="108"/>
      <c r="AA282" s="108"/>
      <c r="AB282" s="108"/>
    </row>
    <row r="283" spans="1:28">
      <c r="A283" s="108"/>
      <c r="B283" s="108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108"/>
      <c r="U283" s="108"/>
      <c r="V283" s="108"/>
      <c r="W283" s="108"/>
      <c r="X283" s="108"/>
      <c r="Y283" s="108"/>
      <c r="Z283" s="108"/>
      <c r="AA283" s="108"/>
      <c r="AB283" s="108"/>
    </row>
    <row r="284" spans="1:28">
      <c r="A284" s="108"/>
      <c r="B284" s="108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108"/>
      <c r="U284" s="108"/>
      <c r="V284" s="108"/>
      <c r="W284" s="108"/>
      <c r="X284" s="108"/>
      <c r="Y284" s="108"/>
      <c r="Z284" s="108"/>
      <c r="AA284" s="108"/>
      <c r="AB284" s="108"/>
    </row>
    <row r="285" spans="1:28">
      <c r="A285" s="108"/>
      <c r="B285" s="108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108"/>
      <c r="U285" s="108"/>
      <c r="V285" s="108"/>
      <c r="W285" s="108"/>
      <c r="X285" s="108"/>
      <c r="Y285" s="108"/>
      <c r="Z285" s="108"/>
      <c r="AA285" s="108"/>
      <c r="AB285" s="108"/>
    </row>
    <row r="286" spans="1:28">
      <c r="A286" s="108"/>
      <c r="B286" s="108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108"/>
      <c r="U286" s="108"/>
      <c r="V286" s="108"/>
      <c r="W286" s="108"/>
      <c r="X286" s="108"/>
      <c r="Y286" s="108"/>
      <c r="Z286" s="108"/>
      <c r="AA286" s="108"/>
      <c r="AB286" s="108"/>
    </row>
    <row r="287" spans="1:28">
      <c r="A287" s="108"/>
      <c r="B287" s="108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108"/>
      <c r="U287" s="108"/>
      <c r="V287" s="108"/>
      <c r="W287" s="108"/>
      <c r="X287" s="108"/>
      <c r="Y287" s="108"/>
      <c r="Z287" s="108"/>
      <c r="AA287" s="108"/>
      <c r="AB287" s="108"/>
    </row>
    <row r="288" spans="1:28">
      <c r="A288" s="108"/>
      <c r="B288" s="108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108"/>
      <c r="U288" s="108"/>
      <c r="V288" s="108"/>
      <c r="W288" s="108"/>
      <c r="X288" s="108"/>
      <c r="Y288" s="108"/>
      <c r="Z288" s="108"/>
      <c r="AA288" s="108"/>
      <c r="AB288" s="108"/>
    </row>
    <row r="289" spans="1:28">
      <c r="A289" s="108"/>
      <c r="B289" s="108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108"/>
      <c r="U289" s="108"/>
      <c r="V289" s="108"/>
      <c r="W289" s="108"/>
      <c r="X289" s="108"/>
      <c r="Y289" s="108"/>
      <c r="Z289" s="108"/>
      <c r="AA289" s="108"/>
      <c r="AB289" s="108"/>
    </row>
    <row r="290" spans="1:28">
      <c r="A290" s="108"/>
      <c r="B290" s="108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108"/>
      <c r="U290" s="108"/>
      <c r="V290" s="108"/>
      <c r="W290" s="108"/>
      <c r="X290" s="108"/>
      <c r="Y290" s="108"/>
      <c r="Z290" s="108"/>
      <c r="AA290" s="108"/>
      <c r="AB290" s="108"/>
    </row>
    <row r="291" spans="1:28">
      <c r="A291" s="108"/>
      <c r="B291" s="108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108"/>
      <c r="U291" s="108"/>
      <c r="V291" s="108"/>
      <c r="W291" s="108"/>
      <c r="X291" s="108"/>
      <c r="Y291" s="108"/>
      <c r="Z291" s="108"/>
      <c r="AA291" s="108"/>
      <c r="AB291" s="108"/>
    </row>
    <row r="292" spans="1:28">
      <c r="A292" s="108"/>
      <c r="B292" s="108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108"/>
      <c r="U292" s="108"/>
      <c r="V292" s="108"/>
      <c r="W292" s="108"/>
      <c r="X292" s="108"/>
      <c r="Y292" s="108"/>
      <c r="Z292" s="108"/>
      <c r="AA292" s="108"/>
      <c r="AB292" s="108"/>
    </row>
    <row r="293" spans="1:28">
      <c r="A293" s="108"/>
      <c r="B293" s="108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108"/>
      <c r="U293" s="108"/>
      <c r="V293" s="108"/>
      <c r="W293" s="108"/>
      <c r="X293" s="108"/>
      <c r="Y293" s="108"/>
      <c r="Z293" s="108"/>
      <c r="AA293" s="108"/>
      <c r="AB293" s="108"/>
    </row>
    <row r="294" spans="1:28">
      <c r="A294" s="108"/>
      <c r="B294" s="108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108"/>
      <c r="U294" s="108"/>
      <c r="V294" s="108"/>
      <c r="W294" s="108"/>
      <c r="X294" s="108"/>
      <c r="Y294" s="108"/>
      <c r="Z294" s="108"/>
      <c r="AA294" s="108"/>
      <c r="AB294" s="108"/>
    </row>
    <row r="295" spans="1:28">
      <c r="A295" s="108"/>
      <c r="B295" s="108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108"/>
      <c r="U295" s="108"/>
      <c r="V295" s="108"/>
      <c r="W295" s="108"/>
      <c r="X295" s="108"/>
      <c r="Y295" s="108"/>
      <c r="Z295" s="108"/>
      <c r="AA295" s="108"/>
      <c r="AB295" s="108"/>
    </row>
    <row r="296" spans="1:28">
      <c r="A296" s="108"/>
      <c r="B296" s="108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108"/>
      <c r="U296" s="108"/>
      <c r="V296" s="108"/>
      <c r="W296" s="108"/>
      <c r="X296" s="108"/>
      <c r="Y296" s="108"/>
      <c r="Z296" s="108"/>
      <c r="AA296" s="108"/>
      <c r="AB296" s="108"/>
    </row>
    <row r="297" spans="1:28">
      <c r="A297" s="108"/>
      <c r="B297" s="108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  <c r="T297" s="108"/>
      <c r="U297" s="108"/>
      <c r="V297" s="108"/>
      <c r="W297" s="108"/>
      <c r="X297" s="108"/>
      <c r="Y297" s="108"/>
      <c r="Z297" s="108"/>
      <c r="AA297" s="108"/>
      <c r="AB297" s="108"/>
    </row>
    <row r="298" spans="1:28">
      <c r="A298" s="108"/>
      <c r="B298" s="108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108"/>
      <c r="U298" s="108"/>
      <c r="V298" s="108"/>
      <c r="W298" s="108"/>
      <c r="X298" s="108"/>
      <c r="Y298" s="108"/>
      <c r="Z298" s="108"/>
      <c r="AA298" s="108"/>
      <c r="AB298" s="108"/>
    </row>
    <row r="299" spans="1:28">
      <c r="A299" s="108"/>
      <c r="B299" s="108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108"/>
      <c r="U299" s="108"/>
      <c r="V299" s="108"/>
      <c r="W299" s="108"/>
      <c r="X299" s="108"/>
      <c r="Y299" s="108"/>
      <c r="Z299" s="108"/>
      <c r="AA299" s="108"/>
      <c r="AB299" s="108"/>
    </row>
    <row r="300" spans="1:28">
      <c r="A300" s="108"/>
      <c r="B300" s="108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108"/>
      <c r="U300" s="108"/>
      <c r="V300" s="108"/>
      <c r="W300" s="108"/>
      <c r="X300" s="108"/>
      <c r="Y300" s="108"/>
      <c r="Z300" s="108"/>
      <c r="AA300" s="108"/>
      <c r="AB300" s="108"/>
    </row>
    <row r="301" spans="1:28">
      <c r="A301" s="108"/>
      <c r="B301" s="108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108"/>
      <c r="U301" s="108"/>
      <c r="V301" s="108"/>
      <c r="W301" s="108"/>
      <c r="X301" s="108"/>
      <c r="Y301" s="108"/>
      <c r="Z301" s="108"/>
      <c r="AA301" s="108"/>
      <c r="AB301" s="108"/>
    </row>
    <row r="302" spans="1:28">
      <c r="A302" s="108"/>
      <c r="B302" s="108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108"/>
      <c r="U302" s="108"/>
      <c r="V302" s="108"/>
      <c r="W302" s="108"/>
      <c r="X302" s="108"/>
      <c r="Y302" s="108"/>
      <c r="Z302" s="108"/>
      <c r="AA302" s="108"/>
      <c r="AB302" s="108"/>
    </row>
    <row r="303" spans="1:28">
      <c r="A303" s="108"/>
      <c r="B303" s="108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</row>
    <row r="304" spans="1:28">
      <c r="A304" s="108"/>
      <c r="B304" s="108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  <c r="T304" s="108"/>
      <c r="U304" s="108"/>
      <c r="V304" s="108"/>
      <c r="W304" s="108"/>
      <c r="X304" s="108"/>
      <c r="Y304" s="108"/>
      <c r="Z304" s="108"/>
      <c r="AA304" s="108"/>
      <c r="AB304" s="108"/>
    </row>
    <row r="305" spans="1:28">
      <c r="A305" s="108"/>
      <c r="B305" s="108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108"/>
      <c r="U305" s="108"/>
      <c r="V305" s="108"/>
      <c r="W305" s="108"/>
      <c r="X305" s="108"/>
      <c r="Y305" s="108"/>
      <c r="Z305" s="108"/>
      <c r="AA305" s="108"/>
      <c r="AB305" s="108"/>
    </row>
    <row r="306" spans="1:28">
      <c r="A306" s="108"/>
      <c r="B306" s="108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108"/>
      <c r="U306" s="108"/>
      <c r="V306" s="108"/>
      <c r="W306" s="108"/>
      <c r="X306" s="108"/>
      <c r="Y306" s="108"/>
      <c r="Z306" s="108"/>
      <c r="AA306" s="108"/>
      <c r="AB306" s="108"/>
    </row>
    <row r="307" spans="1:28">
      <c r="A307" s="108"/>
      <c r="B307" s="108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108"/>
      <c r="U307" s="108"/>
      <c r="V307" s="108"/>
      <c r="W307" s="108"/>
      <c r="X307" s="108"/>
      <c r="Y307" s="108"/>
      <c r="Z307" s="108"/>
      <c r="AA307" s="108"/>
      <c r="AB307" s="108"/>
    </row>
    <row r="308" spans="1:28">
      <c r="A308" s="108"/>
      <c r="B308" s="108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108"/>
      <c r="U308" s="108"/>
      <c r="V308" s="108"/>
      <c r="W308" s="108"/>
      <c r="X308" s="108"/>
      <c r="Y308" s="108"/>
      <c r="Z308" s="108"/>
      <c r="AA308" s="108"/>
      <c r="AB308" s="108"/>
    </row>
    <row r="309" spans="1:28">
      <c r="A309" s="108"/>
      <c r="B309" s="108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108"/>
      <c r="U309" s="108"/>
      <c r="V309" s="108"/>
      <c r="W309" s="108"/>
      <c r="X309" s="108"/>
      <c r="Y309" s="108"/>
      <c r="Z309" s="108"/>
      <c r="AA309" s="108"/>
      <c r="AB309" s="108"/>
    </row>
    <row r="310" spans="1:28">
      <c r="A310" s="108"/>
      <c r="B310" s="108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108"/>
      <c r="U310" s="108"/>
      <c r="V310" s="108"/>
      <c r="W310" s="108"/>
      <c r="X310" s="108"/>
      <c r="Y310" s="108"/>
      <c r="Z310" s="108"/>
      <c r="AA310" s="108"/>
      <c r="AB310" s="108"/>
    </row>
    <row r="311" spans="1:28">
      <c r="A311" s="108"/>
      <c r="B311" s="108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108"/>
      <c r="U311" s="108"/>
      <c r="V311" s="108"/>
      <c r="W311" s="108"/>
      <c r="X311" s="108"/>
      <c r="Y311" s="108"/>
      <c r="Z311" s="108"/>
      <c r="AA311" s="108"/>
      <c r="AB311" s="108"/>
    </row>
    <row r="312" spans="1:28">
      <c r="A312" s="108"/>
      <c r="B312" s="108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108"/>
      <c r="U312" s="108"/>
      <c r="V312" s="108"/>
      <c r="W312" s="108"/>
      <c r="X312" s="108"/>
      <c r="Y312" s="108"/>
      <c r="Z312" s="108"/>
      <c r="AA312" s="108"/>
      <c r="AB312" s="108"/>
    </row>
    <row r="313" spans="1:28">
      <c r="A313" s="108"/>
      <c r="B313" s="108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108"/>
      <c r="U313" s="108"/>
      <c r="V313" s="108"/>
      <c r="W313" s="108"/>
      <c r="X313" s="108"/>
      <c r="Y313" s="108"/>
      <c r="Z313" s="108"/>
      <c r="AA313" s="108"/>
      <c r="AB313" s="108"/>
    </row>
    <row r="314" spans="1:28">
      <c r="A314" s="108"/>
      <c r="B314" s="108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108"/>
      <c r="U314" s="108"/>
      <c r="V314" s="108"/>
      <c r="W314" s="108"/>
      <c r="X314" s="108"/>
      <c r="Y314" s="108"/>
      <c r="Z314" s="108"/>
      <c r="AA314" s="108"/>
      <c r="AB314" s="108"/>
    </row>
    <row r="315" spans="1:28">
      <c r="A315" s="108"/>
      <c r="B315" s="108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108"/>
      <c r="U315" s="108"/>
      <c r="V315" s="108"/>
      <c r="W315" s="108"/>
      <c r="X315" s="108"/>
      <c r="Y315" s="108"/>
      <c r="Z315" s="108"/>
      <c r="AA315" s="108"/>
      <c r="AB315" s="108"/>
    </row>
    <row r="316" spans="1:28">
      <c r="A316" s="108"/>
      <c r="B316" s="108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108"/>
      <c r="U316" s="108"/>
      <c r="V316" s="108"/>
      <c r="W316" s="108"/>
      <c r="X316" s="108"/>
      <c r="Y316" s="108"/>
      <c r="Z316" s="108"/>
      <c r="AA316" s="108"/>
      <c r="AB316" s="108"/>
    </row>
    <row r="317" spans="1:28">
      <c r="A317" s="108"/>
      <c r="B317" s="108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108"/>
      <c r="U317" s="108"/>
      <c r="V317" s="108"/>
      <c r="W317" s="108"/>
      <c r="X317" s="108"/>
      <c r="Y317" s="108"/>
      <c r="Z317" s="108"/>
      <c r="AA317" s="108"/>
      <c r="AB317" s="108"/>
    </row>
    <row r="318" spans="1:28">
      <c r="A318" s="108"/>
      <c r="B318" s="108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108"/>
      <c r="U318" s="108"/>
      <c r="V318" s="108"/>
      <c r="W318" s="108"/>
      <c r="X318" s="108"/>
      <c r="Y318" s="108"/>
      <c r="Z318" s="108"/>
      <c r="AA318" s="108"/>
      <c r="AB318" s="108"/>
    </row>
    <row r="319" spans="1:28">
      <c r="A319" s="108"/>
      <c r="B319" s="108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  <c r="T319" s="108"/>
      <c r="U319" s="108"/>
      <c r="V319" s="108"/>
      <c r="W319" s="108"/>
      <c r="X319" s="108"/>
      <c r="Y319" s="108"/>
      <c r="Z319" s="108"/>
      <c r="AA319" s="108"/>
      <c r="AB319" s="108"/>
    </row>
    <row r="320" spans="1:28">
      <c r="A320" s="108"/>
      <c r="B320" s="108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108"/>
      <c r="U320" s="108"/>
      <c r="V320" s="108"/>
      <c r="W320" s="108"/>
      <c r="X320" s="108"/>
      <c r="Y320" s="108"/>
      <c r="Z320" s="108"/>
      <c r="AA320" s="108"/>
      <c r="AB320" s="108"/>
    </row>
    <row r="321" spans="1:28">
      <c r="A321" s="108"/>
      <c r="B321" s="108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108"/>
      <c r="U321" s="108"/>
      <c r="V321" s="108"/>
      <c r="W321" s="108"/>
      <c r="X321" s="108"/>
      <c r="Y321" s="108"/>
      <c r="Z321" s="108"/>
      <c r="AA321" s="108"/>
      <c r="AB321" s="108"/>
    </row>
    <row r="322" spans="1:28">
      <c r="A322" s="108"/>
      <c r="B322" s="108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  <c r="S322" s="108"/>
      <c r="T322" s="108"/>
      <c r="U322" s="108"/>
      <c r="V322" s="108"/>
      <c r="W322" s="108"/>
      <c r="X322" s="108"/>
      <c r="Y322" s="108"/>
      <c r="Z322" s="108"/>
      <c r="AA322" s="108"/>
      <c r="AB322" s="108"/>
    </row>
    <row r="323" spans="1:28">
      <c r="A323" s="108"/>
      <c r="B323" s="108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108"/>
      <c r="U323" s="108"/>
      <c r="V323" s="108"/>
      <c r="W323" s="108"/>
      <c r="X323" s="108"/>
      <c r="Y323" s="108"/>
      <c r="Z323" s="108"/>
      <c r="AA323" s="108"/>
      <c r="AB323" s="108"/>
    </row>
    <row r="324" spans="1:28">
      <c r="A324" s="108"/>
      <c r="B324" s="108"/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108"/>
      <c r="U324" s="108"/>
      <c r="V324" s="108"/>
      <c r="W324" s="108"/>
      <c r="X324" s="108"/>
      <c r="Y324" s="108"/>
      <c r="Z324" s="108"/>
      <c r="AA324" s="108"/>
      <c r="AB324" s="108"/>
    </row>
    <row r="325" spans="1:28">
      <c r="A325" s="108"/>
      <c r="B325" s="108"/>
      <c r="C325" s="108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108"/>
      <c r="U325" s="108"/>
      <c r="V325" s="108"/>
      <c r="W325" s="108"/>
      <c r="X325" s="108"/>
      <c r="Y325" s="108"/>
      <c r="Z325" s="108"/>
      <c r="AA325" s="108"/>
      <c r="AB325" s="108"/>
    </row>
    <row r="326" spans="1:28">
      <c r="A326" s="108"/>
      <c r="B326" s="108"/>
      <c r="C326" s="108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108"/>
      <c r="U326" s="108"/>
      <c r="V326" s="108"/>
      <c r="W326" s="108"/>
      <c r="X326" s="108"/>
      <c r="Y326" s="108"/>
      <c r="Z326" s="108"/>
      <c r="AA326" s="108"/>
      <c r="AB326" s="108"/>
    </row>
    <row r="327" spans="1:28">
      <c r="A327" s="108"/>
      <c r="B327" s="108"/>
      <c r="C327" s="108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  <c r="S327" s="108"/>
      <c r="T327" s="108"/>
      <c r="U327" s="108"/>
      <c r="V327" s="108"/>
      <c r="W327" s="108"/>
      <c r="X327" s="108"/>
      <c r="Y327" s="108"/>
      <c r="Z327" s="108"/>
      <c r="AA327" s="108"/>
      <c r="AB327" s="108"/>
    </row>
    <row r="328" spans="1:28">
      <c r="A328" s="108"/>
      <c r="B328" s="108"/>
      <c r="C328" s="108"/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  <c r="T328" s="108"/>
      <c r="U328" s="108"/>
      <c r="V328" s="108"/>
      <c r="W328" s="108"/>
      <c r="X328" s="108"/>
      <c r="Y328" s="108"/>
      <c r="Z328" s="108"/>
      <c r="AA328" s="108"/>
      <c r="AB328" s="108"/>
    </row>
    <row r="329" spans="1:28">
      <c r="A329" s="108"/>
      <c r="B329" s="108"/>
      <c r="C329" s="108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108"/>
      <c r="U329" s="108"/>
      <c r="V329" s="108"/>
      <c r="W329" s="108"/>
      <c r="X329" s="108"/>
      <c r="Y329" s="108"/>
      <c r="Z329" s="108"/>
      <c r="AA329" s="108"/>
      <c r="AB329" s="108"/>
    </row>
    <row r="330" spans="1:28">
      <c r="A330" s="108"/>
      <c r="B330" s="108"/>
      <c r="C330" s="108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</row>
    <row r="331" spans="1:28">
      <c r="A331" s="108"/>
      <c r="B331" s="108"/>
      <c r="C331" s="108"/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108"/>
      <c r="U331" s="108"/>
      <c r="V331" s="108"/>
      <c r="W331" s="108"/>
      <c r="X331" s="108"/>
      <c r="Y331" s="108"/>
      <c r="Z331" s="108"/>
      <c r="AA331" s="108"/>
      <c r="AB331" s="108"/>
    </row>
    <row r="332" spans="1:28">
      <c r="A332" s="108"/>
      <c r="B332" s="108"/>
      <c r="C332" s="108"/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108"/>
      <c r="U332" s="108"/>
      <c r="V332" s="108"/>
      <c r="W332" s="108"/>
      <c r="X332" s="108"/>
      <c r="Y332" s="108"/>
      <c r="Z332" s="108"/>
      <c r="AA332" s="108"/>
      <c r="AB332" s="108"/>
    </row>
    <row r="333" spans="1:28">
      <c r="A333" s="108"/>
      <c r="B333" s="108"/>
      <c r="C333" s="108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108"/>
      <c r="U333" s="108"/>
      <c r="V333" s="108"/>
      <c r="W333" s="108"/>
      <c r="X333" s="108"/>
      <c r="Y333" s="108"/>
      <c r="Z333" s="108"/>
      <c r="AA333" s="108"/>
      <c r="AB333" s="108"/>
    </row>
    <row r="334" spans="1:28">
      <c r="A334" s="108"/>
      <c r="B334" s="108"/>
      <c r="C334" s="108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108"/>
      <c r="U334" s="108"/>
      <c r="V334" s="108"/>
      <c r="W334" s="108"/>
      <c r="X334" s="108"/>
      <c r="Y334" s="108"/>
      <c r="Z334" s="108"/>
      <c r="AA334" s="108"/>
      <c r="AB334" s="108"/>
    </row>
    <row r="335" spans="1:28">
      <c r="A335" s="108"/>
      <c r="B335" s="108"/>
      <c r="C335" s="108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108"/>
      <c r="U335" s="108"/>
      <c r="V335" s="108"/>
      <c r="W335" s="108"/>
      <c r="X335" s="108"/>
      <c r="Y335" s="108"/>
      <c r="Z335" s="108"/>
      <c r="AA335" s="108"/>
      <c r="AB335" s="108"/>
    </row>
    <row r="336" spans="1:28">
      <c r="A336" s="108"/>
      <c r="B336" s="108"/>
      <c r="C336" s="108"/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108"/>
      <c r="U336" s="108"/>
      <c r="V336" s="108"/>
      <c r="W336" s="108"/>
      <c r="X336" s="108"/>
      <c r="Y336" s="108"/>
      <c r="Z336" s="108"/>
      <c r="AA336" s="108"/>
      <c r="AB336" s="108"/>
    </row>
    <row r="337" spans="1:28">
      <c r="A337" s="108"/>
      <c r="B337" s="108"/>
      <c r="C337" s="108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108"/>
      <c r="U337" s="108"/>
      <c r="V337" s="108"/>
      <c r="W337" s="108"/>
      <c r="X337" s="108"/>
      <c r="Y337" s="108"/>
      <c r="Z337" s="108"/>
      <c r="AA337" s="108"/>
      <c r="AB337" s="108"/>
    </row>
    <row r="338" spans="1:28">
      <c r="A338" s="108"/>
      <c r="B338" s="108"/>
      <c r="C338" s="108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  <c r="T338" s="108"/>
      <c r="U338" s="108"/>
      <c r="V338" s="108"/>
      <c r="W338" s="108"/>
      <c r="X338" s="108"/>
      <c r="Y338" s="108"/>
      <c r="Z338" s="108"/>
      <c r="AA338" s="108"/>
      <c r="AB338" s="108"/>
    </row>
    <row r="339" spans="1:28">
      <c r="A339" s="108"/>
      <c r="B339" s="108"/>
      <c r="C339" s="108"/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  <c r="T339" s="108"/>
      <c r="U339" s="108"/>
      <c r="V339" s="108"/>
      <c r="W339" s="108"/>
      <c r="X339" s="108"/>
      <c r="Y339" s="108"/>
      <c r="Z339" s="108"/>
      <c r="AA339" s="108"/>
      <c r="AB339" s="108"/>
    </row>
    <row r="340" spans="1:28">
      <c r="A340" s="108"/>
      <c r="B340" s="108"/>
      <c r="C340" s="108"/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  <c r="T340" s="108"/>
      <c r="U340" s="108"/>
      <c r="V340" s="108"/>
      <c r="W340" s="108"/>
      <c r="X340" s="108"/>
      <c r="Y340" s="108"/>
      <c r="Z340" s="108"/>
      <c r="AA340" s="108"/>
      <c r="AB340" s="108"/>
    </row>
    <row r="341" spans="1:28">
      <c r="A341" s="108"/>
      <c r="B341" s="108"/>
      <c r="C341" s="108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T341" s="108"/>
      <c r="U341" s="108"/>
      <c r="V341" s="108"/>
      <c r="W341" s="108"/>
      <c r="X341" s="108"/>
      <c r="Y341" s="108"/>
      <c r="Z341" s="108"/>
      <c r="AA341" s="108"/>
      <c r="AB341" s="108"/>
    </row>
    <row r="342" spans="1:28">
      <c r="A342" s="108"/>
      <c r="B342" s="108"/>
      <c r="C342" s="108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  <c r="T342" s="108"/>
      <c r="U342" s="108"/>
      <c r="V342" s="108"/>
      <c r="W342" s="108"/>
      <c r="X342" s="108"/>
      <c r="Y342" s="108"/>
      <c r="Z342" s="108"/>
      <c r="AA342" s="108"/>
      <c r="AB342" s="108"/>
    </row>
    <row r="343" spans="1:28">
      <c r="A343" s="108"/>
      <c r="B343" s="108"/>
      <c r="C343" s="108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  <c r="T343" s="108"/>
      <c r="U343" s="108"/>
      <c r="V343" s="108"/>
      <c r="W343" s="108"/>
      <c r="X343" s="108"/>
      <c r="Y343" s="108"/>
      <c r="Z343" s="108"/>
      <c r="AA343" s="108"/>
      <c r="AB343" s="108"/>
    </row>
    <row r="344" spans="1:28">
      <c r="A344" s="108"/>
      <c r="B344" s="108"/>
      <c r="C344" s="108"/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  <c r="T344" s="108"/>
      <c r="U344" s="108"/>
      <c r="V344" s="108"/>
      <c r="W344" s="108"/>
      <c r="X344" s="108"/>
      <c r="Y344" s="108"/>
      <c r="Z344" s="108"/>
      <c r="AA344" s="108"/>
      <c r="AB344" s="108"/>
    </row>
    <row r="345" spans="1:28">
      <c r="A345" s="108"/>
      <c r="B345" s="108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  <c r="T345" s="108"/>
      <c r="U345" s="108"/>
      <c r="V345" s="108"/>
      <c r="W345" s="108"/>
      <c r="X345" s="108"/>
      <c r="Y345" s="108"/>
      <c r="Z345" s="108"/>
      <c r="AA345" s="108"/>
      <c r="AB345" s="108"/>
    </row>
    <row r="346" spans="1:28">
      <c r="A346" s="108"/>
      <c r="B346" s="108"/>
      <c r="C346" s="108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  <c r="T346" s="108"/>
      <c r="U346" s="108"/>
      <c r="V346" s="108"/>
      <c r="W346" s="108"/>
      <c r="X346" s="108"/>
      <c r="Y346" s="108"/>
      <c r="Z346" s="108"/>
      <c r="AA346" s="108"/>
      <c r="AB346" s="108"/>
    </row>
    <row r="347" spans="1:28">
      <c r="A347" s="108"/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  <c r="T347" s="108"/>
      <c r="U347" s="108"/>
      <c r="V347" s="108"/>
      <c r="W347" s="108"/>
      <c r="X347" s="108"/>
      <c r="Y347" s="108"/>
      <c r="Z347" s="108"/>
      <c r="AA347" s="108"/>
      <c r="AB347" s="108"/>
    </row>
    <row r="348" spans="1:28">
      <c r="A348" s="108"/>
      <c r="B348" s="108"/>
      <c r="C348" s="108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  <c r="T348" s="108"/>
      <c r="U348" s="108"/>
      <c r="V348" s="108"/>
      <c r="W348" s="108"/>
      <c r="X348" s="108"/>
      <c r="Y348" s="108"/>
      <c r="Z348" s="108"/>
      <c r="AA348" s="108"/>
      <c r="AB348" s="108"/>
    </row>
    <row r="349" spans="1:28">
      <c r="A349" s="108"/>
      <c r="B349" s="108"/>
      <c r="C349" s="108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  <c r="T349" s="108"/>
      <c r="U349" s="108"/>
      <c r="V349" s="108"/>
      <c r="W349" s="108"/>
      <c r="X349" s="108"/>
      <c r="Y349" s="108"/>
      <c r="Z349" s="108"/>
      <c r="AA349" s="108"/>
      <c r="AB349" s="108"/>
    </row>
    <row r="350" spans="1:28">
      <c r="A350" s="108"/>
      <c r="B350" s="108"/>
      <c r="C350" s="108"/>
      <c r="D350" s="108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  <c r="T350" s="108"/>
      <c r="U350" s="108"/>
      <c r="V350" s="108"/>
      <c r="W350" s="108"/>
      <c r="X350" s="108"/>
      <c r="Y350" s="108"/>
      <c r="Z350" s="108"/>
      <c r="AA350" s="108"/>
      <c r="AB350" s="108"/>
    </row>
    <row r="351" spans="1:28">
      <c r="A351" s="108"/>
      <c r="B351" s="108"/>
      <c r="C351" s="108"/>
      <c r="D351" s="108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  <c r="S351" s="108"/>
      <c r="T351" s="108"/>
      <c r="U351" s="108"/>
      <c r="V351" s="108"/>
      <c r="W351" s="108"/>
      <c r="X351" s="108"/>
      <c r="Y351" s="108"/>
      <c r="Z351" s="108"/>
      <c r="AA351" s="108"/>
      <c r="AB351" s="108"/>
    </row>
    <row r="352" spans="1:28">
      <c r="A352" s="108"/>
      <c r="B352" s="108"/>
      <c r="C352" s="108"/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  <c r="T352" s="108"/>
      <c r="U352" s="108"/>
      <c r="V352" s="108"/>
      <c r="W352" s="108"/>
      <c r="X352" s="108"/>
      <c r="Y352" s="108"/>
      <c r="Z352" s="108"/>
      <c r="AA352" s="108"/>
      <c r="AB352" s="108"/>
    </row>
    <row r="353" spans="1:28">
      <c r="A353" s="108"/>
      <c r="B353" s="108"/>
      <c r="C353" s="108"/>
      <c r="D353" s="108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  <c r="T353" s="108"/>
      <c r="U353" s="108"/>
      <c r="V353" s="108"/>
      <c r="W353" s="108"/>
      <c r="X353" s="108"/>
      <c r="Y353" s="108"/>
      <c r="Z353" s="108"/>
      <c r="AA353" s="108"/>
      <c r="AB353" s="108"/>
    </row>
    <row r="354" spans="1:28">
      <c r="A354" s="108"/>
      <c r="B354" s="108"/>
      <c r="C354" s="108"/>
      <c r="D354" s="108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  <c r="T354" s="108"/>
      <c r="U354" s="108"/>
      <c r="V354" s="108"/>
      <c r="W354" s="108"/>
      <c r="X354" s="108"/>
      <c r="Y354" s="108"/>
      <c r="Z354" s="108"/>
      <c r="AA354" s="108"/>
      <c r="AB354" s="108"/>
    </row>
    <row r="355" spans="1:28">
      <c r="A355" s="108"/>
      <c r="B355" s="108"/>
      <c r="C355" s="108"/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  <c r="T355" s="108"/>
      <c r="U355" s="108"/>
      <c r="V355" s="108"/>
      <c r="W355" s="108"/>
      <c r="X355" s="108"/>
      <c r="Y355" s="108"/>
      <c r="Z355" s="108"/>
      <c r="AA355" s="108"/>
      <c r="AB355" s="108"/>
    </row>
    <row r="356" spans="1:28">
      <c r="A356" s="108"/>
      <c r="B356" s="108"/>
      <c r="C356" s="108"/>
      <c r="D356" s="108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  <c r="T356" s="108"/>
      <c r="U356" s="108"/>
      <c r="V356" s="108"/>
      <c r="W356" s="108"/>
      <c r="X356" s="108"/>
      <c r="Y356" s="108"/>
      <c r="Z356" s="108"/>
      <c r="AA356" s="108"/>
      <c r="AB356" s="108"/>
    </row>
    <row r="357" spans="1:28">
      <c r="A357" s="108"/>
      <c r="B357" s="108"/>
      <c r="C357" s="108"/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  <c r="AA357" s="108"/>
      <c r="AB357" s="108"/>
    </row>
    <row r="358" spans="1:28">
      <c r="A358" s="108"/>
      <c r="B358" s="108"/>
      <c r="C358" s="108"/>
      <c r="D358" s="108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  <c r="T358" s="108"/>
      <c r="U358" s="108"/>
      <c r="V358" s="108"/>
      <c r="W358" s="108"/>
      <c r="X358" s="108"/>
      <c r="Y358" s="108"/>
      <c r="Z358" s="108"/>
      <c r="AA358" s="108"/>
      <c r="AB358" s="108"/>
    </row>
    <row r="359" spans="1:28">
      <c r="A359" s="108"/>
      <c r="B359" s="108"/>
      <c r="C359" s="108"/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  <c r="T359" s="108"/>
      <c r="U359" s="108"/>
      <c r="V359" s="108"/>
      <c r="W359" s="108"/>
      <c r="X359" s="108"/>
      <c r="Y359" s="108"/>
      <c r="Z359" s="108"/>
      <c r="AA359" s="108"/>
      <c r="AB359" s="108"/>
    </row>
    <row r="360" spans="1:28">
      <c r="A360" s="108"/>
      <c r="B360" s="108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A360" s="108"/>
      <c r="AB360" s="108"/>
    </row>
    <row r="361" spans="1:28">
      <c r="A361" s="108"/>
      <c r="B361" s="108"/>
      <c r="C361" s="108"/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  <c r="S361" s="108"/>
      <c r="T361" s="108"/>
      <c r="U361" s="108"/>
      <c r="V361" s="108"/>
      <c r="W361" s="108"/>
      <c r="X361" s="108"/>
      <c r="Y361" s="108"/>
      <c r="Z361" s="108"/>
      <c r="AA361" s="108"/>
      <c r="AB361" s="108"/>
    </row>
    <row r="362" spans="1:28">
      <c r="A362" s="108"/>
      <c r="B362" s="108"/>
      <c r="C362" s="108"/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  <c r="T362" s="108"/>
      <c r="U362" s="108"/>
      <c r="V362" s="108"/>
      <c r="W362" s="108"/>
      <c r="X362" s="108"/>
      <c r="Y362" s="108"/>
      <c r="Z362" s="108"/>
      <c r="AA362" s="108"/>
      <c r="AB362" s="108"/>
    </row>
    <row r="363" spans="1:28">
      <c r="A363" s="108"/>
      <c r="B363" s="108"/>
      <c r="C363" s="108"/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  <c r="S363" s="108"/>
      <c r="T363" s="108"/>
      <c r="U363" s="108"/>
      <c r="V363" s="108"/>
      <c r="W363" s="108"/>
      <c r="X363" s="108"/>
      <c r="Y363" s="108"/>
      <c r="Z363" s="108"/>
      <c r="AA363" s="108"/>
      <c r="AB363" s="108"/>
    </row>
    <row r="364" spans="1:28">
      <c r="A364" s="108"/>
      <c r="B364" s="108"/>
      <c r="C364" s="108"/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  <c r="S364" s="108"/>
      <c r="T364" s="108"/>
      <c r="U364" s="108"/>
      <c r="V364" s="108"/>
      <c r="W364" s="108"/>
      <c r="X364" s="108"/>
      <c r="Y364" s="108"/>
      <c r="Z364" s="108"/>
      <c r="AA364" s="108"/>
      <c r="AB364" s="108"/>
    </row>
    <row r="365" spans="1:28">
      <c r="A365" s="108"/>
      <c r="B365" s="108"/>
      <c r="C365" s="108"/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  <c r="S365" s="108"/>
      <c r="T365" s="108"/>
      <c r="U365" s="108"/>
      <c r="V365" s="108"/>
      <c r="W365" s="108"/>
      <c r="X365" s="108"/>
      <c r="Y365" s="108"/>
      <c r="Z365" s="108"/>
      <c r="AA365" s="108"/>
      <c r="AB365" s="108"/>
    </row>
    <row r="366" spans="1:28">
      <c r="A366" s="108"/>
      <c r="B366" s="108"/>
      <c r="C366" s="108"/>
      <c r="D366" s="108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  <c r="S366" s="108"/>
      <c r="T366" s="108"/>
      <c r="U366" s="108"/>
      <c r="V366" s="108"/>
      <c r="W366" s="108"/>
      <c r="X366" s="108"/>
      <c r="Y366" s="108"/>
      <c r="Z366" s="108"/>
      <c r="AA366" s="108"/>
      <c r="AB366" s="108"/>
    </row>
    <row r="367" spans="1:28">
      <c r="A367" s="108"/>
      <c r="B367" s="108"/>
      <c r="C367" s="108"/>
      <c r="D367" s="108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  <c r="R367" s="108"/>
      <c r="S367" s="108"/>
      <c r="T367" s="108"/>
      <c r="U367" s="108"/>
      <c r="V367" s="108"/>
      <c r="W367" s="108"/>
      <c r="X367" s="108"/>
      <c r="Y367" s="108"/>
      <c r="Z367" s="108"/>
      <c r="AA367" s="108"/>
      <c r="AB367" s="108"/>
    </row>
    <row r="368" spans="1:28">
      <c r="A368" s="108"/>
      <c r="B368" s="108"/>
      <c r="C368" s="108"/>
      <c r="D368" s="108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  <c r="S368" s="108"/>
      <c r="T368" s="108"/>
      <c r="U368" s="108"/>
      <c r="V368" s="108"/>
      <c r="W368" s="108"/>
      <c r="X368" s="108"/>
      <c r="Y368" s="108"/>
      <c r="Z368" s="108"/>
      <c r="AA368" s="108"/>
      <c r="AB368" s="108"/>
    </row>
    <row r="369" spans="1:28">
      <c r="A369" s="108"/>
      <c r="B369" s="108"/>
      <c r="C369" s="108"/>
      <c r="D369" s="108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  <c r="S369" s="108"/>
      <c r="T369" s="108"/>
      <c r="U369" s="108"/>
      <c r="V369" s="108"/>
      <c r="W369" s="108"/>
      <c r="X369" s="108"/>
      <c r="Y369" s="108"/>
      <c r="Z369" s="108"/>
      <c r="AA369" s="108"/>
      <c r="AB369" s="108"/>
    </row>
    <row r="370" spans="1:28">
      <c r="A370" s="108"/>
      <c r="B370" s="108"/>
      <c r="C370" s="108"/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  <c r="T370" s="108"/>
      <c r="U370" s="108"/>
      <c r="V370" s="108"/>
      <c r="W370" s="108"/>
      <c r="X370" s="108"/>
      <c r="Y370" s="108"/>
      <c r="Z370" s="108"/>
      <c r="AA370" s="108"/>
      <c r="AB370" s="108"/>
    </row>
    <row r="371" spans="1:28">
      <c r="A371" s="108"/>
      <c r="B371" s="108"/>
      <c r="C371" s="108"/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  <c r="S371" s="108"/>
      <c r="T371" s="108"/>
      <c r="U371" s="108"/>
      <c r="V371" s="108"/>
      <c r="W371" s="108"/>
      <c r="X371" s="108"/>
      <c r="Y371" s="108"/>
      <c r="Z371" s="108"/>
      <c r="AA371" s="108"/>
      <c r="AB371" s="108"/>
    </row>
    <row r="372" spans="1:28">
      <c r="A372" s="108"/>
      <c r="B372" s="108"/>
      <c r="C372" s="108"/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  <c r="S372" s="108"/>
      <c r="T372" s="108"/>
      <c r="U372" s="108"/>
      <c r="V372" s="108"/>
      <c r="W372" s="108"/>
      <c r="X372" s="108"/>
      <c r="Y372" s="108"/>
      <c r="Z372" s="108"/>
      <c r="AA372" s="108"/>
      <c r="AB372" s="108"/>
    </row>
    <row r="373" spans="1:28">
      <c r="A373" s="108"/>
      <c r="B373" s="108"/>
      <c r="C373" s="108"/>
      <c r="D373" s="108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  <c r="R373" s="108"/>
      <c r="S373" s="108"/>
      <c r="T373" s="108"/>
      <c r="U373" s="108"/>
      <c r="V373" s="108"/>
      <c r="W373" s="108"/>
      <c r="X373" s="108"/>
      <c r="Y373" s="108"/>
      <c r="Z373" s="108"/>
      <c r="AA373" s="108"/>
      <c r="AB373" s="108"/>
    </row>
    <row r="374" spans="1:28">
      <c r="A374" s="108"/>
      <c r="B374" s="108"/>
      <c r="C374" s="108"/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  <c r="R374" s="108"/>
      <c r="S374" s="108"/>
      <c r="T374" s="108"/>
      <c r="U374" s="108"/>
      <c r="V374" s="108"/>
      <c r="W374" s="108"/>
      <c r="X374" s="108"/>
      <c r="Y374" s="108"/>
      <c r="Z374" s="108"/>
      <c r="AA374" s="108"/>
      <c r="AB374" s="108"/>
    </row>
    <row r="375" spans="1:28">
      <c r="A375" s="108"/>
      <c r="B375" s="108"/>
      <c r="C375" s="108"/>
      <c r="D375" s="108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  <c r="R375" s="108"/>
      <c r="S375" s="108"/>
      <c r="T375" s="108"/>
      <c r="U375" s="108"/>
      <c r="V375" s="108"/>
      <c r="W375" s="108"/>
      <c r="X375" s="108"/>
      <c r="Y375" s="108"/>
      <c r="Z375" s="108"/>
      <c r="AA375" s="108"/>
      <c r="AB375" s="108"/>
    </row>
    <row r="376" spans="1:28">
      <c r="A376" s="108"/>
      <c r="B376" s="108"/>
      <c r="C376" s="108"/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  <c r="S376" s="108"/>
      <c r="T376" s="108"/>
      <c r="U376" s="108"/>
      <c r="V376" s="108"/>
      <c r="W376" s="108"/>
      <c r="X376" s="108"/>
      <c r="Y376" s="108"/>
      <c r="Z376" s="108"/>
      <c r="AA376" s="108"/>
      <c r="AB376" s="108"/>
    </row>
    <row r="377" spans="1:28">
      <c r="A377" s="108"/>
      <c r="B377" s="108"/>
      <c r="C377" s="108"/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  <c r="S377" s="108"/>
      <c r="T377" s="108"/>
      <c r="U377" s="108"/>
      <c r="V377" s="108"/>
      <c r="W377" s="108"/>
      <c r="X377" s="108"/>
      <c r="Y377" s="108"/>
      <c r="Z377" s="108"/>
      <c r="AA377" s="108"/>
      <c r="AB377" s="108"/>
    </row>
    <row r="378" spans="1:28">
      <c r="A378" s="108"/>
      <c r="B378" s="108"/>
      <c r="C378" s="108"/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  <c r="T378" s="108"/>
      <c r="U378" s="108"/>
      <c r="V378" s="108"/>
      <c r="W378" s="108"/>
      <c r="X378" s="108"/>
      <c r="Y378" s="108"/>
      <c r="Z378" s="108"/>
      <c r="AA378" s="108"/>
      <c r="AB378" s="108"/>
    </row>
    <row r="379" spans="1:28">
      <c r="A379" s="108"/>
      <c r="B379" s="108"/>
      <c r="C379" s="108"/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  <c r="T379" s="108"/>
      <c r="U379" s="108"/>
      <c r="V379" s="108"/>
      <c r="W379" s="108"/>
      <c r="X379" s="108"/>
      <c r="Y379" s="108"/>
      <c r="Z379" s="108"/>
      <c r="AA379" s="108"/>
      <c r="AB379" s="108"/>
    </row>
    <row r="380" spans="1:28">
      <c r="A380" s="108"/>
      <c r="B380" s="108"/>
      <c r="C380" s="108"/>
      <c r="D380" s="108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  <c r="S380" s="108"/>
      <c r="T380" s="108"/>
      <c r="U380" s="108"/>
      <c r="V380" s="108"/>
      <c r="W380" s="108"/>
      <c r="X380" s="108"/>
      <c r="Y380" s="108"/>
      <c r="Z380" s="108"/>
      <c r="AA380" s="108"/>
      <c r="AB380" s="108"/>
    </row>
    <row r="381" spans="1:28">
      <c r="A381" s="108"/>
      <c r="B381" s="108"/>
      <c r="C381" s="108"/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  <c r="S381" s="108"/>
      <c r="T381" s="108"/>
      <c r="U381" s="108"/>
      <c r="V381" s="108"/>
      <c r="W381" s="108"/>
      <c r="X381" s="108"/>
      <c r="Y381" s="108"/>
      <c r="Z381" s="108"/>
      <c r="AA381" s="108"/>
      <c r="AB381" s="108"/>
    </row>
    <row r="382" spans="1:28">
      <c r="A382" s="108"/>
      <c r="B382" s="108"/>
      <c r="C382" s="108"/>
      <c r="D382" s="108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  <c r="R382" s="108"/>
      <c r="S382" s="108"/>
      <c r="T382" s="108"/>
      <c r="U382" s="108"/>
      <c r="V382" s="108"/>
      <c r="W382" s="108"/>
      <c r="X382" s="108"/>
      <c r="Y382" s="108"/>
      <c r="Z382" s="108"/>
      <c r="AA382" s="108"/>
      <c r="AB382" s="108"/>
    </row>
    <row r="383" spans="1:28">
      <c r="A383" s="108"/>
      <c r="B383" s="108"/>
      <c r="C383" s="108"/>
      <c r="D383" s="108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  <c r="R383" s="108"/>
      <c r="S383" s="108"/>
      <c r="T383" s="108"/>
      <c r="U383" s="108"/>
      <c r="V383" s="108"/>
      <c r="W383" s="108"/>
      <c r="X383" s="108"/>
      <c r="Y383" s="108"/>
      <c r="Z383" s="108"/>
      <c r="AA383" s="108"/>
      <c r="AB383" s="108"/>
    </row>
    <row r="384" spans="1:28">
      <c r="A384" s="108"/>
      <c r="B384" s="108"/>
      <c r="C384" s="108"/>
      <c r="D384" s="108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  <c r="V384" s="108"/>
      <c r="W384" s="108"/>
      <c r="X384" s="108"/>
      <c r="Y384" s="108"/>
      <c r="Z384" s="108"/>
      <c r="AA384" s="108"/>
      <c r="AB384" s="108"/>
    </row>
    <row r="385" spans="1:28">
      <c r="A385" s="108"/>
      <c r="B385" s="108"/>
      <c r="C385" s="108"/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  <c r="S385" s="108"/>
      <c r="T385" s="108"/>
      <c r="U385" s="108"/>
      <c r="V385" s="108"/>
      <c r="W385" s="108"/>
      <c r="X385" s="108"/>
      <c r="Y385" s="108"/>
      <c r="Z385" s="108"/>
      <c r="AA385" s="108"/>
      <c r="AB385" s="108"/>
    </row>
    <row r="386" spans="1:28">
      <c r="A386" s="108"/>
      <c r="B386" s="108"/>
      <c r="C386" s="108"/>
      <c r="D386" s="108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  <c r="R386" s="108"/>
      <c r="S386" s="108"/>
      <c r="T386" s="108"/>
      <c r="U386" s="108"/>
      <c r="V386" s="108"/>
      <c r="W386" s="108"/>
      <c r="X386" s="108"/>
      <c r="Y386" s="108"/>
      <c r="Z386" s="108"/>
      <c r="AA386" s="108"/>
      <c r="AB386" s="108"/>
    </row>
    <row r="387" spans="1:28">
      <c r="A387" s="108"/>
      <c r="B387" s="108"/>
      <c r="C387" s="108"/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  <c r="R387" s="108"/>
      <c r="S387" s="108"/>
      <c r="T387" s="108"/>
      <c r="U387" s="108"/>
      <c r="V387" s="108"/>
      <c r="W387" s="108"/>
      <c r="X387" s="108"/>
      <c r="Y387" s="108"/>
      <c r="Z387" s="108"/>
      <c r="AA387" s="108"/>
      <c r="AB387" s="108"/>
    </row>
    <row r="388" spans="1:28">
      <c r="A388" s="108"/>
      <c r="B388" s="108"/>
      <c r="C388" s="108"/>
      <c r="D388" s="108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  <c r="R388" s="108"/>
      <c r="S388" s="108"/>
      <c r="T388" s="108"/>
      <c r="U388" s="108"/>
      <c r="V388" s="108"/>
      <c r="W388" s="108"/>
      <c r="X388" s="108"/>
      <c r="Y388" s="108"/>
      <c r="Z388" s="108"/>
      <c r="AA388" s="108"/>
      <c r="AB388" s="108"/>
    </row>
    <row r="389" spans="1:28">
      <c r="A389" s="108"/>
      <c r="B389" s="108"/>
      <c r="C389" s="108"/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  <c r="S389" s="108"/>
      <c r="T389" s="108"/>
      <c r="U389" s="108"/>
      <c r="V389" s="108"/>
      <c r="W389" s="108"/>
      <c r="X389" s="108"/>
      <c r="Y389" s="108"/>
      <c r="Z389" s="108"/>
      <c r="AA389" s="108"/>
      <c r="AB389" s="108"/>
    </row>
    <row r="390" spans="1:28">
      <c r="A390" s="108"/>
      <c r="B390" s="108"/>
      <c r="C390" s="108"/>
      <c r="D390" s="108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  <c r="R390" s="108"/>
      <c r="S390" s="108"/>
      <c r="T390" s="108"/>
      <c r="U390" s="108"/>
      <c r="V390" s="108"/>
      <c r="W390" s="108"/>
      <c r="X390" s="108"/>
      <c r="Y390" s="108"/>
      <c r="Z390" s="108"/>
      <c r="AA390" s="108"/>
      <c r="AB390" s="108"/>
    </row>
    <row r="391" spans="1:28">
      <c r="A391" s="108"/>
      <c r="B391" s="108"/>
      <c r="C391" s="108"/>
      <c r="D391" s="108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  <c r="R391" s="108"/>
      <c r="S391" s="108"/>
      <c r="T391" s="108"/>
      <c r="U391" s="108"/>
      <c r="V391" s="108"/>
      <c r="W391" s="108"/>
      <c r="X391" s="108"/>
      <c r="Y391" s="108"/>
      <c r="Z391" s="108"/>
      <c r="AA391" s="108"/>
      <c r="AB391" s="108"/>
    </row>
    <row r="392" spans="1:28">
      <c r="A392" s="108"/>
      <c r="B392" s="108"/>
      <c r="C392" s="108"/>
      <c r="D392" s="108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  <c r="S392" s="108"/>
      <c r="T392" s="108"/>
      <c r="U392" s="108"/>
      <c r="V392" s="108"/>
      <c r="W392" s="108"/>
      <c r="X392" s="108"/>
      <c r="Y392" s="108"/>
      <c r="Z392" s="108"/>
      <c r="AA392" s="108"/>
      <c r="AB392" s="108"/>
    </row>
    <row r="393" spans="1:28">
      <c r="A393" s="108"/>
      <c r="B393" s="108"/>
      <c r="C393" s="108"/>
      <c r="D393" s="108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  <c r="R393" s="108"/>
      <c r="S393" s="108"/>
      <c r="T393" s="108"/>
      <c r="U393" s="108"/>
      <c r="V393" s="108"/>
      <c r="W393" s="108"/>
      <c r="X393" s="108"/>
      <c r="Y393" s="108"/>
      <c r="Z393" s="108"/>
      <c r="AA393" s="108"/>
      <c r="AB393" s="108"/>
    </row>
    <row r="394" spans="1:28">
      <c r="A394" s="108"/>
      <c r="B394" s="108"/>
      <c r="C394" s="108"/>
      <c r="D394" s="108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  <c r="R394" s="108"/>
      <c r="S394" s="108"/>
      <c r="T394" s="108"/>
      <c r="U394" s="108"/>
      <c r="V394" s="108"/>
      <c r="W394" s="108"/>
      <c r="X394" s="108"/>
      <c r="Y394" s="108"/>
      <c r="Z394" s="108"/>
      <c r="AA394" s="108"/>
      <c r="AB394" s="108"/>
    </row>
    <row r="395" spans="1:28">
      <c r="A395" s="108"/>
      <c r="B395" s="108"/>
      <c r="C395" s="108"/>
      <c r="D395" s="108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  <c r="S395" s="108"/>
      <c r="T395" s="108"/>
      <c r="U395" s="108"/>
      <c r="V395" s="108"/>
      <c r="W395" s="108"/>
      <c r="X395" s="108"/>
      <c r="Y395" s="108"/>
      <c r="Z395" s="108"/>
      <c r="AA395" s="108"/>
      <c r="AB395" s="108"/>
    </row>
    <row r="396" spans="1:28">
      <c r="A396" s="108"/>
      <c r="B396" s="108"/>
      <c r="C396" s="108"/>
      <c r="D396" s="108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  <c r="S396" s="108"/>
      <c r="T396" s="108"/>
      <c r="U396" s="108"/>
      <c r="V396" s="108"/>
      <c r="W396" s="108"/>
      <c r="X396" s="108"/>
      <c r="Y396" s="108"/>
      <c r="Z396" s="108"/>
      <c r="AA396" s="108"/>
      <c r="AB396" s="108"/>
    </row>
    <row r="397" spans="1:28">
      <c r="A397" s="108"/>
      <c r="B397" s="108"/>
      <c r="C397" s="108"/>
      <c r="D397" s="108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  <c r="R397" s="108"/>
      <c r="S397" s="108"/>
      <c r="T397" s="108"/>
      <c r="U397" s="108"/>
      <c r="V397" s="108"/>
      <c r="W397" s="108"/>
      <c r="X397" s="108"/>
      <c r="Y397" s="108"/>
      <c r="Z397" s="108"/>
      <c r="AA397" s="108"/>
      <c r="AB397" s="108"/>
    </row>
    <row r="398" spans="1:28">
      <c r="A398" s="108"/>
      <c r="B398" s="108"/>
      <c r="C398" s="108"/>
      <c r="D398" s="108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  <c r="R398" s="108"/>
      <c r="S398" s="108"/>
      <c r="T398" s="108"/>
      <c r="U398" s="108"/>
      <c r="V398" s="108"/>
      <c r="W398" s="108"/>
      <c r="X398" s="108"/>
      <c r="Y398" s="108"/>
      <c r="Z398" s="108"/>
      <c r="AA398" s="108"/>
      <c r="AB398" s="108"/>
    </row>
    <row r="399" spans="1:28">
      <c r="A399" s="108"/>
      <c r="B399" s="108"/>
      <c r="C399" s="108"/>
      <c r="D399" s="108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  <c r="R399" s="108"/>
      <c r="S399" s="108"/>
      <c r="T399" s="108"/>
      <c r="U399" s="108"/>
      <c r="V399" s="108"/>
      <c r="W399" s="108"/>
      <c r="X399" s="108"/>
      <c r="Y399" s="108"/>
      <c r="Z399" s="108"/>
      <c r="AA399" s="108"/>
      <c r="AB399" s="108"/>
    </row>
    <row r="400" spans="1:28">
      <c r="A400" s="108"/>
      <c r="B400" s="108"/>
      <c r="C400" s="108"/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  <c r="R400" s="108"/>
      <c r="S400" s="108"/>
      <c r="T400" s="108"/>
      <c r="U400" s="108"/>
      <c r="V400" s="108"/>
      <c r="W400" s="108"/>
      <c r="X400" s="108"/>
      <c r="Y400" s="108"/>
      <c r="Z400" s="108"/>
      <c r="AA400" s="108"/>
      <c r="AB400" s="108"/>
    </row>
    <row r="401" spans="1:28">
      <c r="A401" s="108"/>
      <c r="B401" s="108"/>
      <c r="C401" s="108"/>
      <c r="D401" s="108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  <c r="S401" s="108"/>
      <c r="T401" s="108"/>
      <c r="U401" s="108"/>
      <c r="V401" s="108"/>
      <c r="W401" s="108"/>
      <c r="X401" s="108"/>
      <c r="Y401" s="108"/>
      <c r="Z401" s="108"/>
      <c r="AA401" s="108"/>
      <c r="AB401" s="108"/>
    </row>
    <row r="402" spans="1:28">
      <c r="A402" s="108"/>
      <c r="B402" s="108"/>
      <c r="C402" s="108"/>
      <c r="D402" s="108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  <c r="S402" s="108"/>
      <c r="T402" s="108"/>
      <c r="U402" s="108"/>
      <c r="V402" s="108"/>
      <c r="W402" s="108"/>
      <c r="X402" s="108"/>
      <c r="Y402" s="108"/>
      <c r="Z402" s="108"/>
      <c r="AA402" s="108"/>
      <c r="AB402" s="108"/>
    </row>
    <row r="403" spans="1:28">
      <c r="A403" s="108"/>
      <c r="B403" s="108"/>
      <c r="C403" s="108"/>
      <c r="D403" s="108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  <c r="S403" s="108"/>
      <c r="T403" s="108"/>
      <c r="U403" s="108"/>
      <c r="V403" s="108"/>
      <c r="W403" s="108"/>
      <c r="X403" s="108"/>
      <c r="Y403" s="108"/>
      <c r="Z403" s="108"/>
      <c r="AA403" s="108"/>
      <c r="AB403" s="108"/>
    </row>
    <row r="404" spans="1:28">
      <c r="A404" s="108"/>
      <c r="B404" s="108"/>
      <c r="C404" s="108"/>
      <c r="D404" s="108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  <c r="R404" s="108"/>
      <c r="S404" s="108"/>
      <c r="T404" s="108"/>
      <c r="U404" s="108"/>
      <c r="V404" s="108"/>
      <c r="W404" s="108"/>
      <c r="X404" s="108"/>
      <c r="Y404" s="108"/>
      <c r="Z404" s="108"/>
      <c r="AA404" s="108"/>
      <c r="AB404" s="108"/>
    </row>
    <row r="405" spans="1:28">
      <c r="A405" s="108"/>
      <c r="B405" s="108"/>
      <c r="C405" s="108"/>
      <c r="D405" s="108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  <c r="S405" s="108"/>
      <c r="T405" s="108"/>
      <c r="U405" s="108"/>
      <c r="V405" s="108"/>
      <c r="W405" s="108"/>
      <c r="X405" s="108"/>
      <c r="Y405" s="108"/>
      <c r="Z405" s="108"/>
      <c r="AA405" s="108"/>
      <c r="AB405" s="108"/>
    </row>
    <row r="406" spans="1:28">
      <c r="A406" s="108"/>
      <c r="B406" s="108"/>
      <c r="C406" s="108"/>
      <c r="D406" s="108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  <c r="S406" s="108"/>
      <c r="T406" s="108"/>
      <c r="U406" s="108"/>
      <c r="V406" s="108"/>
      <c r="W406" s="108"/>
      <c r="X406" s="108"/>
      <c r="Y406" s="108"/>
      <c r="Z406" s="108"/>
      <c r="AA406" s="108"/>
      <c r="AB406" s="108"/>
    </row>
    <row r="407" spans="1:28">
      <c r="A407" s="108"/>
      <c r="B407" s="108"/>
      <c r="C407" s="108"/>
      <c r="D407" s="108"/>
      <c r="E407" s="108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  <c r="R407" s="108"/>
      <c r="S407" s="108"/>
      <c r="T407" s="108"/>
      <c r="U407" s="108"/>
      <c r="V407" s="108"/>
      <c r="W407" s="108"/>
      <c r="X407" s="108"/>
      <c r="Y407" s="108"/>
      <c r="Z407" s="108"/>
      <c r="AA407" s="108"/>
      <c r="AB407" s="108"/>
    </row>
    <row r="408" spans="1:28">
      <c r="A408" s="108"/>
      <c r="B408" s="108"/>
      <c r="C408" s="108"/>
      <c r="D408" s="108"/>
      <c r="E408" s="108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  <c r="S408" s="108"/>
      <c r="T408" s="108"/>
      <c r="U408" s="108"/>
      <c r="V408" s="108"/>
      <c r="W408" s="108"/>
      <c r="X408" s="108"/>
      <c r="Y408" s="108"/>
      <c r="Z408" s="108"/>
      <c r="AA408" s="108"/>
      <c r="AB408" s="108"/>
    </row>
    <row r="409" spans="1:28">
      <c r="A409" s="108"/>
      <c r="B409" s="108"/>
      <c r="C409" s="108"/>
      <c r="D409" s="108"/>
      <c r="E409" s="108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  <c r="R409" s="108"/>
      <c r="S409" s="108"/>
      <c r="T409" s="108"/>
      <c r="U409" s="108"/>
      <c r="V409" s="108"/>
      <c r="W409" s="108"/>
      <c r="X409" s="108"/>
      <c r="Y409" s="108"/>
      <c r="Z409" s="108"/>
      <c r="AA409" s="108"/>
      <c r="AB409" s="108"/>
    </row>
    <row r="410" spans="1:28">
      <c r="A410" s="108"/>
      <c r="B410" s="108"/>
      <c r="C410" s="108"/>
      <c r="D410" s="108"/>
      <c r="E410" s="108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  <c r="S410" s="108"/>
      <c r="T410" s="108"/>
      <c r="U410" s="108"/>
      <c r="V410" s="108"/>
      <c r="W410" s="108"/>
      <c r="X410" s="108"/>
      <c r="Y410" s="108"/>
      <c r="Z410" s="108"/>
      <c r="AA410" s="108"/>
      <c r="AB410" s="108"/>
    </row>
    <row r="411" spans="1:28">
      <c r="A411" s="108"/>
      <c r="B411" s="108"/>
      <c r="C411" s="108"/>
      <c r="D411" s="108"/>
      <c r="E411" s="108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  <c r="R411" s="108"/>
      <c r="S411" s="108"/>
      <c r="T411" s="108"/>
      <c r="U411" s="108"/>
      <c r="V411" s="108"/>
      <c r="W411" s="108"/>
      <c r="X411" s="108"/>
      <c r="Y411" s="108"/>
      <c r="Z411" s="108"/>
      <c r="AA411" s="108"/>
      <c r="AB411" s="108"/>
    </row>
    <row r="412" spans="1:28">
      <c r="A412" s="108"/>
      <c r="B412" s="108"/>
      <c r="C412" s="108"/>
      <c r="D412" s="108"/>
      <c r="E412" s="108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  <c r="R412" s="108"/>
      <c r="S412" s="108"/>
      <c r="T412" s="108"/>
      <c r="U412" s="108"/>
      <c r="V412" s="108"/>
      <c r="W412" s="108"/>
      <c r="X412" s="108"/>
      <c r="Y412" s="108"/>
      <c r="Z412" s="108"/>
      <c r="AA412" s="108"/>
      <c r="AB412" s="108"/>
    </row>
    <row r="413" spans="1:28">
      <c r="A413" s="108"/>
      <c r="B413" s="108"/>
      <c r="C413" s="108"/>
      <c r="D413" s="108"/>
      <c r="E413" s="108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  <c r="R413" s="108"/>
      <c r="S413" s="108"/>
      <c r="T413" s="108"/>
      <c r="U413" s="108"/>
      <c r="V413" s="108"/>
      <c r="W413" s="108"/>
      <c r="X413" s="108"/>
      <c r="Y413" s="108"/>
      <c r="Z413" s="108"/>
      <c r="AA413" s="108"/>
      <c r="AB413" s="108"/>
    </row>
    <row r="414" spans="1:28">
      <c r="A414" s="108"/>
      <c r="B414" s="108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  <c r="S414" s="108"/>
      <c r="T414" s="108"/>
      <c r="U414" s="108"/>
      <c r="V414" s="108"/>
      <c r="W414" s="108"/>
      <c r="X414" s="108"/>
      <c r="Y414" s="108"/>
      <c r="Z414" s="108"/>
      <c r="AA414" s="108"/>
      <c r="AB414" s="108"/>
    </row>
    <row r="415" spans="1:28">
      <c r="A415" s="108"/>
      <c r="B415" s="108"/>
      <c r="C415" s="108"/>
      <c r="D415" s="108"/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  <c r="S415" s="108"/>
      <c r="T415" s="108"/>
      <c r="U415" s="108"/>
      <c r="V415" s="108"/>
      <c r="W415" s="108"/>
      <c r="X415" s="108"/>
      <c r="Y415" s="108"/>
      <c r="Z415" s="108"/>
      <c r="AA415" s="108"/>
      <c r="AB415" s="108"/>
    </row>
    <row r="416" spans="1:28">
      <c r="A416" s="108"/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  <c r="S416" s="108"/>
      <c r="T416" s="108"/>
      <c r="U416" s="108"/>
      <c r="V416" s="108"/>
      <c r="W416" s="108"/>
      <c r="X416" s="108"/>
      <c r="Y416" s="108"/>
      <c r="Z416" s="108"/>
      <c r="AA416" s="108"/>
      <c r="AB416" s="108"/>
    </row>
    <row r="417" spans="1:28">
      <c r="A417" s="108"/>
      <c r="B417" s="108"/>
      <c r="C417" s="108"/>
      <c r="D417" s="108"/>
      <c r="E417" s="108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  <c r="R417" s="108"/>
      <c r="S417" s="108"/>
      <c r="T417" s="108"/>
      <c r="U417" s="108"/>
      <c r="V417" s="108"/>
      <c r="W417" s="108"/>
      <c r="X417" s="108"/>
      <c r="Y417" s="108"/>
      <c r="Z417" s="108"/>
      <c r="AA417" s="108"/>
      <c r="AB417" s="108"/>
    </row>
    <row r="418" spans="1:28">
      <c r="A418" s="108"/>
      <c r="B418" s="108"/>
      <c r="C418" s="108"/>
      <c r="D418" s="108"/>
      <c r="E418" s="108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  <c r="S418" s="108"/>
      <c r="T418" s="108"/>
      <c r="U418" s="108"/>
      <c r="V418" s="108"/>
      <c r="W418" s="108"/>
      <c r="X418" s="108"/>
      <c r="Y418" s="108"/>
      <c r="Z418" s="108"/>
      <c r="AA418" s="108"/>
      <c r="AB418" s="108"/>
    </row>
    <row r="419" spans="1:28">
      <c r="A419" s="108"/>
      <c r="B419" s="108"/>
      <c r="C419" s="108"/>
      <c r="D419" s="108"/>
      <c r="E419" s="108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  <c r="S419" s="108"/>
      <c r="T419" s="108"/>
      <c r="U419" s="108"/>
      <c r="V419" s="108"/>
      <c r="W419" s="108"/>
      <c r="X419" s="108"/>
      <c r="Y419" s="108"/>
      <c r="Z419" s="108"/>
      <c r="AA419" s="108"/>
      <c r="AB419" s="108"/>
    </row>
    <row r="420" spans="1:28">
      <c r="A420" s="108"/>
      <c r="B420" s="108"/>
      <c r="C420" s="108"/>
      <c r="D420" s="108"/>
      <c r="E420" s="108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  <c r="S420" s="108"/>
      <c r="T420" s="108"/>
      <c r="U420" s="108"/>
      <c r="V420" s="108"/>
      <c r="W420" s="108"/>
      <c r="X420" s="108"/>
      <c r="Y420" s="108"/>
      <c r="Z420" s="108"/>
      <c r="AA420" s="108"/>
      <c r="AB420" s="108"/>
    </row>
    <row r="421" spans="1:28">
      <c r="A421" s="108"/>
      <c r="B421" s="108"/>
      <c r="C421" s="108"/>
      <c r="D421" s="108"/>
      <c r="E421" s="108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  <c r="S421" s="108"/>
      <c r="T421" s="108"/>
      <c r="U421" s="108"/>
      <c r="V421" s="108"/>
      <c r="W421" s="108"/>
      <c r="X421" s="108"/>
      <c r="Y421" s="108"/>
      <c r="Z421" s="108"/>
      <c r="AA421" s="108"/>
      <c r="AB421" s="108"/>
    </row>
    <row r="422" spans="1:28">
      <c r="A422" s="108"/>
      <c r="B422" s="108"/>
      <c r="C422" s="108"/>
      <c r="D422" s="108"/>
      <c r="E422" s="108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  <c r="S422" s="108"/>
      <c r="T422" s="108"/>
      <c r="U422" s="108"/>
      <c r="V422" s="108"/>
      <c r="W422" s="108"/>
      <c r="X422" s="108"/>
      <c r="Y422" s="108"/>
      <c r="Z422" s="108"/>
      <c r="AA422" s="108"/>
      <c r="AB422" s="108"/>
    </row>
    <row r="423" spans="1:28">
      <c r="A423" s="108"/>
      <c r="B423" s="108"/>
      <c r="C423" s="108"/>
      <c r="D423" s="108"/>
      <c r="E423" s="108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  <c r="S423" s="108"/>
      <c r="T423" s="108"/>
      <c r="U423" s="108"/>
      <c r="V423" s="108"/>
      <c r="W423" s="108"/>
      <c r="X423" s="108"/>
      <c r="Y423" s="108"/>
      <c r="Z423" s="108"/>
      <c r="AA423" s="108"/>
      <c r="AB423" s="108"/>
    </row>
    <row r="424" spans="1:28">
      <c r="A424" s="108"/>
      <c r="B424" s="108"/>
      <c r="C424" s="108"/>
      <c r="D424" s="108"/>
      <c r="E424" s="108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  <c r="S424" s="108"/>
      <c r="T424" s="108"/>
      <c r="U424" s="108"/>
      <c r="V424" s="108"/>
      <c r="W424" s="108"/>
      <c r="X424" s="108"/>
      <c r="Y424" s="108"/>
      <c r="Z424" s="108"/>
      <c r="AA424" s="108"/>
      <c r="AB424" s="108"/>
    </row>
    <row r="425" spans="1:28">
      <c r="A425" s="108"/>
      <c r="B425" s="108"/>
      <c r="C425" s="108"/>
      <c r="D425" s="108"/>
      <c r="E425" s="108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  <c r="S425" s="108"/>
      <c r="T425" s="108"/>
      <c r="U425" s="108"/>
      <c r="V425" s="108"/>
      <c r="W425" s="108"/>
      <c r="X425" s="108"/>
      <c r="Y425" s="108"/>
      <c r="Z425" s="108"/>
      <c r="AA425" s="108"/>
      <c r="AB425" s="108"/>
    </row>
    <row r="426" spans="1:28">
      <c r="A426" s="108"/>
      <c r="B426" s="108"/>
      <c r="C426" s="108"/>
      <c r="D426" s="108"/>
      <c r="E426" s="108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  <c r="P426" s="108"/>
      <c r="Q426" s="108"/>
      <c r="R426" s="108"/>
      <c r="S426" s="108"/>
      <c r="T426" s="108"/>
      <c r="U426" s="108"/>
      <c r="V426" s="108"/>
      <c r="W426" s="108"/>
      <c r="X426" s="108"/>
      <c r="Y426" s="108"/>
      <c r="Z426" s="108"/>
      <c r="AA426" s="108"/>
      <c r="AB426" s="108"/>
    </row>
    <row r="427" spans="1:28">
      <c r="A427" s="108"/>
      <c r="B427" s="108"/>
      <c r="C427" s="108"/>
      <c r="D427" s="108"/>
      <c r="E427" s="108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  <c r="S427" s="108"/>
      <c r="T427" s="108"/>
      <c r="U427" s="108"/>
      <c r="V427" s="108"/>
      <c r="W427" s="108"/>
      <c r="X427" s="108"/>
      <c r="Y427" s="108"/>
      <c r="Z427" s="108"/>
      <c r="AA427" s="108"/>
      <c r="AB427" s="108"/>
    </row>
    <row r="428" spans="1:28">
      <c r="A428" s="108"/>
      <c r="B428" s="108"/>
      <c r="C428" s="108"/>
      <c r="D428" s="108"/>
      <c r="E428" s="108"/>
      <c r="F428" s="108"/>
      <c r="G428" s="108"/>
      <c r="H428" s="108"/>
      <c r="I428" s="108"/>
      <c r="J428" s="108"/>
      <c r="K428" s="108"/>
      <c r="L428" s="108"/>
      <c r="M428" s="108"/>
      <c r="N428" s="108"/>
      <c r="O428" s="108"/>
      <c r="P428" s="108"/>
      <c r="Q428" s="108"/>
      <c r="R428" s="108"/>
      <c r="S428" s="108"/>
      <c r="T428" s="108"/>
      <c r="U428" s="108"/>
      <c r="V428" s="108"/>
      <c r="W428" s="108"/>
      <c r="X428" s="108"/>
      <c r="Y428" s="108"/>
      <c r="Z428" s="108"/>
      <c r="AA428" s="108"/>
      <c r="AB428" s="108"/>
    </row>
    <row r="429" spans="1:28">
      <c r="A429" s="108"/>
      <c r="B429" s="108"/>
      <c r="C429" s="108"/>
      <c r="D429" s="108"/>
      <c r="E429" s="108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  <c r="P429" s="108"/>
      <c r="Q429" s="108"/>
      <c r="R429" s="108"/>
      <c r="S429" s="108"/>
      <c r="T429" s="108"/>
      <c r="U429" s="108"/>
      <c r="V429" s="108"/>
      <c r="W429" s="108"/>
      <c r="X429" s="108"/>
      <c r="Y429" s="108"/>
      <c r="Z429" s="108"/>
      <c r="AA429" s="108"/>
      <c r="AB429" s="108"/>
    </row>
    <row r="430" spans="1:28">
      <c r="A430" s="108"/>
      <c r="B430" s="108"/>
      <c r="C430" s="108"/>
      <c r="D430" s="108"/>
      <c r="E430" s="108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  <c r="S430" s="108"/>
      <c r="T430" s="108"/>
      <c r="U430" s="108"/>
      <c r="V430" s="108"/>
      <c r="W430" s="108"/>
      <c r="X430" s="108"/>
      <c r="Y430" s="108"/>
      <c r="Z430" s="108"/>
      <c r="AA430" s="108"/>
      <c r="AB430" s="108"/>
    </row>
    <row r="431" spans="1:28">
      <c r="A431" s="108"/>
      <c r="B431" s="108"/>
      <c r="C431" s="108"/>
      <c r="D431" s="108"/>
      <c r="E431" s="108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  <c r="S431" s="108"/>
      <c r="T431" s="108"/>
      <c r="U431" s="108"/>
      <c r="V431" s="108"/>
      <c r="W431" s="108"/>
      <c r="X431" s="108"/>
      <c r="Y431" s="108"/>
      <c r="Z431" s="108"/>
      <c r="AA431" s="108"/>
      <c r="AB431" s="108"/>
    </row>
    <row r="432" spans="1:28">
      <c r="A432" s="108"/>
      <c r="B432" s="108"/>
      <c r="C432" s="108"/>
      <c r="D432" s="108"/>
      <c r="E432" s="108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  <c r="S432" s="108"/>
      <c r="T432" s="108"/>
      <c r="U432" s="108"/>
      <c r="V432" s="108"/>
      <c r="W432" s="108"/>
      <c r="X432" s="108"/>
      <c r="Y432" s="108"/>
      <c r="Z432" s="108"/>
      <c r="AA432" s="108"/>
      <c r="AB432" s="108"/>
    </row>
    <row r="433" spans="1:28">
      <c r="A433" s="108"/>
      <c r="B433" s="108"/>
      <c r="C433" s="108"/>
      <c r="D433" s="108"/>
      <c r="E433" s="108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  <c r="S433" s="108"/>
      <c r="T433" s="108"/>
      <c r="U433" s="108"/>
      <c r="V433" s="108"/>
      <c r="W433" s="108"/>
      <c r="X433" s="108"/>
      <c r="Y433" s="108"/>
      <c r="Z433" s="108"/>
      <c r="AA433" s="108"/>
      <c r="AB433" s="108"/>
    </row>
    <row r="434" spans="1:28">
      <c r="A434" s="108"/>
      <c r="B434" s="108"/>
      <c r="C434" s="108"/>
      <c r="D434" s="108"/>
      <c r="E434" s="108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  <c r="S434" s="108"/>
      <c r="T434" s="108"/>
      <c r="U434" s="108"/>
      <c r="V434" s="108"/>
      <c r="W434" s="108"/>
      <c r="X434" s="108"/>
      <c r="Y434" s="108"/>
      <c r="Z434" s="108"/>
      <c r="AA434" s="108"/>
      <c r="AB434" s="108"/>
    </row>
    <row r="435" spans="1:28">
      <c r="A435" s="108"/>
      <c r="B435" s="108"/>
      <c r="C435" s="108"/>
      <c r="D435" s="108"/>
      <c r="E435" s="108"/>
      <c r="F435" s="108"/>
      <c r="G435" s="108"/>
      <c r="H435" s="108"/>
      <c r="I435" s="108"/>
      <c r="J435" s="108"/>
      <c r="K435" s="108"/>
      <c r="L435" s="108"/>
      <c r="M435" s="108"/>
      <c r="N435" s="108"/>
      <c r="O435" s="108"/>
      <c r="P435" s="108"/>
      <c r="Q435" s="108"/>
      <c r="R435" s="108"/>
      <c r="S435" s="108"/>
      <c r="T435" s="108"/>
      <c r="U435" s="108"/>
      <c r="V435" s="108"/>
      <c r="W435" s="108"/>
      <c r="X435" s="108"/>
      <c r="Y435" s="108"/>
      <c r="Z435" s="108"/>
      <c r="AA435" s="108"/>
      <c r="AB435" s="108"/>
    </row>
    <row r="436" spans="1:28">
      <c r="A436" s="108"/>
      <c r="B436" s="108"/>
      <c r="C436" s="108"/>
      <c r="D436" s="108"/>
      <c r="E436" s="108"/>
      <c r="F436" s="108"/>
      <c r="G436" s="108"/>
      <c r="H436" s="108"/>
      <c r="I436" s="108"/>
      <c r="J436" s="108"/>
      <c r="K436" s="108"/>
      <c r="L436" s="108"/>
      <c r="M436" s="108"/>
      <c r="N436" s="108"/>
      <c r="O436" s="108"/>
      <c r="P436" s="108"/>
      <c r="Q436" s="108"/>
      <c r="R436" s="108"/>
      <c r="S436" s="108"/>
      <c r="T436" s="108"/>
      <c r="U436" s="108"/>
      <c r="V436" s="108"/>
      <c r="W436" s="108"/>
      <c r="X436" s="108"/>
      <c r="Y436" s="108"/>
      <c r="Z436" s="108"/>
      <c r="AA436" s="108"/>
      <c r="AB436" s="108"/>
    </row>
    <row r="437" spans="1:28">
      <c r="A437" s="108"/>
      <c r="B437" s="108"/>
      <c r="C437" s="108"/>
      <c r="D437" s="108"/>
      <c r="E437" s="108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  <c r="P437" s="108"/>
      <c r="Q437" s="108"/>
      <c r="R437" s="108"/>
      <c r="S437" s="108"/>
      <c r="T437" s="108"/>
      <c r="U437" s="108"/>
      <c r="V437" s="108"/>
      <c r="W437" s="108"/>
      <c r="X437" s="108"/>
      <c r="Y437" s="108"/>
      <c r="Z437" s="108"/>
      <c r="AA437" s="108"/>
      <c r="AB437" s="108"/>
    </row>
    <row r="438" spans="1:28">
      <c r="A438" s="108"/>
      <c r="B438" s="108"/>
      <c r="C438" s="108"/>
      <c r="D438" s="108"/>
      <c r="E438" s="108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  <c r="S438" s="108"/>
      <c r="T438" s="108"/>
      <c r="U438" s="108"/>
      <c r="V438" s="108"/>
      <c r="W438" s="108"/>
      <c r="X438" s="108"/>
      <c r="Y438" s="108"/>
      <c r="Z438" s="108"/>
      <c r="AA438" s="108"/>
      <c r="AB438" s="108"/>
    </row>
    <row r="439" spans="1:28">
      <c r="A439" s="108"/>
      <c r="B439" s="108"/>
      <c r="C439" s="108"/>
      <c r="D439" s="108"/>
      <c r="E439" s="108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  <c r="S439" s="108"/>
      <c r="T439" s="108"/>
      <c r="U439" s="108"/>
      <c r="V439" s="108"/>
      <c r="W439" s="108"/>
      <c r="X439" s="108"/>
      <c r="Y439" s="108"/>
      <c r="Z439" s="108"/>
      <c r="AA439" s="108"/>
      <c r="AB439" s="108"/>
    </row>
    <row r="440" spans="1:28">
      <c r="A440" s="108"/>
      <c r="B440" s="108"/>
      <c r="C440" s="108"/>
      <c r="D440" s="108"/>
      <c r="E440" s="108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  <c r="S440" s="108"/>
      <c r="T440" s="108"/>
      <c r="U440" s="108"/>
      <c r="V440" s="108"/>
      <c r="W440" s="108"/>
      <c r="X440" s="108"/>
      <c r="Y440" s="108"/>
      <c r="Z440" s="108"/>
      <c r="AA440" s="108"/>
      <c r="AB440" s="108"/>
    </row>
    <row r="441" spans="1:28">
      <c r="A441" s="108"/>
      <c r="B441" s="108"/>
      <c r="C441" s="108"/>
      <c r="D441" s="108"/>
      <c r="E441" s="108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  <c r="S441" s="108"/>
      <c r="T441" s="108"/>
      <c r="U441" s="108"/>
      <c r="V441" s="108"/>
      <c r="W441" s="108"/>
      <c r="X441" s="108"/>
      <c r="Y441" s="108"/>
      <c r="Z441" s="108"/>
      <c r="AA441" s="108"/>
      <c r="AB441" s="108"/>
    </row>
    <row r="442" spans="1:28">
      <c r="A442" s="108"/>
      <c r="B442" s="108"/>
      <c r="C442" s="108"/>
      <c r="D442" s="108"/>
      <c r="E442" s="108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  <c r="S442" s="108"/>
      <c r="T442" s="108"/>
      <c r="U442" s="108"/>
      <c r="V442" s="108"/>
      <c r="W442" s="108"/>
      <c r="X442" s="108"/>
      <c r="Y442" s="108"/>
      <c r="Z442" s="108"/>
      <c r="AA442" s="108"/>
      <c r="AB442" s="108"/>
    </row>
    <row r="443" spans="1:28">
      <c r="A443" s="108"/>
      <c r="B443" s="108"/>
      <c r="C443" s="108"/>
      <c r="D443" s="108"/>
      <c r="E443" s="108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  <c r="S443" s="108"/>
      <c r="T443" s="108"/>
      <c r="U443" s="108"/>
      <c r="V443" s="108"/>
      <c r="W443" s="108"/>
      <c r="X443" s="108"/>
      <c r="Y443" s="108"/>
      <c r="Z443" s="108"/>
      <c r="AA443" s="108"/>
      <c r="AB443" s="108"/>
    </row>
    <row r="444" spans="1:28">
      <c r="A444" s="108"/>
      <c r="B444" s="108"/>
      <c r="C444" s="108"/>
      <c r="D444" s="108"/>
      <c r="E444" s="108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  <c r="S444" s="108"/>
      <c r="T444" s="108"/>
      <c r="U444" s="108"/>
      <c r="V444" s="108"/>
      <c r="W444" s="108"/>
      <c r="X444" s="108"/>
      <c r="Y444" s="108"/>
      <c r="Z444" s="108"/>
      <c r="AA444" s="108"/>
      <c r="AB444" s="108"/>
    </row>
    <row r="445" spans="1:28">
      <c r="A445" s="108"/>
      <c r="B445" s="108"/>
      <c r="C445" s="108"/>
      <c r="D445" s="108"/>
      <c r="E445" s="108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  <c r="S445" s="108"/>
      <c r="T445" s="108"/>
      <c r="U445" s="108"/>
      <c r="V445" s="108"/>
      <c r="W445" s="108"/>
      <c r="X445" s="108"/>
      <c r="Y445" s="108"/>
      <c r="Z445" s="108"/>
      <c r="AA445" s="108"/>
      <c r="AB445" s="108"/>
    </row>
    <row r="446" spans="1:28">
      <c r="A446" s="108"/>
      <c r="B446" s="108"/>
      <c r="C446" s="108"/>
      <c r="D446" s="108"/>
      <c r="E446" s="108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  <c r="S446" s="108"/>
      <c r="T446" s="108"/>
      <c r="U446" s="108"/>
      <c r="V446" s="108"/>
      <c r="W446" s="108"/>
      <c r="X446" s="108"/>
      <c r="Y446" s="108"/>
      <c r="Z446" s="108"/>
      <c r="AA446" s="108"/>
      <c r="AB446" s="108"/>
    </row>
    <row r="447" spans="1:28">
      <c r="A447" s="108"/>
      <c r="B447" s="108"/>
      <c r="C447" s="108"/>
      <c r="D447" s="108"/>
      <c r="E447" s="108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  <c r="S447" s="108"/>
      <c r="T447" s="108"/>
      <c r="U447" s="108"/>
      <c r="V447" s="108"/>
      <c r="W447" s="108"/>
      <c r="X447" s="108"/>
      <c r="Y447" s="108"/>
      <c r="Z447" s="108"/>
      <c r="AA447" s="108"/>
      <c r="AB447" s="108"/>
    </row>
    <row r="448" spans="1:28">
      <c r="A448" s="108"/>
      <c r="B448" s="108"/>
      <c r="C448" s="108"/>
      <c r="D448" s="108"/>
      <c r="E448" s="108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  <c r="S448" s="108"/>
      <c r="T448" s="108"/>
      <c r="U448" s="108"/>
      <c r="V448" s="108"/>
      <c r="W448" s="108"/>
      <c r="X448" s="108"/>
      <c r="Y448" s="108"/>
      <c r="Z448" s="108"/>
      <c r="AA448" s="108"/>
      <c r="AB448" s="108"/>
    </row>
    <row r="449" spans="1:28">
      <c r="A449" s="108"/>
      <c r="B449" s="108"/>
      <c r="C449" s="108"/>
      <c r="D449" s="108"/>
      <c r="E449" s="108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  <c r="T449" s="108"/>
      <c r="U449" s="108"/>
      <c r="V449" s="108"/>
      <c r="W449" s="108"/>
      <c r="X449" s="108"/>
      <c r="Y449" s="108"/>
      <c r="Z449" s="108"/>
      <c r="AA449" s="108"/>
      <c r="AB449" s="108"/>
    </row>
    <row r="450" spans="1:28">
      <c r="A450" s="108"/>
      <c r="B450" s="108"/>
      <c r="C450" s="108"/>
      <c r="D450" s="108"/>
      <c r="E450" s="108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  <c r="S450" s="108"/>
      <c r="T450" s="108"/>
      <c r="U450" s="108"/>
      <c r="V450" s="108"/>
      <c r="W450" s="108"/>
      <c r="X450" s="108"/>
      <c r="Y450" s="108"/>
      <c r="Z450" s="108"/>
      <c r="AA450" s="108"/>
      <c r="AB450" s="108"/>
    </row>
    <row r="451" spans="1:28">
      <c r="A451" s="108"/>
      <c r="B451" s="108"/>
      <c r="C451" s="108"/>
      <c r="D451" s="108"/>
      <c r="E451" s="108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  <c r="P451" s="108"/>
      <c r="Q451" s="108"/>
      <c r="R451" s="108"/>
      <c r="S451" s="108"/>
      <c r="T451" s="108"/>
      <c r="U451" s="108"/>
      <c r="V451" s="108"/>
      <c r="W451" s="108"/>
      <c r="X451" s="108"/>
      <c r="Y451" s="108"/>
      <c r="Z451" s="108"/>
      <c r="AA451" s="108"/>
      <c r="AB451" s="108"/>
    </row>
    <row r="452" spans="1:28">
      <c r="A452" s="108"/>
      <c r="B452" s="108"/>
      <c r="C452" s="108"/>
      <c r="D452" s="108"/>
      <c r="E452" s="108"/>
      <c r="F452" s="108"/>
      <c r="G452" s="108"/>
      <c r="H452" s="108"/>
      <c r="I452" s="108"/>
      <c r="J452" s="108"/>
      <c r="K452" s="108"/>
      <c r="L452" s="108"/>
      <c r="M452" s="108"/>
      <c r="N452" s="108"/>
      <c r="O452" s="108"/>
      <c r="P452" s="108"/>
      <c r="Q452" s="108"/>
      <c r="R452" s="108"/>
      <c r="S452" s="108"/>
      <c r="T452" s="108"/>
      <c r="U452" s="108"/>
      <c r="V452" s="108"/>
      <c r="W452" s="108"/>
      <c r="X452" s="108"/>
      <c r="Y452" s="108"/>
      <c r="Z452" s="108"/>
      <c r="AA452" s="108"/>
      <c r="AB452" s="108"/>
    </row>
    <row r="453" spans="1:28">
      <c r="A453" s="108"/>
      <c r="B453" s="108"/>
      <c r="C453" s="108"/>
      <c r="D453" s="108"/>
      <c r="E453" s="108"/>
      <c r="F453" s="108"/>
      <c r="G453" s="108"/>
      <c r="H453" s="108"/>
      <c r="I453" s="108"/>
      <c r="J453" s="108"/>
      <c r="K453" s="108"/>
      <c r="L453" s="108"/>
      <c r="M453" s="108"/>
      <c r="N453" s="108"/>
      <c r="O453" s="108"/>
      <c r="P453" s="108"/>
      <c r="Q453" s="108"/>
      <c r="R453" s="108"/>
      <c r="S453" s="108"/>
      <c r="T453" s="108"/>
      <c r="U453" s="108"/>
      <c r="V453" s="108"/>
      <c r="W453" s="108"/>
      <c r="X453" s="108"/>
      <c r="Y453" s="108"/>
      <c r="Z453" s="108"/>
      <c r="AA453" s="108"/>
      <c r="AB453" s="108"/>
    </row>
    <row r="454" spans="1:28">
      <c r="A454" s="108"/>
      <c r="B454" s="108"/>
      <c r="C454" s="108"/>
      <c r="D454" s="108"/>
      <c r="E454" s="108"/>
      <c r="F454" s="108"/>
      <c r="G454" s="108"/>
      <c r="H454" s="108"/>
      <c r="I454" s="108"/>
      <c r="J454" s="108"/>
      <c r="K454" s="108"/>
      <c r="L454" s="108"/>
      <c r="M454" s="108"/>
      <c r="N454" s="108"/>
      <c r="O454" s="108"/>
      <c r="P454" s="108"/>
      <c r="Q454" s="108"/>
      <c r="R454" s="108"/>
      <c r="S454" s="108"/>
      <c r="T454" s="108"/>
      <c r="U454" s="108"/>
      <c r="V454" s="108"/>
      <c r="W454" s="108"/>
      <c r="X454" s="108"/>
      <c r="Y454" s="108"/>
      <c r="Z454" s="108"/>
      <c r="AA454" s="108"/>
      <c r="AB454" s="108"/>
    </row>
    <row r="455" spans="1:28">
      <c r="A455" s="108"/>
      <c r="B455" s="108"/>
      <c r="C455" s="108"/>
      <c r="D455" s="108"/>
      <c r="E455" s="108"/>
      <c r="F455" s="108"/>
      <c r="G455" s="108"/>
      <c r="H455" s="108"/>
      <c r="I455" s="108"/>
      <c r="J455" s="108"/>
      <c r="K455" s="108"/>
      <c r="L455" s="108"/>
      <c r="M455" s="108"/>
      <c r="N455" s="108"/>
      <c r="O455" s="108"/>
      <c r="P455" s="108"/>
      <c r="Q455" s="108"/>
      <c r="R455" s="108"/>
      <c r="S455" s="108"/>
      <c r="T455" s="108"/>
      <c r="U455" s="108"/>
      <c r="V455" s="108"/>
      <c r="W455" s="108"/>
      <c r="X455" s="108"/>
      <c r="Y455" s="108"/>
      <c r="Z455" s="108"/>
      <c r="AA455" s="108"/>
      <c r="AB455" s="108"/>
    </row>
    <row r="456" spans="1:28">
      <c r="A456" s="108"/>
      <c r="B456" s="108"/>
      <c r="C456" s="108"/>
      <c r="D456" s="108"/>
      <c r="E456" s="108"/>
      <c r="F456" s="108"/>
      <c r="G456" s="108"/>
      <c r="H456" s="108"/>
      <c r="I456" s="108"/>
      <c r="J456" s="108"/>
      <c r="K456" s="108"/>
      <c r="L456" s="108"/>
      <c r="M456" s="108"/>
      <c r="N456" s="108"/>
      <c r="O456" s="108"/>
      <c r="P456" s="108"/>
      <c r="Q456" s="108"/>
      <c r="R456" s="108"/>
      <c r="S456" s="108"/>
      <c r="T456" s="108"/>
      <c r="U456" s="108"/>
      <c r="V456" s="108"/>
      <c r="W456" s="108"/>
      <c r="X456" s="108"/>
      <c r="Y456" s="108"/>
      <c r="Z456" s="108"/>
      <c r="AA456" s="108"/>
      <c r="AB456" s="108"/>
    </row>
    <row r="457" spans="1:28">
      <c r="A457" s="108"/>
      <c r="B457" s="108"/>
      <c r="C457" s="108"/>
      <c r="D457" s="108"/>
      <c r="E457" s="108"/>
      <c r="F457" s="108"/>
      <c r="G457" s="108"/>
      <c r="H457" s="108"/>
      <c r="I457" s="108"/>
      <c r="J457" s="108"/>
      <c r="K457" s="108"/>
      <c r="L457" s="108"/>
      <c r="M457" s="108"/>
      <c r="N457" s="108"/>
      <c r="O457" s="108"/>
      <c r="P457" s="108"/>
      <c r="Q457" s="108"/>
      <c r="R457" s="108"/>
      <c r="S457" s="108"/>
      <c r="T457" s="108"/>
      <c r="U457" s="108"/>
      <c r="V457" s="108"/>
      <c r="W457" s="108"/>
      <c r="X457" s="108"/>
      <c r="Y457" s="108"/>
      <c r="Z457" s="108"/>
      <c r="AA457" s="108"/>
      <c r="AB457" s="108"/>
    </row>
    <row r="458" spans="1:28">
      <c r="A458" s="108"/>
      <c r="B458" s="108"/>
      <c r="C458" s="108"/>
      <c r="D458" s="108"/>
      <c r="E458" s="108"/>
      <c r="F458" s="108"/>
      <c r="G458" s="108"/>
      <c r="H458" s="108"/>
      <c r="I458" s="108"/>
      <c r="J458" s="108"/>
      <c r="K458" s="108"/>
      <c r="L458" s="108"/>
      <c r="M458" s="108"/>
      <c r="N458" s="108"/>
      <c r="O458" s="108"/>
      <c r="P458" s="108"/>
      <c r="Q458" s="108"/>
      <c r="R458" s="108"/>
      <c r="S458" s="108"/>
      <c r="T458" s="108"/>
      <c r="U458" s="108"/>
      <c r="V458" s="108"/>
      <c r="W458" s="108"/>
      <c r="X458" s="108"/>
      <c r="Y458" s="108"/>
      <c r="Z458" s="108"/>
      <c r="AA458" s="108"/>
      <c r="AB458" s="108"/>
    </row>
    <row r="459" spans="1:28">
      <c r="A459" s="108"/>
      <c r="B459" s="108"/>
      <c r="C459" s="108"/>
      <c r="D459" s="108"/>
      <c r="E459" s="108"/>
      <c r="F459" s="108"/>
      <c r="G459" s="108"/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  <c r="R459" s="108"/>
      <c r="S459" s="108"/>
      <c r="T459" s="108"/>
      <c r="U459" s="108"/>
      <c r="V459" s="108"/>
      <c r="W459" s="108"/>
      <c r="X459" s="108"/>
      <c r="Y459" s="108"/>
      <c r="Z459" s="108"/>
      <c r="AA459" s="108"/>
      <c r="AB459" s="108"/>
    </row>
    <row r="460" spans="1:28">
      <c r="A460" s="108"/>
      <c r="B460" s="108"/>
      <c r="C460" s="108"/>
      <c r="D460" s="108"/>
      <c r="E460" s="108"/>
      <c r="F460" s="108"/>
      <c r="G460" s="108"/>
      <c r="H460" s="108"/>
      <c r="I460" s="108"/>
      <c r="J460" s="108"/>
      <c r="K460" s="108"/>
      <c r="L460" s="108"/>
      <c r="M460" s="108"/>
      <c r="N460" s="108"/>
      <c r="O460" s="108"/>
      <c r="P460" s="108"/>
      <c r="Q460" s="108"/>
      <c r="R460" s="108"/>
      <c r="S460" s="108"/>
      <c r="T460" s="108"/>
      <c r="U460" s="108"/>
      <c r="V460" s="108"/>
      <c r="W460" s="108"/>
      <c r="X460" s="108"/>
      <c r="Y460" s="108"/>
      <c r="Z460" s="108"/>
      <c r="AA460" s="108"/>
      <c r="AB460" s="108"/>
    </row>
    <row r="461" spans="1:28">
      <c r="A461" s="108"/>
      <c r="B461" s="108"/>
      <c r="C461" s="108"/>
      <c r="D461" s="108"/>
      <c r="E461" s="108"/>
      <c r="F461" s="108"/>
      <c r="G461" s="108"/>
      <c r="H461" s="108"/>
      <c r="I461" s="108"/>
      <c r="J461" s="108"/>
      <c r="K461" s="108"/>
      <c r="L461" s="108"/>
      <c r="M461" s="108"/>
      <c r="N461" s="108"/>
      <c r="O461" s="108"/>
      <c r="P461" s="108"/>
      <c r="Q461" s="108"/>
      <c r="R461" s="108"/>
      <c r="S461" s="108"/>
      <c r="T461" s="108"/>
      <c r="U461" s="108"/>
      <c r="V461" s="108"/>
      <c r="W461" s="108"/>
      <c r="X461" s="108"/>
      <c r="Y461" s="108"/>
      <c r="Z461" s="108"/>
      <c r="AA461" s="108"/>
      <c r="AB461" s="108"/>
    </row>
    <row r="462" spans="1:28">
      <c r="A462" s="108"/>
      <c r="B462" s="108"/>
      <c r="C462" s="108"/>
      <c r="D462" s="108"/>
      <c r="E462" s="108"/>
      <c r="F462" s="108"/>
      <c r="G462" s="108"/>
      <c r="H462" s="108"/>
      <c r="I462" s="108"/>
      <c r="J462" s="108"/>
      <c r="K462" s="108"/>
      <c r="L462" s="108"/>
      <c r="M462" s="108"/>
      <c r="N462" s="108"/>
      <c r="O462" s="108"/>
      <c r="P462" s="108"/>
      <c r="Q462" s="108"/>
      <c r="R462" s="108"/>
      <c r="S462" s="108"/>
      <c r="T462" s="108"/>
      <c r="U462" s="108"/>
      <c r="V462" s="108"/>
      <c r="W462" s="108"/>
      <c r="X462" s="108"/>
      <c r="Y462" s="108"/>
      <c r="Z462" s="108"/>
      <c r="AA462" s="108"/>
      <c r="AB462" s="108"/>
    </row>
    <row r="463" spans="1:28">
      <c r="A463" s="108"/>
      <c r="B463" s="108"/>
      <c r="C463" s="108"/>
      <c r="D463" s="108"/>
      <c r="E463" s="108"/>
      <c r="F463" s="108"/>
      <c r="G463" s="108"/>
      <c r="H463" s="108"/>
      <c r="I463" s="108"/>
      <c r="J463" s="108"/>
      <c r="K463" s="108"/>
      <c r="L463" s="108"/>
      <c r="M463" s="108"/>
      <c r="N463" s="108"/>
      <c r="O463" s="108"/>
      <c r="P463" s="108"/>
      <c r="Q463" s="108"/>
      <c r="R463" s="108"/>
      <c r="S463" s="108"/>
      <c r="T463" s="108"/>
      <c r="U463" s="108"/>
      <c r="V463" s="108"/>
      <c r="W463" s="108"/>
      <c r="X463" s="108"/>
      <c r="Y463" s="108"/>
      <c r="Z463" s="108"/>
      <c r="AA463" s="108"/>
      <c r="AB463" s="108"/>
    </row>
    <row r="464" spans="1:28">
      <c r="A464" s="108"/>
      <c r="B464" s="108"/>
      <c r="C464" s="108"/>
      <c r="D464" s="108"/>
      <c r="E464" s="108"/>
      <c r="F464" s="108"/>
      <c r="G464" s="108"/>
      <c r="H464" s="108"/>
      <c r="I464" s="108"/>
      <c r="J464" s="108"/>
      <c r="K464" s="108"/>
      <c r="L464" s="108"/>
      <c r="M464" s="108"/>
      <c r="N464" s="108"/>
      <c r="O464" s="108"/>
      <c r="P464" s="108"/>
      <c r="Q464" s="108"/>
      <c r="R464" s="108"/>
      <c r="S464" s="108"/>
      <c r="T464" s="108"/>
      <c r="U464" s="108"/>
      <c r="V464" s="108"/>
      <c r="W464" s="108"/>
      <c r="X464" s="108"/>
      <c r="Y464" s="108"/>
      <c r="Z464" s="108"/>
      <c r="AA464" s="108"/>
      <c r="AB464" s="108"/>
    </row>
    <row r="465" spans="1:28">
      <c r="A465" s="108"/>
      <c r="B465" s="108"/>
      <c r="C465" s="108"/>
      <c r="D465" s="108"/>
      <c r="E465" s="108"/>
      <c r="F465" s="108"/>
      <c r="G465" s="108"/>
      <c r="H465" s="108"/>
      <c r="I465" s="108"/>
      <c r="J465" s="108"/>
      <c r="K465" s="108"/>
      <c r="L465" s="108"/>
      <c r="M465" s="108"/>
      <c r="N465" s="108"/>
      <c r="O465" s="108"/>
      <c r="P465" s="108"/>
      <c r="Q465" s="108"/>
      <c r="R465" s="108"/>
      <c r="S465" s="108"/>
      <c r="T465" s="108"/>
      <c r="U465" s="108"/>
      <c r="V465" s="108"/>
      <c r="W465" s="108"/>
      <c r="X465" s="108"/>
      <c r="Y465" s="108"/>
      <c r="Z465" s="108"/>
      <c r="AA465" s="108"/>
      <c r="AB465" s="108"/>
    </row>
    <row r="466" spans="1:28">
      <c r="A466" s="108"/>
      <c r="B466" s="108"/>
      <c r="C466" s="108"/>
      <c r="D466" s="108"/>
      <c r="E466" s="108"/>
      <c r="F466" s="108"/>
      <c r="G466" s="108"/>
      <c r="H466" s="108"/>
      <c r="I466" s="108"/>
      <c r="J466" s="108"/>
      <c r="K466" s="108"/>
      <c r="L466" s="108"/>
      <c r="M466" s="108"/>
      <c r="N466" s="108"/>
      <c r="O466" s="108"/>
      <c r="P466" s="108"/>
      <c r="Q466" s="108"/>
      <c r="R466" s="108"/>
      <c r="S466" s="108"/>
      <c r="T466" s="108"/>
      <c r="U466" s="108"/>
      <c r="V466" s="108"/>
      <c r="W466" s="108"/>
      <c r="X466" s="108"/>
      <c r="Y466" s="108"/>
      <c r="Z466" s="108"/>
      <c r="AA466" s="108"/>
      <c r="AB466" s="108"/>
    </row>
    <row r="467" spans="1:28">
      <c r="A467" s="108"/>
      <c r="B467" s="108"/>
      <c r="C467" s="108"/>
      <c r="D467" s="108"/>
      <c r="E467" s="108"/>
      <c r="F467" s="108"/>
      <c r="G467" s="108"/>
      <c r="H467" s="108"/>
      <c r="I467" s="108"/>
      <c r="J467" s="108"/>
      <c r="K467" s="108"/>
      <c r="L467" s="108"/>
      <c r="M467" s="108"/>
      <c r="N467" s="108"/>
      <c r="O467" s="108"/>
      <c r="P467" s="108"/>
      <c r="Q467" s="108"/>
      <c r="R467" s="108"/>
      <c r="S467" s="108"/>
      <c r="T467" s="108"/>
      <c r="U467" s="108"/>
      <c r="V467" s="108"/>
      <c r="W467" s="108"/>
      <c r="X467" s="108"/>
      <c r="Y467" s="108"/>
      <c r="Z467" s="108"/>
      <c r="AA467" s="108"/>
      <c r="AB467" s="108"/>
    </row>
    <row r="468" spans="1:28">
      <c r="A468" s="108"/>
      <c r="B468" s="108"/>
      <c r="C468" s="108"/>
      <c r="D468" s="108"/>
      <c r="E468" s="108"/>
      <c r="F468" s="108"/>
      <c r="G468" s="108"/>
      <c r="H468" s="108"/>
      <c r="I468" s="108"/>
      <c r="J468" s="108"/>
      <c r="K468" s="108"/>
      <c r="L468" s="108"/>
      <c r="M468" s="108"/>
      <c r="N468" s="108"/>
      <c r="O468" s="108"/>
      <c r="P468" s="108"/>
      <c r="Q468" s="108"/>
      <c r="R468" s="108"/>
      <c r="S468" s="108"/>
      <c r="T468" s="108"/>
      <c r="U468" s="108"/>
      <c r="V468" s="108"/>
      <c r="W468" s="108"/>
      <c r="X468" s="108"/>
      <c r="Y468" s="108"/>
      <c r="Z468" s="108"/>
      <c r="AA468" s="108"/>
      <c r="AB468" s="108"/>
    </row>
    <row r="469" spans="1:28">
      <c r="A469" s="108"/>
      <c r="B469" s="108"/>
      <c r="C469" s="108"/>
      <c r="D469" s="108"/>
      <c r="E469" s="108"/>
      <c r="F469" s="108"/>
      <c r="G469" s="108"/>
      <c r="H469" s="108"/>
      <c r="I469" s="108"/>
      <c r="J469" s="108"/>
      <c r="K469" s="108"/>
      <c r="L469" s="108"/>
      <c r="M469" s="108"/>
      <c r="N469" s="108"/>
      <c r="O469" s="108"/>
      <c r="P469" s="108"/>
      <c r="Q469" s="108"/>
      <c r="R469" s="108"/>
      <c r="S469" s="108"/>
      <c r="T469" s="108"/>
      <c r="U469" s="108"/>
      <c r="V469" s="108"/>
      <c r="W469" s="108"/>
      <c r="X469" s="108"/>
      <c r="Y469" s="108"/>
      <c r="Z469" s="108"/>
      <c r="AA469" s="108"/>
      <c r="AB469" s="108"/>
    </row>
    <row r="470" spans="1:28">
      <c r="A470" s="108"/>
      <c r="B470" s="108"/>
      <c r="C470" s="108"/>
      <c r="D470" s="108"/>
      <c r="E470" s="108"/>
      <c r="F470" s="108"/>
      <c r="G470" s="108"/>
      <c r="H470" s="108"/>
      <c r="I470" s="108"/>
      <c r="J470" s="108"/>
      <c r="K470" s="108"/>
      <c r="L470" s="108"/>
      <c r="M470" s="108"/>
      <c r="N470" s="108"/>
      <c r="O470" s="108"/>
      <c r="P470" s="108"/>
      <c r="Q470" s="108"/>
      <c r="R470" s="108"/>
      <c r="S470" s="108"/>
      <c r="T470" s="108"/>
      <c r="U470" s="108"/>
      <c r="V470" s="108"/>
      <c r="W470" s="108"/>
      <c r="X470" s="108"/>
      <c r="Y470" s="108"/>
      <c r="Z470" s="108"/>
      <c r="AA470" s="108"/>
      <c r="AB470" s="108"/>
    </row>
    <row r="471" spans="1:28">
      <c r="A471" s="108"/>
      <c r="B471" s="108"/>
      <c r="C471" s="108"/>
      <c r="D471" s="108"/>
      <c r="E471" s="108"/>
      <c r="F471" s="108"/>
      <c r="G471" s="108"/>
      <c r="H471" s="108"/>
      <c r="I471" s="108"/>
      <c r="J471" s="108"/>
      <c r="K471" s="108"/>
      <c r="L471" s="108"/>
      <c r="M471" s="108"/>
      <c r="N471" s="108"/>
      <c r="O471" s="108"/>
      <c r="P471" s="108"/>
      <c r="Q471" s="108"/>
      <c r="R471" s="108"/>
      <c r="S471" s="108"/>
      <c r="T471" s="108"/>
      <c r="U471" s="108"/>
      <c r="V471" s="108"/>
      <c r="W471" s="108"/>
      <c r="X471" s="108"/>
      <c r="Y471" s="108"/>
      <c r="Z471" s="108"/>
      <c r="AA471" s="108"/>
      <c r="AB471" s="108"/>
    </row>
    <row r="472" spans="1:28">
      <c r="A472" s="108"/>
      <c r="B472" s="108"/>
      <c r="C472" s="108"/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  <c r="N472" s="108"/>
      <c r="O472" s="108"/>
      <c r="P472" s="108"/>
      <c r="Q472" s="108"/>
      <c r="R472" s="108"/>
      <c r="S472" s="108"/>
      <c r="T472" s="108"/>
      <c r="U472" s="108"/>
      <c r="V472" s="108"/>
      <c r="W472" s="108"/>
      <c r="X472" s="108"/>
      <c r="Y472" s="108"/>
      <c r="Z472" s="108"/>
      <c r="AA472" s="108"/>
      <c r="AB472" s="108"/>
    </row>
    <row r="473" spans="1:28">
      <c r="A473" s="108"/>
      <c r="B473" s="108"/>
      <c r="C473" s="108"/>
      <c r="D473" s="108"/>
      <c r="E473" s="108"/>
      <c r="F473" s="108"/>
      <c r="G473" s="108"/>
      <c r="H473" s="108"/>
      <c r="I473" s="108"/>
      <c r="J473" s="108"/>
      <c r="K473" s="108"/>
      <c r="L473" s="108"/>
      <c r="M473" s="108"/>
      <c r="N473" s="108"/>
      <c r="O473" s="108"/>
      <c r="P473" s="108"/>
      <c r="Q473" s="108"/>
      <c r="R473" s="108"/>
      <c r="S473" s="108"/>
      <c r="T473" s="108"/>
      <c r="U473" s="108"/>
      <c r="V473" s="108"/>
      <c r="W473" s="108"/>
      <c r="X473" s="108"/>
      <c r="Y473" s="108"/>
      <c r="Z473" s="108"/>
      <c r="AA473" s="108"/>
      <c r="AB473" s="108"/>
    </row>
    <row r="474" spans="1:28">
      <c r="A474" s="108"/>
      <c r="B474" s="108"/>
      <c r="C474" s="108"/>
      <c r="D474" s="108"/>
      <c r="E474" s="108"/>
      <c r="F474" s="108"/>
      <c r="G474" s="108"/>
      <c r="H474" s="108"/>
      <c r="I474" s="108"/>
      <c r="J474" s="108"/>
      <c r="K474" s="108"/>
      <c r="L474" s="108"/>
      <c r="M474" s="108"/>
      <c r="N474" s="108"/>
      <c r="O474" s="108"/>
      <c r="P474" s="108"/>
      <c r="Q474" s="108"/>
      <c r="R474" s="108"/>
      <c r="S474" s="108"/>
      <c r="T474" s="108"/>
      <c r="U474" s="108"/>
      <c r="V474" s="108"/>
      <c r="W474" s="108"/>
      <c r="X474" s="108"/>
      <c r="Y474" s="108"/>
      <c r="Z474" s="108"/>
      <c r="AA474" s="108"/>
      <c r="AB474" s="108"/>
    </row>
    <row r="475" spans="1:28">
      <c r="A475" s="108"/>
      <c r="B475" s="108"/>
      <c r="C475" s="108"/>
      <c r="D475" s="108"/>
      <c r="E475" s="108"/>
      <c r="F475" s="108"/>
      <c r="G475" s="108"/>
      <c r="H475" s="108"/>
      <c r="I475" s="108"/>
      <c r="J475" s="108"/>
      <c r="K475" s="108"/>
      <c r="L475" s="108"/>
      <c r="M475" s="108"/>
      <c r="N475" s="108"/>
      <c r="O475" s="108"/>
      <c r="P475" s="108"/>
      <c r="Q475" s="108"/>
      <c r="R475" s="108"/>
      <c r="S475" s="108"/>
      <c r="T475" s="108"/>
      <c r="U475" s="108"/>
      <c r="V475" s="108"/>
      <c r="W475" s="108"/>
      <c r="X475" s="108"/>
      <c r="Y475" s="108"/>
      <c r="Z475" s="108"/>
      <c r="AA475" s="108"/>
      <c r="AB475" s="108"/>
    </row>
    <row r="476" spans="1:28">
      <c r="A476" s="108"/>
      <c r="B476" s="108"/>
      <c r="C476" s="108"/>
      <c r="D476" s="108"/>
      <c r="E476" s="108"/>
      <c r="F476" s="108"/>
      <c r="G476" s="108"/>
      <c r="H476" s="108"/>
      <c r="I476" s="108"/>
      <c r="J476" s="108"/>
      <c r="K476" s="108"/>
      <c r="L476" s="108"/>
      <c r="M476" s="108"/>
      <c r="N476" s="108"/>
      <c r="O476" s="108"/>
      <c r="P476" s="108"/>
      <c r="Q476" s="108"/>
      <c r="R476" s="108"/>
      <c r="S476" s="108"/>
      <c r="T476" s="108"/>
      <c r="U476" s="108"/>
      <c r="V476" s="108"/>
      <c r="W476" s="108"/>
      <c r="X476" s="108"/>
      <c r="Y476" s="108"/>
      <c r="Z476" s="108"/>
      <c r="AA476" s="108"/>
      <c r="AB476" s="108"/>
    </row>
    <row r="477" spans="1:28">
      <c r="A477" s="108"/>
      <c r="B477" s="108"/>
      <c r="C477" s="108"/>
      <c r="D477" s="108"/>
      <c r="E477" s="108"/>
      <c r="F477" s="108"/>
      <c r="G477" s="108"/>
      <c r="H477" s="108"/>
      <c r="I477" s="108"/>
      <c r="J477" s="108"/>
      <c r="K477" s="108"/>
      <c r="L477" s="108"/>
      <c r="M477" s="108"/>
      <c r="N477" s="108"/>
      <c r="O477" s="108"/>
      <c r="P477" s="108"/>
      <c r="Q477" s="108"/>
      <c r="R477" s="108"/>
      <c r="S477" s="108"/>
      <c r="T477" s="108"/>
      <c r="U477" s="108"/>
      <c r="V477" s="108"/>
      <c r="W477" s="108"/>
      <c r="X477" s="108"/>
      <c r="Y477" s="108"/>
      <c r="Z477" s="108"/>
      <c r="AA477" s="108"/>
      <c r="AB477" s="108"/>
    </row>
    <row r="478" spans="1:28">
      <c r="A478" s="108"/>
      <c r="B478" s="108"/>
      <c r="C478" s="108"/>
      <c r="D478" s="108"/>
      <c r="E478" s="108"/>
      <c r="F478" s="108"/>
      <c r="G478" s="108"/>
      <c r="H478" s="108"/>
      <c r="I478" s="108"/>
      <c r="J478" s="108"/>
      <c r="K478" s="108"/>
      <c r="L478" s="108"/>
      <c r="M478" s="108"/>
      <c r="N478" s="108"/>
      <c r="O478" s="108"/>
      <c r="P478" s="108"/>
      <c r="Q478" s="108"/>
      <c r="R478" s="108"/>
      <c r="S478" s="108"/>
      <c r="T478" s="108"/>
      <c r="U478" s="108"/>
      <c r="V478" s="108"/>
      <c r="W478" s="108"/>
      <c r="X478" s="108"/>
      <c r="Y478" s="108"/>
      <c r="Z478" s="108"/>
      <c r="AA478" s="108"/>
      <c r="AB478" s="108"/>
    </row>
    <row r="479" spans="1:28">
      <c r="A479" s="108"/>
      <c r="B479" s="108"/>
      <c r="C479" s="108"/>
      <c r="D479" s="108"/>
      <c r="E479" s="108"/>
      <c r="F479" s="108"/>
      <c r="G479" s="108"/>
      <c r="H479" s="108"/>
      <c r="I479" s="108"/>
      <c r="J479" s="108"/>
      <c r="K479" s="108"/>
      <c r="L479" s="108"/>
      <c r="M479" s="108"/>
      <c r="N479" s="108"/>
      <c r="O479" s="108"/>
      <c r="P479" s="108"/>
      <c r="Q479" s="108"/>
      <c r="R479" s="108"/>
      <c r="S479" s="108"/>
      <c r="T479" s="108"/>
      <c r="U479" s="108"/>
      <c r="V479" s="108"/>
      <c r="W479" s="108"/>
      <c r="X479" s="108"/>
      <c r="Y479" s="108"/>
      <c r="Z479" s="108"/>
      <c r="AA479" s="108"/>
      <c r="AB479" s="108"/>
    </row>
    <row r="480" spans="1:28">
      <c r="A480" s="108"/>
      <c r="B480" s="108"/>
      <c r="C480" s="108"/>
      <c r="D480" s="108"/>
      <c r="E480" s="108"/>
      <c r="F480" s="108"/>
      <c r="G480" s="108"/>
      <c r="H480" s="108"/>
      <c r="I480" s="108"/>
      <c r="J480" s="108"/>
      <c r="K480" s="108"/>
      <c r="L480" s="108"/>
      <c r="M480" s="108"/>
      <c r="N480" s="108"/>
      <c r="O480" s="108"/>
      <c r="P480" s="108"/>
      <c r="Q480" s="108"/>
      <c r="R480" s="108"/>
      <c r="S480" s="108"/>
      <c r="T480" s="108"/>
      <c r="U480" s="108"/>
      <c r="V480" s="108"/>
      <c r="W480" s="108"/>
      <c r="X480" s="108"/>
      <c r="Y480" s="108"/>
      <c r="Z480" s="108"/>
      <c r="AA480" s="108"/>
      <c r="AB480" s="108"/>
    </row>
    <row r="481" spans="1:28">
      <c r="A481" s="108"/>
      <c r="B481" s="108"/>
      <c r="C481" s="108"/>
      <c r="D481" s="108"/>
      <c r="E481" s="108"/>
      <c r="F481" s="108"/>
      <c r="G481" s="108"/>
      <c r="H481" s="108"/>
      <c r="I481" s="108"/>
      <c r="J481" s="108"/>
      <c r="K481" s="108"/>
      <c r="L481" s="108"/>
      <c r="M481" s="108"/>
      <c r="N481" s="108"/>
      <c r="O481" s="108"/>
      <c r="P481" s="108"/>
      <c r="Q481" s="108"/>
      <c r="R481" s="108"/>
      <c r="S481" s="108"/>
      <c r="T481" s="108"/>
      <c r="U481" s="108"/>
      <c r="V481" s="108"/>
      <c r="W481" s="108"/>
      <c r="X481" s="108"/>
      <c r="Y481" s="108"/>
      <c r="Z481" s="108"/>
      <c r="AA481" s="108"/>
      <c r="AB481" s="108"/>
    </row>
    <row r="482" spans="1:28">
      <c r="A482" s="108"/>
      <c r="B482" s="108"/>
      <c r="C482" s="108"/>
      <c r="D482" s="108"/>
      <c r="E482" s="108"/>
      <c r="F482" s="108"/>
      <c r="G482" s="108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  <c r="R482" s="108"/>
      <c r="S482" s="108"/>
      <c r="T482" s="108"/>
      <c r="U482" s="108"/>
      <c r="V482" s="108"/>
      <c r="W482" s="108"/>
      <c r="X482" s="108"/>
      <c r="Y482" s="108"/>
      <c r="Z482" s="108"/>
      <c r="AA482" s="108"/>
      <c r="AB482" s="108"/>
    </row>
    <row r="483" spans="1:28">
      <c r="A483" s="108"/>
      <c r="B483" s="108"/>
      <c r="C483" s="108"/>
      <c r="D483" s="108"/>
      <c r="E483" s="108"/>
      <c r="F483" s="108"/>
      <c r="G483" s="108"/>
      <c r="H483" s="108"/>
      <c r="I483" s="108"/>
      <c r="J483" s="108"/>
      <c r="K483" s="108"/>
      <c r="L483" s="108"/>
      <c r="M483" s="108"/>
      <c r="N483" s="108"/>
      <c r="O483" s="108"/>
      <c r="P483" s="108"/>
      <c r="Q483" s="108"/>
      <c r="R483" s="108"/>
      <c r="S483" s="108"/>
      <c r="T483" s="108"/>
      <c r="U483" s="108"/>
      <c r="V483" s="108"/>
      <c r="W483" s="108"/>
      <c r="X483" s="108"/>
      <c r="Y483" s="108"/>
      <c r="Z483" s="108"/>
      <c r="AA483" s="108"/>
      <c r="AB483" s="108"/>
    </row>
    <row r="484" spans="1:28">
      <c r="A484" s="108"/>
      <c r="B484" s="108"/>
      <c r="C484" s="108"/>
      <c r="D484" s="108"/>
      <c r="E484" s="108"/>
      <c r="F484" s="108"/>
      <c r="G484" s="108"/>
      <c r="H484" s="108"/>
      <c r="I484" s="108"/>
      <c r="J484" s="108"/>
      <c r="K484" s="108"/>
      <c r="L484" s="108"/>
      <c r="M484" s="108"/>
      <c r="N484" s="108"/>
      <c r="O484" s="108"/>
      <c r="P484" s="108"/>
      <c r="Q484" s="108"/>
      <c r="R484" s="108"/>
      <c r="S484" s="108"/>
      <c r="T484" s="108"/>
      <c r="U484" s="108"/>
      <c r="V484" s="108"/>
      <c r="W484" s="108"/>
      <c r="X484" s="108"/>
      <c r="Y484" s="108"/>
      <c r="Z484" s="108"/>
      <c r="AA484" s="108"/>
      <c r="AB484" s="108"/>
    </row>
    <row r="485" spans="1:28">
      <c r="A485" s="108"/>
      <c r="B485" s="108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  <c r="M485" s="108"/>
      <c r="N485" s="108"/>
      <c r="O485" s="108"/>
      <c r="P485" s="108"/>
      <c r="Q485" s="108"/>
      <c r="R485" s="108"/>
      <c r="S485" s="108"/>
      <c r="T485" s="108"/>
      <c r="U485" s="108"/>
      <c r="V485" s="108"/>
      <c r="W485" s="108"/>
      <c r="X485" s="108"/>
      <c r="Y485" s="108"/>
      <c r="Z485" s="108"/>
      <c r="AA485" s="108"/>
      <c r="AB485" s="108"/>
    </row>
    <row r="486" spans="1:28">
      <c r="A486" s="108"/>
      <c r="B486" s="108"/>
      <c r="C486" s="108"/>
      <c r="D486" s="108"/>
      <c r="E486" s="108"/>
      <c r="F486" s="108"/>
      <c r="G486" s="108"/>
      <c r="H486" s="108"/>
      <c r="I486" s="108"/>
      <c r="J486" s="108"/>
      <c r="K486" s="108"/>
      <c r="L486" s="108"/>
      <c r="M486" s="108"/>
      <c r="N486" s="108"/>
      <c r="O486" s="108"/>
      <c r="P486" s="108"/>
      <c r="Q486" s="108"/>
      <c r="R486" s="108"/>
      <c r="S486" s="108"/>
      <c r="T486" s="108"/>
      <c r="U486" s="108"/>
      <c r="V486" s="108"/>
      <c r="W486" s="108"/>
      <c r="X486" s="108"/>
      <c r="Y486" s="108"/>
      <c r="Z486" s="108"/>
      <c r="AA486" s="108"/>
      <c r="AB486" s="108"/>
    </row>
    <row r="487" spans="1:28">
      <c r="A487" s="108"/>
      <c r="B487" s="108"/>
      <c r="C487" s="108"/>
      <c r="D487" s="108"/>
      <c r="E487" s="108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  <c r="S487" s="108"/>
      <c r="T487" s="108"/>
      <c r="U487" s="108"/>
      <c r="V487" s="108"/>
      <c r="W487" s="108"/>
      <c r="X487" s="108"/>
      <c r="Y487" s="108"/>
      <c r="Z487" s="108"/>
      <c r="AA487" s="108"/>
      <c r="AB487" s="108"/>
    </row>
    <row r="488" spans="1:28">
      <c r="A488" s="108"/>
      <c r="B488" s="108"/>
      <c r="C488" s="108"/>
      <c r="D488" s="108"/>
      <c r="E488" s="108"/>
      <c r="F488" s="108"/>
      <c r="G488" s="108"/>
      <c r="H488" s="108"/>
      <c r="I488" s="108"/>
      <c r="J488" s="108"/>
      <c r="K488" s="108"/>
      <c r="L488" s="108"/>
      <c r="M488" s="108"/>
      <c r="N488" s="108"/>
      <c r="O488" s="108"/>
      <c r="P488" s="108"/>
      <c r="Q488" s="108"/>
      <c r="R488" s="108"/>
      <c r="S488" s="108"/>
      <c r="T488" s="108"/>
      <c r="U488" s="108"/>
      <c r="V488" s="108"/>
      <c r="W488" s="108"/>
      <c r="X488" s="108"/>
      <c r="Y488" s="108"/>
      <c r="Z488" s="108"/>
      <c r="AA488" s="108"/>
      <c r="AB488" s="108"/>
    </row>
    <row r="489" spans="1:28">
      <c r="A489" s="108"/>
      <c r="B489" s="108"/>
      <c r="C489" s="108"/>
      <c r="D489" s="108"/>
      <c r="E489" s="108"/>
      <c r="F489" s="108"/>
      <c r="G489" s="108"/>
      <c r="H489" s="108"/>
      <c r="I489" s="108"/>
      <c r="J489" s="108"/>
      <c r="K489" s="108"/>
      <c r="L489" s="108"/>
      <c r="M489" s="108"/>
      <c r="N489" s="108"/>
      <c r="O489" s="108"/>
      <c r="P489" s="108"/>
      <c r="Q489" s="108"/>
      <c r="R489" s="108"/>
      <c r="S489" s="108"/>
      <c r="T489" s="108"/>
      <c r="U489" s="108"/>
      <c r="V489" s="108"/>
      <c r="W489" s="108"/>
      <c r="X489" s="108"/>
      <c r="Y489" s="108"/>
      <c r="Z489" s="108"/>
      <c r="AA489" s="108"/>
      <c r="AB489" s="108"/>
    </row>
    <row r="490" spans="1:28">
      <c r="A490" s="108"/>
      <c r="B490" s="108"/>
      <c r="C490" s="108"/>
      <c r="D490" s="108"/>
      <c r="E490" s="108"/>
      <c r="F490" s="108"/>
      <c r="G490" s="108"/>
      <c r="H490" s="108"/>
      <c r="I490" s="108"/>
      <c r="J490" s="108"/>
      <c r="K490" s="108"/>
      <c r="L490" s="108"/>
      <c r="M490" s="108"/>
      <c r="N490" s="108"/>
      <c r="O490" s="108"/>
      <c r="P490" s="108"/>
      <c r="Q490" s="108"/>
      <c r="R490" s="108"/>
      <c r="S490" s="108"/>
      <c r="T490" s="108"/>
      <c r="U490" s="108"/>
      <c r="V490" s="108"/>
      <c r="W490" s="108"/>
      <c r="X490" s="108"/>
      <c r="Y490" s="108"/>
      <c r="Z490" s="108"/>
      <c r="AA490" s="108"/>
      <c r="AB490" s="108"/>
    </row>
    <row r="491" spans="1:28">
      <c r="A491" s="108"/>
      <c r="B491" s="108"/>
      <c r="C491" s="108"/>
      <c r="D491" s="108"/>
      <c r="E491" s="108"/>
      <c r="F491" s="108"/>
      <c r="G491" s="108"/>
      <c r="H491" s="108"/>
      <c r="I491" s="108"/>
      <c r="J491" s="108"/>
      <c r="K491" s="108"/>
      <c r="L491" s="108"/>
      <c r="M491" s="108"/>
      <c r="N491" s="108"/>
      <c r="O491" s="108"/>
      <c r="P491" s="108"/>
      <c r="Q491" s="108"/>
      <c r="R491" s="108"/>
      <c r="S491" s="108"/>
      <c r="T491" s="108"/>
      <c r="U491" s="108"/>
      <c r="V491" s="108"/>
      <c r="W491" s="108"/>
      <c r="X491" s="108"/>
      <c r="Y491" s="108"/>
      <c r="Z491" s="108"/>
      <c r="AA491" s="108"/>
      <c r="AB491" s="108"/>
    </row>
    <row r="492" spans="1:28">
      <c r="A492" s="108"/>
      <c r="B492" s="108"/>
      <c r="C492" s="108"/>
      <c r="D492" s="108"/>
      <c r="E492" s="108"/>
      <c r="F492" s="108"/>
      <c r="G492" s="108"/>
      <c r="H492" s="108"/>
      <c r="I492" s="108"/>
      <c r="J492" s="108"/>
      <c r="K492" s="108"/>
      <c r="L492" s="108"/>
      <c r="M492" s="108"/>
      <c r="N492" s="108"/>
      <c r="O492" s="108"/>
      <c r="P492" s="108"/>
      <c r="Q492" s="108"/>
      <c r="R492" s="108"/>
      <c r="S492" s="108"/>
      <c r="T492" s="108"/>
      <c r="U492" s="108"/>
      <c r="V492" s="108"/>
      <c r="W492" s="108"/>
      <c r="X492" s="108"/>
      <c r="Y492" s="108"/>
      <c r="Z492" s="108"/>
      <c r="AA492" s="108"/>
      <c r="AB492" s="108"/>
    </row>
    <row r="493" spans="1:28">
      <c r="A493" s="108"/>
      <c r="B493" s="108"/>
      <c r="C493" s="108"/>
      <c r="D493" s="108"/>
      <c r="E493" s="108"/>
      <c r="F493" s="108"/>
      <c r="G493" s="108"/>
      <c r="H493" s="108"/>
      <c r="I493" s="108"/>
      <c r="J493" s="108"/>
      <c r="K493" s="108"/>
      <c r="L493" s="108"/>
      <c r="M493" s="108"/>
      <c r="N493" s="108"/>
      <c r="O493" s="108"/>
      <c r="P493" s="108"/>
      <c r="Q493" s="108"/>
      <c r="R493" s="108"/>
      <c r="S493" s="108"/>
      <c r="T493" s="108"/>
      <c r="U493" s="108"/>
      <c r="V493" s="108"/>
      <c r="W493" s="108"/>
      <c r="X493" s="108"/>
      <c r="Y493" s="108"/>
      <c r="Z493" s="108"/>
      <c r="AA493" s="108"/>
      <c r="AB493" s="108"/>
    </row>
    <row r="494" spans="1:28">
      <c r="A494" s="108"/>
      <c r="B494" s="108"/>
      <c r="C494" s="108"/>
      <c r="D494" s="108"/>
      <c r="E494" s="108"/>
      <c r="F494" s="108"/>
      <c r="G494" s="108"/>
      <c r="H494" s="108"/>
      <c r="I494" s="108"/>
      <c r="J494" s="108"/>
      <c r="K494" s="108"/>
      <c r="L494" s="108"/>
      <c r="M494" s="108"/>
      <c r="N494" s="108"/>
      <c r="O494" s="108"/>
      <c r="P494" s="108"/>
      <c r="Q494" s="108"/>
      <c r="R494" s="108"/>
      <c r="S494" s="108"/>
      <c r="T494" s="108"/>
      <c r="U494" s="108"/>
      <c r="V494" s="108"/>
      <c r="W494" s="108"/>
      <c r="X494" s="108"/>
      <c r="Y494" s="108"/>
      <c r="Z494" s="108"/>
      <c r="AA494" s="108"/>
      <c r="AB494" s="108"/>
    </row>
    <row r="495" spans="1:28">
      <c r="A495" s="108"/>
      <c r="B495" s="108"/>
      <c r="C495" s="108"/>
      <c r="D495" s="108"/>
      <c r="E495" s="108"/>
      <c r="F495" s="108"/>
      <c r="G495" s="108"/>
      <c r="H495" s="108"/>
      <c r="I495" s="108"/>
      <c r="J495" s="108"/>
      <c r="K495" s="108"/>
      <c r="L495" s="108"/>
      <c r="M495" s="108"/>
      <c r="N495" s="108"/>
      <c r="O495" s="108"/>
      <c r="P495" s="108"/>
      <c r="Q495" s="108"/>
      <c r="R495" s="108"/>
      <c r="S495" s="108"/>
      <c r="T495" s="108"/>
      <c r="U495" s="108"/>
      <c r="V495" s="108"/>
      <c r="W495" s="108"/>
      <c r="X495" s="108"/>
      <c r="Y495" s="108"/>
      <c r="Z495" s="108"/>
      <c r="AA495" s="108"/>
      <c r="AB495" s="108"/>
    </row>
    <row r="496" spans="1:28">
      <c r="A496" s="108"/>
      <c r="B496" s="108"/>
      <c r="C496" s="108"/>
      <c r="D496" s="108"/>
      <c r="E496" s="108"/>
      <c r="F496" s="108"/>
      <c r="G496" s="108"/>
      <c r="H496" s="108"/>
      <c r="I496" s="108"/>
      <c r="J496" s="108"/>
      <c r="K496" s="108"/>
      <c r="L496" s="108"/>
      <c r="M496" s="108"/>
      <c r="N496" s="108"/>
      <c r="O496" s="108"/>
      <c r="P496" s="108"/>
      <c r="Q496" s="108"/>
      <c r="R496" s="108"/>
      <c r="S496" s="108"/>
      <c r="T496" s="108"/>
      <c r="U496" s="108"/>
      <c r="V496" s="108"/>
      <c r="W496" s="108"/>
      <c r="X496" s="108"/>
      <c r="Y496" s="108"/>
      <c r="Z496" s="108"/>
      <c r="AA496" s="108"/>
      <c r="AB496" s="108"/>
    </row>
    <row r="497" spans="1:28">
      <c r="A497" s="108"/>
      <c r="B497" s="108"/>
      <c r="C497" s="108"/>
      <c r="D497" s="108"/>
      <c r="E497" s="108"/>
      <c r="F497" s="108"/>
      <c r="G497" s="108"/>
      <c r="H497" s="108"/>
      <c r="I497" s="108"/>
      <c r="J497" s="108"/>
      <c r="K497" s="108"/>
      <c r="L497" s="108"/>
      <c r="M497" s="108"/>
      <c r="N497" s="108"/>
      <c r="O497" s="108"/>
      <c r="P497" s="108"/>
      <c r="Q497" s="108"/>
      <c r="R497" s="108"/>
      <c r="S497" s="108"/>
      <c r="T497" s="108"/>
      <c r="U497" s="108"/>
      <c r="V497" s="108"/>
      <c r="W497" s="108"/>
      <c r="X497" s="108"/>
      <c r="Y497" s="108"/>
      <c r="Z497" s="108"/>
      <c r="AA497" s="108"/>
      <c r="AB497" s="108"/>
    </row>
    <row r="498" spans="1:28">
      <c r="A498" s="108"/>
      <c r="B498" s="108"/>
      <c r="C498" s="108"/>
      <c r="D498" s="108"/>
      <c r="E498" s="108"/>
      <c r="F498" s="108"/>
      <c r="G498" s="108"/>
      <c r="H498" s="108"/>
      <c r="I498" s="108"/>
      <c r="J498" s="108"/>
      <c r="K498" s="108"/>
      <c r="L498" s="108"/>
      <c r="M498" s="108"/>
      <c r="N498" s="108"/>
      <c r="O498" s="108"/>
      <c r="P498" s="108"/>
      <c r="Q498" s="108"/>
      <c r="R498" s="108"/>
      <c r="S498" s="108"/>
      <c r="T498" s="108"/>
      <c r="U498" s="108"/>
      <c r="V498" s="108"/>
      <c r="W498" s="108"/>
      <c r="X498" s="108"/>
      <c r="Y498" s="108"/>
      <c r="Z498" s="108"/>
      <c r="AA498" s="108"/>
      <c r="AB498" s="108"/>
    </row>
    <row r="499" spans="1:28">
      <c r="A499" s="108"/>
      <c r="B499" s="108"/>
      <c r="C499" s="108"/>
      <c r="D499" s="108"/>
      <c r="E499" s="108"/>
      <c r="F499" s="108"/>
      <c r="G499" s="108"/>
      <c r="H499" s="108"/>
      <c r="I499" s="108"/>
      <c r="J499" s="108"/>
      <c r="K499" s="108"/>
      <c r="L499" s="108"/>
      <c r="M499" s="108"/>
      <c r="N499" s="108"/>
      <c r="O499" s="108"/>
      <c r="P499" s="108"/>
      <c r="Q499" s="108"/>
      <c r="R499" s="108"/>
      <c r="S499" s="108"/>
      <c r="T499" s="108"/>
      <c r="U499" s="108"/>
      <c r="V499" s="108"/>
      <c r="W499" s="108"/>
      <c r="X499" s="108"/>
      <c r="Y499" s="108"/>
      <c r="Z499" s="108"/>
      <c r="AA499" s="108"/>
      <c r="AB499" s="108"/>
    </row>
    <row r="500" spans="1:28">
      <c r="A500" s="108"/>
      <c r="B500" s="108"/>
      <c r="C500" s="108"/>
      <c r="D500" s="108"/>
      <c r="E500" s="108"/>
      <c r="F500" s="108"/>
      <c r="G500" s="108"/>
      <c r="H500" s="108"/>
      <c r="I500" s="108"/>
      <c r="J500" s="108"/>
      <c r="K500" s="108"/>
      <c r="L500" s="108"/>
      <c r="M500" s="108"/>
      <c r="N500" s="108"/>
      <c r="O500" s="108"/>
      <c r="P500" s="108"/>
      <c r="Q500" s="108"/>
      <c r="R500" s="108"/>
      <c r="S500" s="108"/>
      <c r="T500" s="108"/>
      <c r="U500" s="108"/>
      <c r="V500" s="108"/>
      <c r="W500" s="108"/>
      <c r="X500" s="108"/>
      <c r="Y500" s="108"/>
      <c r="Z500" s="108"/>
      <c r="AA500" s="108"/>
      <c r="AB500" s="108"/>
    </row>
    <row r="501" spans="1:28">
      <c r="A501" s="108"/>
      <c r="B501" s="108"/>
      <c r="C501" s="108"/>
      <c r="D501" s="108"/>
      <c r="E501" s="108"/>
      <c r="F501" s="108"/>
      <c r="G501" s="108"/>
      <c r="H501" s="108"/>
      <c r="I501" s="108"/>
      <c r="J501" s="108"/>
      <c r="K501" s="108"/>
      <c r="L501" s="108"/>
      <c r="M501" s="108"/>
      <c r="N501" s="108"/>
      <c r="O501" s="108"/>
      <c r="P501" s="108"/>
      <c r="Q501" s="108"/>
      <c r="R501" s="108"/>
      <c r="S501" s="108"/>
      <c r="T501" s="108"/>
      <c r="U501" s="108"/>
      <c r="V501" s="108"/>
      <c r="W501" s="108"/>
      <c r="X501" s="108"/>
      <c r="Y501" s="108"/>
      <c r="Z501" s="108"/>
      <c r="AA501" s="108"/>
      <c r="AB501" s="108"/>
    </row>
    <row r="502" spans="1:28">
      <c r="A502" s="108"/>
      <c r="B502" s="108"/>
      <c r="C502" s="108"/>
      <c r="D502" s="108"/>
      <c r="E502" s="108"/>
      <c r="F502" s="108"/>
      <c r="G502" s="108"/>
      <c r="H502" s="108"/>
      <c r="I502" s="108"/>
      <c r="J502" s="108"/>
      <c r="K502" s="108"/>
      <c r="L502" s="108"/>
      <c r="M502" s="108"/>
      <c r="N502" s="108"/>
      <c r="O502" s="108"/>
      <c r="P502" s="108"/>
      <c r="Q502" s="108"/>
      <c r="R502" s="108"/>
      <c r="S502" s="108"/>
      <c r="T502" s="108"/>
      <c r="U502" s="108"/>
      <c r="V502" s="108"/>
      <c r="W502" s="108"/>
      <c r="X502" s="108"/>
      <c r="Y502" s="108"/>
      <c r="Z502" s="108"/>
      <c r="AA502" s="108"/>
      <c r="AB502" s="108"/>
    </row>
    <row r="503" spans="1:28">
      <c r="A503" s="108"/>
      <c r="B503" s="108"/>
      <c r="C503" s="108"/>
      <c r="D503" s="108"/>
      <c r="E503" s="108"/>
      <c r="F503" s="108"/>
      <c r="G503" s="108"/>
      <c r="H503" s="108"/>
      <c r="I503" s="108"/>
      <c r="J503" s="108"/>
      <c r="K503" s="108"/>
      <c r="L503" s="108"/>
      <c r="M503" s="108"/>
      <c r="N503" s="108"/>
      <c r="O503" s="108"/>
      <c r="P503" s="108"/>
      <c r="Q503" s="108"/>
      <c r="R503" s="108"/>
      <c r="S503" s="108"/>
      <c r="T503" s="108"/>
      <c r="U503" s="108"/>
      <c r="V503" s="108"/>
      <c r="W503" s="108"/>
      <c r="X503" s="108"/>
      <c r="Y503" s="108"/>
      <c r="Z503" s="108"/>
      <c r="AA503" s="108"/>
      <c r="AB503" s="108"/>
    </row>
    <row r="504" spans="1:28">
      <c r="A504" s="108"/>
      <c r="B504" s="108"/>
      <c r="C504" s="108"/>
      <c r="D504" s="108"/>
      <c r="E504" s="108"/>
      <c r="F504" s="108"/>
      <c r="G504" s="108"/>
      <c r="H504" s="108"/>
      <c r="I504" s="108"/>
      <c r="J504" s="108"/>
      <c r="K504" s="108"/>
      <c r="L504" s="108"/>
      <c r="M504" s="108"/>
      <c r="N504" s="108"/>
      <c r="O504" s="108"/>
      <c r="P504" s="108"/>
      <c r="Q504" s="108"/>
      <c r="R504" s="108"/>
      <c r="S504" s="108"/>
      <c r="T504" s="108"/>
      <c r="U504" s="108"/>
      <c r="V504" s="108"/>
      <c r="W504" s="108"/>
      <c r="X504" s="108"/>
      <c r="Y504" s="108"/>
      <c r="Z504" s="108"/>
      <c r="AA504" s="108"/>
      <c r="AB504" s="108"/>
    </row>
    <row r="505" spans="1:28">
      <c r="A505" s="108"/>
      <c r="B505" s="108"/>
      <c r="C505" s="108"/>
      <c r="D505" s="108"/>
      <c r="E505" s="108"/>
      <c r="F505" s="108"/>
      <c r="G505" s="108"/>
      <c r="H505" s="108"/>
      <c r="I505" s="108"/>
      <c r="J505" s="108"/>
      <c r="K505" s="108"/>
      <c r="L505" s="108"/>
      <c r="M505" s="108"/>
      <c r="N505" s="108"/>
      <c r="O505" s="108"/>
      <c r="P505" s="108"/>
      <c r="Q505" s="108"/>
      <c r="R505" s="108"/>
      <c r="S505" s="108"/>
      <c r="T505" s="108"/>
      <c r="U505" s="108"/>
      <c r="V505" s="108"/>
      <c r="W505" s="108"/>
      <c r="X505" s="108"/>
      <c r="Y505" s="108"/>
      <c r="Z505" s="108"/>
      <c r="AA505" s="108"/>
      <c r="AB505" s="108"/>
    </row>
    <row r="506" spans="1:28">
      <c r="A506" s="108"/>
      <c r="B506" s="108"/>
      <c r="C506" s="108"/>
      <c r="D506" s="108"/>
      <c r="E506" s="108"/>
      <c r="F506" s="108"/>
      <c r="G506" s="108"/>
      <c r="H506" s="108"/>
      <c r="I506" s="108"/>
      <c r="J506" s="108"/>
      <c r="K506" s="108"/>
      <c r="L506" s="108"/>
      <c r="M506" s="108"/>
      <c r="N506" s="108"/>
      <c r="O506" s="108"/>
      <c r="P506" s="108"/>
      <c r="Q506" s="108"/>
      <c r="R506" s="108"/>
      <c r="S506" s="108"/>
      <c r="T506" s="108"/>
      <c r="U506" s="108"/>
      <c r="V506" s="108"/>
      <c r="W506" s="108"/>
      <c r="X506" s="108"/>
      <c r="Y506" s="108"/>
      <c r="Z506" s="108"/>
      <c r="AA506" s="108"/>
      <c r="AB506" s="108"/>
    </row>
    <row r="507" spans="1:28">
      <c r="A507" s="108"/>
      <c r="B507" s="108"/>
      <c r="C507" s="108"/>
      <c r="D507" s="108"/>
      <c r="E507" s="108"/>
      <c r="F507" s="108"/>
      <c r="G507" s="108"/>
      <c r="H507" s="108"/>
      <c r="I507" s="108"/>
      <c r="J507" s="108"/>
      <c r="K507" s="108"/>
      <c r="L507" s="108"/>
      <c r="M507" s="108"/>
      <c r="N507" s="108"/>
      <c r="O507" s="108"/>
      <c r="P507" s="108"/>
      <c r="Q507" s="108"/>
      <c r="R507" s="108"/>
      <c r="S507" s="108"/>
      <c r="T507" s="108"/>
      <c r="U507" s="108"/>
      <c r="V507" s="108"/>
      <c r="W507" s="108"/>
      <c r="X507" s="108"/>
      <c r="Y507" s="108"/>
      <c r="Z507" s="108"/>
      <c r="AA507" s="108"/>
      <c r="AB507" s="108"/>
    </row>
    <row r="508" spans="1:28">
      <c r="A508" s="108"/>
      <c r="B508" s="108"/>
      <c r="C508" s="108"/>
      <c r="D508" s="108"/>
      <c r="E508" s="108"/>
      <c r="F508" s="108"/>
      <c r="G508" s="108"/>
      <c r="H508" s="108"/>
      <c r="I508" s="108"/>
      <c r="J508" s="108"/>
      <c r="K508" s="108"/>
      <c r="L508" s="108"/>
      <c r="M508" s="108"/>
      <c r="N508" s="108"/>
      <c r="O508" s="108"/>
      <c r="P508" s="108"/>
      <c r="Q508" s="108"/>
      <c r="R508" s="108"/>
      <c r="S508" s="108"/>
      <c r="T508" s="108"/>
      <c r="U508" s="108"/>
      <c r="V508" s="108"/>
      <c r="W508" s="108"/>
      <c r="X508" s="108"/>
      <c r="Y508" s="108"/>
      <c r="Z508" s="108"/>
      <c r="AA508" s="108"/>
      <c r="AB508" s="108"/>
    </row>
    <row r="509" spans="1:28">
      <c r="A509" s="108"/>
      <c r="B509" s="108"/>
      <c r="C509" s="108"/>
      <c r="D509" s="108"/>
      <c r="E509" s="108"/>
      <c r="F509" s="108"/>
      <c r="G509" s="108"/>
      <c r="H509" s="108"/>
      <c r="I509" s="108"/>
      <c r="J509" s="108"/>
      <c r="K509" s="108"/>
      <c r="L509" s="108"/>
      <c r="M509" s="108"/>
      <c r="N509" s="108"/>
      <c r="O509" s="108"/>
      <c r="P509" s="108"/>
      <c r="Q509" s="108"/>
      <c r="R509" s="108"/>
      <c r="S509" s="108"/>
      <c r="T509" s="108"/>
      <c r="U509" s="108"/>
      <c r="V509" s="108"/>
      <c r="W509" s="108"/>
      <c r="X509" s="108"/>
      <c r="Y509" s="108"/>
      <c r="Z509" s="108"/>
      <c r="AA509" s="108"/>
      <c r="AB509" s="108"/>
    </row>
    <row r="510" spans="1:28">
      <c r="A510" s="108"/>
      <c r="B510" s="108"/>
      <c r="C510" s="108"/>
      <c r="D510" s="108"/>
      <c r="E510" s="108"/>
      <c r="F510" s="108"/>
      <c r="G510" s="108"/>
      <c r="H510" s="108"/>
      <c r="I510" s="108"/>
      <c r="J510" s="108"/>
      <c r="K510" s="108"/>
      <c r="L510" s="108"/>
      <c r="M510" s="108"/>
      <c r="N510" s="108"/>
      <c r="O510" s="108"/>
      <c r="P510" s="108"/>
      <c r="Q510" s="108"/>
      <c r="R510" s="108"/>
      <c r="S510" s="108"/>
      <c r="T510" s="108"/>
      <c r="U510" s="108"/>
      <c r="V510" s="108"/>
      <c r="W510" s="108"/>
      <c r="X510" s="108"/>
      <c r="Y510" s="108"/>
      <c r="Z510" s="108"/>
      <c r="AA510" s="108"/>
      <c r="AB510" s="108"/>
    </row>
    <row r="511" spans="1:28">
      <c r="A511" s="108"/>
      <c r="B511" s="108"/>
      <c r="C511" s="108"/>
      <c r="D511" s="108"/>
      <c r="E511" s="108"/>
      <c r="F511" s="108"/>
      <c r="G511" s="108"/>
      <c r="H511" s="108"/>
      <c r="I511" s="108"/>
      <c r="J511" s="108"/>
      <c r="K511" s="108"/>
      <c r="L511" s="108"/>
      <c r="M511" s="108"/>
      <c r="N511" s="108"/>
      <c r="O511" s="108"/>
      <c r="P511" s="108"/>
      <c r="Q511" s="108"/>
      <c r="R511" s="108"/>
      <c r="S511" s="108"/>
      <c r="T511" s="108"/>
      <c r="U511" s="108"/>
      <c r="V511" s="108"/>
      <c r="W511" s="108"/>
      <c r="X511" s="108"/>
      <c r="Y511" s="108"/>
      <c r="Z511" s="108"/>
      <c r="AA511" s="108"/>
      <c r="AB511" s="108"/>
    </row>
    <row r="512" spans="1:28">
      <c r="A512" s="108"/>
      <c r="B512" s="108"/>
      <c r="C512" s="108"/>
      <c r="D512" s="108"/>
      <c r="E512" s="108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  <c r="P512" s="108"/>
      <c r="Q512" s="108"/>
      <c r="R512" s="108"/>
      <c r="S512" s="108"/>
      <c r="T512" s="108"/>
      <c r="U512" s="108"/>
      <c r="V512" s="108"/>
      <c r="W512" s="108"/>
      <c r="X512" s="108"/>
      <c r="Y512" s="108"/>
      <c r="Z512" s="108"/>
      <c r="AA512" s="108"/>
      <c r="AB512" s="108"/>
    </row>
    <row r="513" spans="1:28">
      <c r="A513" s="108"/>
      <c r="B513" s="108"/>
      <c r="C513" s="108"/>
      <c r="D513" s="108"/>
      <c r="E513" s="108"/>
      <c r="F513" s="108"/>
      <c r="G513" s="108"/>
      <c r="H513" s="108"/>
      <c r="I513" s="108"/>
      <c r="J513" s="108"/>
      <c r="K513" s="108"/>
      <c r="L513" s="108"/>
      <c r="M513" s="108"/>
      <c r="N513" s="108"/>
      <c r="O513" s="108"/>
      <c r="P513" s="108"/>
      <c r="Q513" s="108"/>
      <c r="R513" s="108"/>
      <c r="S513" s="108"/>
      <c r="T513" s="108"/>
      <c r="U513" s="108"/>
      <c r="V513" s="108"/>
      <c r="W513" s="108"/>
      <c r="X513" s="108"/>
      <c r="Y513" s="108"/>
      <c r="Z513" s="108"/>
      <c r="AA513" s="108"/>
      <c r="AB513" s="108"/>
    </row>
    <row r="514" spans="1:28">
      <c r="A514" s="108"/>
      <c r="B514" s="108"/>
      <c r="C514" s="108"/>
      <c r="D514" s="108"/>
      <c r="E514" s="108"/>
      <c r="F514" s="108"/>
      <c r="G514" s="108"/>
      <c r="H514" s="108"/>
      <c r="I514" s="108"/>
      <c r="J514" s="108"/>
      <c r="K514" s="108"/>
      <c r="L514" s="108"/>
      <c r="M514" s="108"/>
      <c r="N514" s="108"/>
      <c r="O514" s="108"/>
      <c r="P514" s="108"/>
      <c r="Q514" s="108"/>
      <c r="R514" s="108"/>
      <c r="S514" s="108"/>
      <c r="T514" s="108"/>
      <c r="U514" s="108"/>
      <c r="V514" s="108"/>
      <c r="W514" s="108"/>
      <c r="X514" s="108"/>
      <c r="Y514" s="108"/>
      <c r="Z514" s="108"/>
      <c r="AA514" s="108"/>
      <c r="AB514" s="108"/>
    </row>
  </sheetData>
  <pageMargins left="0.118055555555556" right="0.118055555555556" top="0.15763888888888899" bottom="0.15763888888888899" header="0.51180555555555496" footer="0.51180555555555496"/>
  <pageSetup paperSize="9" scale="95" firstPageNumber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41"/>
  <sheetViews>
    <sheetView view="pageBreakPreview" zoomScale="60" workbookViewId="0">
      <pane xSplit="1" topLeftCell="B1" activePane="topRight" state="frozen"/>
      <selection pane="topRight" sqref="A1:A1048576"/>
    </sheetView>
  </sheetViews>
  <sheetFormatPr defaultRowHeight="15"/>
  <cols>
    <col min="1" max="1" width="4" customWidth="1"/>
    <col min="2" max="2" width="32.7109375" customWidth="1"/>
    <col min="3" max="3" width="8.7109375" customWidth="1"/>
    <col min="4" max="4" width="7.28515625" customWidth="1"/>
    <col min="5" max="5" width="6.85546875" customWidth="1"/>
    <col min="7" max="7" width="7.140625" customWidth="1"/>
    <col min="8" max="8" width="6.85546875" customWidth="1"/>
    <col min="9" max="9" width="7.28515625" customWidth="1"/>
    <col min="10" max="10" width="7.5703125" customWidth="1"/>
    <col min="11" max="11" width="7.42578125" customWidth="1"/>
    <col min="12" max="12" width="7" customWidth="1"/>
    <col min="13" max="13" width="7.7109375" customWidth="1"/>
    <col min="14" max="14" width="8" customWidth="1"/>
    <col min="15" max="15" width="8.140625" customWidth="1"/>
    <col min="16" max="16" width="6.42578125" customWidth="1"/>
    <col min="17" max="17" width="7.28515625" customWidth="1"/>
    <col min="18" max="18" width="3.85546875" customWidth="1"/>
    <col min="22" max="22" width="7.7109375" customWidth="1"/>
    <col min="23" max="23" width="7.5703125" customWidth="1"/>
    <col min="24" max="24" width="8.140625" customWidth="1"/>
    <col min="25" max="25" width="7.28515625" customWidth="1"/>
    <col min="27" max="27" width="21.28515625" customWidth="1"/>
    <col min="28" max="28" width="8.7109375" customWidth="1"/>
    <col min="29" max="29" width="9" customWidth="1"/>
    <col min="30" max="30" width="8" customWidth="1"/>
  </cols>
  <sheetData>
    <row r="1" spans="1:35" ht="10.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</row>
    <row r="2" spans="1:35" ht="15.75" thickBot="1">
      <c r="A2" s="101" t="s">
        <v>228</v>
      </c>
      <c r="C2" s="101" t="s">
        <v>19</v>
      </c>
      <c r="I2" t="s">
        <v>255</v>
      </c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H2" s="108"/>
      <c r="AI2" s="108"/>
    </row>
    <row r="3" spans="1:35" ht="13.5" customHeight="1">
      <c r="A3" s="85"/>
      <c r="B3" s="535"/>
      <c r="C3" s="179" t="s">
        <v>20</v>
      </c>
      <c r="D3" s="67" t="s">
        <v>256</v>
      </c>
      <c r="E3" s="67"/>
      <c r="F3" s="67"/>
      <c r="G3" s="67"/>
      <c r="H3" s="67"/>
      <c r="I3" s="67"/>
      <c r="J3" s="67"/>
      <c r="K3" s="67"/>
      <c r="L3" s="51"/>
      <c r="M3" s="51"/>
      <c r="N3" s="179" t="s">
        <v>21</v>
      </c>
      <c r="O3" s="179" t="s">
        <v>22</v>
      </c>
      <c r="P3" s="1077" t="s">
        <v>395</v>
      </c>
      <c r="Q3" s="1108" t="s">
        <v>395</v>
      </c>
      <c r="S3" s="100"/>
      <c r="T3" s="100"/>
      <c r="U3" s="127"/>
      <c r="V3" s="384"/>
      <c r="W3" s="384"/>
      <c r="X3" s="127"/>
      <c r="Y3" s="108"/>
      <c r="Z3" s="108"/>
      <c r="AA3" s="108"/>
      <c r="AB3" s="108"/>
      <c r="AC3" s="108"/>
      <c r="AD3" s="108"/>
      <c r="AE3" s="108"/>
      <c r="AF3" s="108"/>
      <c r="AH3" s="108"/>
      <c r="AI3" s="108"/>
    </row>
    <row r="4" spans="1:35" ht="13.5" customHeight="1">
      <c r="A4" s="61"/>
      <c r="B4" s="536"/>
      <c r="C4" s="537" t="s">
        <v>215</v>
      </c>
      <c r="D4" s="16" t="s">
        <v>272</v>
      </c>
      <c r="E4" s="16"/>
      <c r="F4" s="16"/>
      <c r="G4" s="16"/>
      <c r="H4" s="16"/>
      <c r="I4" s="16"/>
      <c r="J4" s="16"/>
      <c r="K4" s="16"/>
      <c r="L4" s="15"/>
      <c r="M4" s="15"/>
      <c r="N4" s="537" t="s">
        <v>231</v>
      </c>
      <c r="O4" s="537" t="s">
        <v>23</v>
      </c>
      <c r="P4" s="1076" t="s">
        <v>108</v>
      </c>
      <c r="Q4" s="1109" t="s">
        <v>108</v>
      </c>
      <c r="S4" s="100"/>
      <c r="T4" s="100"/>
      <c r="U4" s="127"/>
      <c r="V4" s="108"/>
      <c r="W4" s="384"/>
      <c r="X4" s="127"/>
      <c r="Y4" s="108"/>
      <c r="Z4" s="108"/>
      <c r="AA4" s="108"/>
      <c r="AB4" s="159"/>
      <c r="AC4" s="108"/>
      <c r="AD4" s="108"/>
      <c r="AE4" s="108"/>
      <c r="AF4" s="108"/>
      <c r="AH4" s="108"/>
      <c r="AI4" s="108"/>
    </row>
    <row r="5" spans="1:35" ht="12.75" customHeight="1" thickBot="1">
      <c r="A5" s="61"/>
      <c r="B5" s="538" t="s">
        <v>24</v>
      </c>
      <c r="C5" s="537" t="s">
        <v>21</v>
      </c>
      <c r="D5" s="72" t="s">
        <v>230</v>
      </c>
      <c r="E5" s="72"/>
      <c r="F5" s="72"/>
      <c r="G5" s="72"/>
      <c r="H5" t="s">
        <v>229</v>
      </c>
      <c r="J5" s="72"/>
      <c r="K5" s="62" t="s">
        <v>118</v>
      </c>
      <c r="L5" s="52"/>
      <c r="M5" s="52"/>
      <c r="N5" s="537" t="s">
        <v>26</v>
      </c>
      <c r="O5" s="537" t="s">
        <v>25</v>
      </c>
      <c r="P5" s="1064" t="s">
        <v>396</v>
      </c>
      <c r="Q5" s="1109" t="s">
        <v>396</v>
      </c>
      <c r="S5" s="100"/>
      <c r="T5" s="100"/>
      <c r="U5" s="384"/>
      <c r="V5" s="384"/>
      <c r="W5" s="384"/>
      <c r="X5" s="127"/>
      <c r="Y5" s="108"/>
      <c r="Z5" s="108"/>
      <c r="AA5" s="108"/>
      <c r="AB5" s="108"/>
      <c r="AC5" s="108"/>
      <c r="AD5" s="669"/>
      <c r="AE5" s="108"/>
      <c r="AF5" s="108"/>
      <c r="AH5" s="108"/>
      <c r="AI5" s="108"/>
    </row>
    <row r="6" spans="1:35">
      <c r="A6" s="61" t="s">
        <v>216</v>
      </c>
      <c r="B6" s="536"/>
      <c r="C6" s="537" t="s">
        <v>38</v>
      </c>
      <c r="D6" s="29" t="s">
        <v>27</v>
      </c>
      <c r="E6" s="29" t="s">
        <v>28</v>
      </c>
      <c r="F6" s="29" t="s">
        <v>29</v>
      </c>
      <c r="G6" s="29" t="s">
        <v>30</v>
      </c>
      <c r="H6" s="28" t="s">
        <v>31</v>
      </c>
      <c r="I6" s="29" t="s">
        <v>32</v>
      </c>
      <c r="J6" s="28" t="s">
        <v>33</v>
      </c>
      <c r="K6" s="29" t="s">
        <v>34</v>
      </c>
      <c r="L6" s="28" t="s">
        <v>35</v>
      </c>
      <c r="M6" s="29" t="s">
        <v>36</v>
      </c>
      <c r="N6" s="537">
        <v>10</v>
      </c>
      <c r="O6" s="537" t="s">
        <v>37</v>
      </c>
      <c r="P6" s="537" t="s">
        <v>26</v>
      </c>
      <c r="Q6" s="1110" t="s">
        <v>397</v>
      </c>
      <c r="S6" s="100"/>
      <c r="T6" s="100"/>
      <c r="U6" s="384"/>
      <c r="V6" s="384"/>
      <c r="W6" s="384"/>
      <c r="X6" s="127"/>
      <c r="Y6" s="108"/>
      <c r="Z6" s="108"/>
      <c r="AA6" s="108"/>
      <c r="AB6" s="352"/>
      <c r="AC6" s="108"/>
      <c r="AD6" s="669"/>
      <c r="AE6" s="108"/>
      <c r="AF6" s="108"/>
      <c r="AH6" s="108"/>
      <c r="AI6" s="108"/>
    </row>
    <row r="7" spans="1:35" ht="12" customHeight="1">
      <c r="A7" s="61"/>
      <c r="B7" s="538" t="s">
        <v>217</v>
      </c>
      <c r="C7" s="537" t="s">
        <v>218</v>
      </c>
      <c r="D7" s="70" t="s">
        <v>39</v>
      </c>
      <c r="E7" s="70" t="s">
        <v>39</v>
      </c>
      <c r="F7" s="70" t="s">
        <v>39</v>
      </c>
      <c r="G7" s="70" t="s">
        <v>39</v>
      </c>
      <c r="H7" s="24" t="s">
        <v>39</v>
      </c>
      <c r="I7" s="70" t="s">
        <v>39</v>
      </c>
      <c r="J7" s="70" t="s">
        <v>39</v>
      </c>
      <c r="K7" s="24" t="s">
        <v>39</v>
      </c>
      <c r="L7" s="70" t="s">
        <v>39</v>
      </c>
      <c r="M7" s="70" t="s">
        <v>39</v>
      </c>
      <c r="N7" s="537" t="s">
        <v>394</v>
      </c>
      <c r="O7" s="537" t="s">
        <v>208</v>
      </c>
      <c r="P7" s="537">
        <v>10</v>
      </c>
      <c r="Q7" s="1110"/>
      <c r="S7" s="100"/>
      <c r="T7" s="100"/>
      <c r="U7" s="127"/>
      <c r="V7" s="108"/>
      <c r="W7" s="384"/>
      <c r="X7" s="127"/>
      <c r="Y7" s="108"/>
      <c r="Z7" s="108"/>
      <c r="AA7" s="108"/>
      <c r="AB7" s="352"/>
      <c r="AC7" s="108"/>
      <c r="AD7" s="670"/>
      <c r="AE7" s="108"/>
      <c r="AF7" s="108"/>
      <c r="AH7" s="108"/>
      <c r="AI7" s="108"/>
    </row>
    <row r="8" spans="1:35" ht="14.25" customHeight="1" thickBot="1">
      <c r="A8" s="61"/>
      <c r="B8" s="536"/>
      <c r="C8" s="2851">
        <v>0.7</v>
      </c>
      <c r="D8" s="52"/>
      <c r="E8" s="53"/>
      <c r="F8" s="52"/>
      <c r="G8" s="53"/>
      <c r="H8" s="92"/>
      <c r="I8" s="53"/>
      <c r="J8" s="53"/>
      <c r="K8" s="52"/>
      <c r="L8" s="53"/>
      <c r="M8" s="92"/>
      <c r="N8" s="537"/>
      <c r="O8" s="537" t="s">
        <v>209</v>
      </c>
      <c r="P8" s="537" t="s">
        <v>394</v>
      </c>
      <c r="Q8" s="1111">
        <v>1</v>
      </c>
      <c r="S8" s="100"/>
      <c r="T8" s="100"/>
      <c r="U8" s="207"/>
      <c r="V8" s="127"/>
      <c r="W8" s="384"/>
      <c r="X8" s="127"/>
      <c r="Y8" s="108"/>
      <c r="Z8" s="285"/>
      <c r="AA8" s="384"/>
      <c r="AB8" s="671"/>
      <c r="AC8" s="108"/>
      <c r="AD8" s="670"/>
      <c r="AE8" s="108"/>
      <c r="AF8" s="108"/>
      <c r="AH8" s="108"/>
      <c r="AI8" s="108"/>
    </row>
    <row r="9" spans="1:35">
      <c r="A9" s="540">
        <v>1</v>
      </c>
      <c r="B9" s="541" t="s">
        <v>219</v>
      </c>
      <c r="C9" s="2641">
        <f>(Q9/100)*70</f>
        <v>56</v>
      </c>
      <c r="D9" s="659">
        <f>'7-11л. РАСКЛАДКА'!AN13</f>
        <v>50</v>
      </c>
      <c r="E9" s="75">
        <f>'7-11л. РАСКЛАДКА'!AN67</f>
        <v>40</v>
      </c>
      <c r="F9" s="75">
        <f>'7-11л. РАСКЛАДКА'!AN122</f>
        <v>50</v>
      </c>
      <c r="G9" s="75">
        <f>'7-11л. РАСКЛАДКА'!AN178</f>
        <v>70</v>
      </c>
      <c r="H9" s="75">
        <f>'7-11л. РАСКЛАДКА'!AN235</f>
        <v>40</v>
      </c>
      <c r="I9" s="75">
        <f>'7-11л. РАСКЛАДКА'!AN291</f>
        <v>60</v>
      </c>
      <c r="J9" s="75">
        <f>'7-11л. РАСКЛАДКА'!AN347</f>
        <v>50</v>
      </c>
      <c r="K9" s="75">
        <f>'7-11л. РАСКЛАДКА'!AN400</f>
        <v>70</v>
      </c>
      <c r="L9" s="75">
        <f>'7-11л. РАСКЛАДКА'!AN454</f>
        <v>50</v>
      </c>
      <c r="M9" s="1094">
        <f>'7-11л. РАСКЛАДКА'!AN507</f>
        <v>80</v>
      </c>
      <c r="N9" s="1118">
        <f>D9+E9+F9+G9+H9+I9+J9+K9+L9+M9</f>
        <v>560</v>
      </c>
      <c r="O9" s="2267">
        <f>(N9*100/P9)-100</f>
        <v>0</v>
      </c>
      <c r="P9" s="1099">
        <f>(Q9*70/100)*10</f>
        <v>560</v>
      </c>
      <c r="Q9" s="1115">
        <v>80</v>
      </c>
      <c r="S9" s="672"/>
      <c r="T9" s="384"/>
      <c r="U9" s="384"/>
      <c r="V9" s="578"/>
      <c r="W9" s="108"/>
      <c r="X9" s="108"/>
      <c r="Y9" s="108"/>
      <c r="Z9" s="674"/>
      <c r="AA9" s="127"/>
      <c r="AB9" s="675"/>
      <c r="AC9" s="108"/>
      <c r="AD9" s="676"/>
      <c r="AE9" s="108"/>
      <c r="AF9" s="108"/>
      <c r="AH9" s="108"/>
      <c r="AI9" s="108"/>
    </row>
    <row r="10" spans="1:35">
      <c r="A10" s="499">
        <v>2</v>
      </c>
      <c r="B10" s="232" t="s">
        <v>41</v>
      </c>
      <c r="C10" s="2852">
        <f t="shared" ref="C10:C44" si="0">(Q10/100)*70</f>
        <v>105</v>
      </c>
      <c r="D10" s="659">
        <f>'7-11л. РАСКЛАДКА'!AN14</f>
        <v>115</v>
      </c>
      <c r="E10" s="75">
        <f>'7-11л. РАСКЛАДКА'!AN68</f>
        <v>89.1</v>
      </c>
      <c r="F10" s="75">
        <f>'7-11л. РАСКЛАДКА'!AN123</f>
        <v>118</v>
      </c>
      <c r="G10" s="75">
        <f>'7-11л. РАСКЛАДКА'!AN179</f>
        <v>95.8</v>
      </c>
      <c r="H10" s="75">
        <f>'7-11л. РАСКЛАДКА'!AN236</f>
        <v>80</v>
      </c>
      <c r="I10" s="75">
        <f>'7-11л. РАСКЛАДКА'!AN292</f>
        <v>126.2</v>
      </c>
      <c r="J10" s="75">
        <f>'7-11л. РАСКЛАДКА'!AN348</f>
        <v>100</v>
      </c>
      <c r="K10" s="75">
        <f>'7-11л. РАСКЛАДКА'!AN401</f>
        <v>114.4</v>
      </c>
      <c r="L10" s="75">
        <f>'7-11л. РАСКЛАДКА'!AN455</f>
        <v>121.5</v>
      </c>
      <c r="M10" s="1094">
        <f>'7-11л. РАСКЛАДКА'!AN508</f>
        <v>90</v>
      </c>
      <c r="N10" s="1097">
        <f t="shared" ref="N10:N44" si="1">D10+E10+F10+G10+H10+I10+J10+K10+L10+M10</f>
        <v>1050</v>
      </c>
      <c r="O10" s="2067">
        <f t="shared" ref="O10:O44" si="2">(N10*100/P10)-100</f>
        <v>0</v>
      </c>
      <c r="P10" s="1106">
        <f t="shared" ref="P10:P44" si="3">(Q10*70/100)*10</f>
        <v>1050</v>
      </c>
      <c r="Q10" s="1116">
        <v>150</v>
      </c>
      <c r="S10" s="680"/>
      <c r="T10" s="678"/>
      <c r="U10" s="384"/>
      <c r="V10" s="108"/>
      <c r="W10" s="108"/>
      <c r="X10" s="108"/>
      <c r="Y10" s="108"/>
      <c r="Z10" s="674"/>
      <c r="AA10" s="127"/>
      <c r="AB10" s="675"/>
      <c r="AC10" s="108"/>
      <c r="AD10" s="676"/>
      <c r="AE10" s="108"/>
      <c r="AF10" s="108"/>
      <c r="AH10" s="108"/>
      <c r="AI10" s="108"/>
    </row>
    <row r="11" spans="1:35">
      <c r="A11" s="499">
        <v>3</v>
      </c>
      <c r="B11" s="232" t="s">
        <v>42</v>
      </c>
      <c r="C11" s="2852">
        <f t="shared" si="0"/>
        <v>10.5</v>
      </c>
      <c r="D11" s="659">
        <f>'7-11л. РАСКЛАДКА'!AN15</f>
        <v>3.38</v>
      </c>
      <c r="E11" s="75">
        <f>'7-11л. РАСКЛАДКА'!AN69</f>
        <v>10.25</v>
      </c>
      <c r="F11" s="75">
        <f>'7-11л. РАСКЛАДКА'!AN124</f>
        <v>10.7</v>
      </c>
      <c r="G11" s="75">
        <f>'7-11л. РАСКЛАДКА'!AN180</f>
        <v>16.53</v>
      </c>
      <c r="H11" s="75">
        <f>'7-11л. РАСКЛАДКА'!AN237</f>
        <v>24.51</v>
      </c>
      <c r="I11" s="75">
        <f>'7-11л. РАСКЛАДКА'!AN293</f>
        <v>3.6</v>
      </c>
      <c r="J11" s="75">
        <f>'7-11л. РАСКЛАДКА'!AN349</f>
        <v>6.9</v>
      </c>
      <c r="K11" s="75">
        <f>'7-11л. РАСКЛАДКА'!AN402</f>
        <v>8.84</v>
      </c>
      <c r="L11" s="75">
        <f>'7-11л. РАСКЛАДКА'!AN456</f>
        <v>4.3500000000000005</v>
      </c>
      <c r="M11" s="1094">
        <f>'7-11л. РАСКЛАДКА'!AN509</f>
        <v>15.940000000000001</v>
      </c>
      <c r="N11" s="1097">
        <f t="shared" si="1"/>
        <v>105</v>
      </c>
      <c r="O11" s="2067">
        <f t="shared" si="2"/>
        <v>0</v>
      </c>
      <c r="P11" s="1106">
        <f t="shared" si="3"/>
        <v>105</v>
      </c>
      <c r="Q11" s="1116">
        <v>15</v>
      </c>
      <c r="S11" s="680"/>
      <c r="T11" s="678"/>
      <c r="U11" s="384"/>
      <c r="V11" s="108"/>
      <c r="W11" s="108"/>
      <c r="X11" s="108"/>
      <c r="Y11" s="108"/>
      <c r="Z11" s="674"/>
      <c r="AA11" s="127"/>
      <c r="AB11" s="675"/>
      <c r="AC11" s="108"/>
      <c r="AD11" s="679"/>
      <c r="AE11" s="108"/>
      <c r="AF11" s="108"/>
      <c r="AH11" s="108"/>
      <c r="AI11" s="108"/>
    </row>
    <row r="12" spans="1:35">
      <c r="A12" s="499">
        <v>4</v>
      </c>
      <c r="B12" s="232" t="s">
        <v>43</v>
      </c>
      <c r="C12" s="2852">
        <f t="shared" si="0"/>
        <v>31.5</v>
      </c>
      <c r="D12" s="659">
        <f>'7-11л. РАСКЛАДКА'!AN16</f>
        <v>30.8</v>
      </c>
      <c r="E12" s="75">
        <f>'7-11л. РАСКЛАДКА'!AN70</f>
        <v>8.1</v>
      </c>
      <c r="F12" s="75">
        <f>'7-11л. РАСКЛАДКА'!AN125</f>
        <v>43.3</v>
      </c>
      <c r="G12" s="75">
        <f>'7-11л. РАСКЛАДКА'!AN181</f>
        <v>50.9</v>
      </c>
      <c r="H12" s="75">
        <f>'7-11л. РАСКЛАДКА'!AN238</f>
        <v>11.8</v>
      </c>
      <c r="I12" s="75">
        <f>'7-11л. РАСКЛАДКА'!AN294</f>
        <v>13.4</v>
      </c>
      <c r="J12" s="75">
        <f>'7-11л. РАСКЛАДКА'!AN350</f>
        <v>45.5</v>
      </c>
      <c r="K12" s="75">
        <f>'7-11л. РАСКЛАДКА'!AN403</f>
        <v>46.8</v>
      </c>
      <c r="L12" s="75">
        <f>'7-11л. РАСКЛАДКА'!AN457</f>
        <v>23</v>
      </c>
      <c r="M12" s="1094">
        <f>'7-11л. РАСКЛАДКА'!AN510</f>
        <v>41.4</v>
      </c>
      <c r="N12" s="1097">
        <f t="shared" si="1"/>
        <v>315</v>
      </c>
      <c r="O12" s="2067">
        <f t="shared" si="2"/>
        <v>0</v>
      </c>
      <c r="P12" s="1106">
        <f t="shared" si="3"/>
        <v>315</v>
      </c>
      <c r="Q12" s="1116">
        <v>45</v>
      </c>
      <c r="S12" s="680"/>
      <c r="T12" s="678"/>
      <c r="U12" s="384"/>
      <c r="V12" s="108"/>
      <c r="W12" s="108"/>
      <c r="X12" s="108"/>
      <c r="Y12" s="108"/>
      <c r="Z12" s="674"/>
      <c r="AA12" s="127"/>
      <c r="AB12" s="675"/>
      <c r="AC12" s="108"/>
      <c r="AD12" s="676"/>
      <c r="AE12" s="108"/>
      <c r="AF12" s="108"/>
      <c r="AH12" s="108"/>
      <c r="AI12" s="108"/>
    </row>
    <row r="13" spans="1:35">
      <c r="A13" s="499">
        <v>5</v>
      </c>
      <c r="B13" s="232" t="s">
        <v>44</v>
      </c>
      <c r="C13" s="2852">
        <f t="shared" si="0"/>
        <v>10.5</v>
      </c>
      <c r="D13" s="659">
        <f>'7-11л. РАСКЛАДКА'!AN17</f>
        <v>0</v>
      </c>
      <c r="E13" s="75">
        <f>'7-11л. РАСКЛАДКА'!AN71</f>
        <v>15</v>
      </c>
      <c r="F13" s="75">
        <f>'7-11л. РАСКЛАДКА'!AN126</f>
        <v>0</v>
      </c>
      <c r="G13" s="75">
        <f>'7-11л. РАСКЛАДКА'!AN182</f>
        <v>0</v>
      </c>
      <c r="H13" s="75">
        <f>'7-11л. РАСКЛАДКА'!AN239</f>
        <v>42.5</v>
      </c>
      <c r="I13" s="75">
        <f>'7-11л. РАСКЛАДКА'!AN295</f>
        <v>10</v>
      </c>
      <c r="J13" s="75">
        <f>'7-11л. РАСКЛАДКА'!AN351</f>
        <v>0</v>
      </c>
      <c r="K13" s="75">
        <f>'7-11л. РАСКЛАДКА'!AN404</f>
        <v>0</v>
      </c>
      <c r="L13" s="75">
        <f>'7-11л. РАСКЛАДКА'!AN458</f>
        <v>37.5</v>
      </c>
      <c r="M13" s="1094">
        <f>'7-11л. РАСКЛАДКА'!AN511</f>
        <v>0</v>
      </c>
      <c r="N13" s="1097">
        <f t="shared" si="1"/>
        <v>105</v>
      </c>
      <c r="O13" s="2067">
        <f t="shared" si="2"/>
        <v>0</v>
      </c>
      <c r="P13" s="1106">
        <f t="shared" si="3"/>
        <v>105</v>
      </c>
      <c r="Q13" s="1116">
        <v>15</v>
      </c>
      <c r="S13" s="680"/>
      <c r="T13" s="678"/>
      <c r="U13" s="384"/>
      <c r="V13" s="108"/>
      <c r="W13" s="108"/>
      <c r="X13" s="108"/>
      <c r="Y13" s="108"/>
      <c r="Z13" s="674"/>
      <c r="AA13" s="127"/>
      <c r="AB13" s="675"/>
      <c r="AC13" s="108"/>
      <c r="AD13" s="676"/>
      <c r="AE13" s="108"/>
      <c r="AF13" s="108"/>
      <c r="AH13" s="108"/>
      <c r="AI13" s="108"/>
    </row>
    <row r="14" spans="1:35">
      <c r="A14" s="499">
        <v>6</v>
      </c>
      <c r="B14" s="232" t="s">
        <v>45</v>
      </c>
      <c r="C14" s="2643">
        <f t="shared" si="0"/>
        <v>130.9</v>
      </c>
      <c r="D14" s="2658">
        <f>'7-11л. РАСКЛАДКА'!AN18</f>
        <v>88</v>
      </c>
      <c r="E14" s="2659">
        <f>'7-11л. РАСКЛАДКА'!AN72</f>
        <v>115</v>
      </c>
      <c r="F14" s="2659">
        <f>'7-11л. РАСКЛАДКА'!AN127</f>
        <v>125.68</v>
      </c>
      <c r="G14" s="2659">
        <f>'7-11л. РАСКЛАДКА'!AN183</f>
        <v>145.30000000000001</v>
      </c>
      <c r="H14" s="2659">
        <f>'7-11л. РАСКЛАДКА'!AN240</f>
        <v>204.06</v>
      </c>
      <c r="I14" s="2659">
        <f>'7-11л. РАСКЛАДКА'!AN296</f>
        <v>139.30000000000001</v>
      </c>
      <c r="J14" s="2659">
        <f>'7-11л. РАСКЛАДКА'!AN352</f>
        <v>191</v>
      </c>
      <c r="K14" s="2659">
        <f>'7-11л. РАСКЛАДКА'!AN405</f>
        <v>65.72</v>
      </c>
      <c r="L14" s="2659">
        <f>'7-11л. РАСКЛАДКА'!AN459</f>
        <v>121.48</v>
      </c>
      <c r="M14" s="2660">
        <f>'7-11л. РАСКЛАДКА'!AN512</f>
        <v>113.46</v>
      </c>
      <c r="N14" s="2661">
        <f t="shared" si="1"/>
        <v>1309</v>
      </c>
      <c r="O14" s="2662">
        <f t="shared" si="2"/>
        <v>0</v>
      </c>
      <c r="P14" s="2678">
        <f t="shared" si="3"/>
        <v>1309</v>
      </c>
      <c r="Q14" s="1116">
        <v>187</v>
      </c>
      <c r="S14" s="680"/>
      <c r="T14" s="678"/>
      <c r="U14" s="384"/>
      <c r="V14" s="108"/>
      <c r="W14" s="108"/>
      <c r="X14" s="108"/>
      <c r="Y14" s="108"/>
      <c r="Z14" s="674"/>
      <c r="AA14" s="127"/>
      <c r="AB14" s="675"/>
      <c r="AC14" s="108"/>
      <c r="AD14" s="676"/>
      <c r="AE14" s="108"/>
      <c r="AF14" s="108"/>
      <c r="AH14" s="108"/>
      <c r="AI14" s="108"/>
    </row>
    <row r="15" spans="1:35" ht="14.25" customHeight="1">
      <c r="A15" s="2620">
        <v>7</v>
      </c>
      <c r="B15" s="2404" t="s">
        <v>958</v>
      </c>
      <c r="C15" s="2643">
        <f t="shared" si="0"/>
        <v>176.4</v>
      </c>
      <c r="D15" s="2682">
        <f>'7-11л. РАСКЛАДКА'!AN19</f>
        <v>143.22</v>
      </c>
      <c r="E15" s="2666">
        <f>'7-11л. РАСКЛАДКА'!AN73</f>
        <v>188.65000000000003</v>
      </c>
      <c r="F15" s="2670">
        <f>'7-11л. РАСКЛАДКА'!AN128</f>
        <v>323.49</v>
      </c>
      <c r="G15" s="2666">
        <f>'7-11л. РАСКЛАДКА'!AN184</f>
        <v>197.27</v>
      </c>
      <c r="H15" s="2670">
        <f>'7-11л. РАСКЛАДКА'!AN241</f>
        <v>177.36</v>
      </c>
      <c r="I15" s="2666">
        <f>'7-11л. РАСКЛАДКА'!AN297</f>
        <v>295.89999999999998</v>
      </c>
      <c r="J15" s="2670">
        <f>'7-11л. РАСКЛАДКА'!AN353</f>
        <v>223.68</v>
      </c>
      <c r="K15" s="2666">
        <f>'7-11л. РАСКЛАДКА'!AN406</f>
        <v>170.38</v>
      </c>
      <c r="L15" s="2670">
        <f>'7-11л. РАСКЛАДКА'!AN460</f>
        <v>221</v>
      </c>
      <c r="M15" s="2666">
        <f>'7-11л. РАСКЛАДКА'!AN513</f>
        <v>266.43</v>
      </c>
      <c r="N15" s="2661">
        <f t="shared" si="1"/>
        <v>2207.3799999999997</v>
      </c>
      <c r="O15" s="2671">
        <f t="shared" si="2"/>
        <v>25.134920634920618</v>
      </c>
      <c r="P15" s="2667">
        <f t="shared" si="3"/>
        <v>1764</v>
      </c>
      <c r="Q15" s="2676">
        <v>252</v>
      </c>
      <c r="S15" s="680"/>
      <c r="T15" s="678"/>
      <c r="U15" s="384"/>
      <c r="V15" s="108"/>
      <c r="W15" s="108"/>
      <c r="X15" s="108"/>
      <c r="Y15" s="108"/>
      <c r="Z15" s="674"/>
      <c r="AA15" s="127"/>
      <c r="AB15" s="675"/>
      <c r="AC15" s="108"/>
      <c r="AD15" s="676"/>
      <c r="AE15" s="108"/>
      <c r="AF15" s="108"/>
      <c r="AH15" s="658"/>
      <c r="AI15" s="108"/>
    </row>
    <row r="16" spans="1:35" ht="11.25" customHeight="1">
      <c r="A16" s="2621"/>
      <c r="B16" s="2650" t="s">
        <v>1019</v>
      </c>
      <c r="C16" s="2642">
        <f t="shared" si="0"/>
        <v>19.600000000000001</v>
      </c>
      <c r="D16" s="659">
        <f>'7-11л. РАСКЛАДКА'!AN20</f>
        <v>60</v>
      </c>
      <c r="E16" s="2668">
        <f>'7-11л. РАСКЛАДКА'!AN74</f>
        <v>0</v>
      </c>
      <c r="F16" s="2657">
        <f>'7-11л. РАСКЛАДКА'!AN129</f>
        <v>0</v>
      </c>
      <c r="G16" s="2668">
        <f>'7-11л. РАСКЛАДКА'!AN185</f>
        <v>0</v>
      </c>
      <c r="H16" s="2657">
        <f>'7-11л. РАСКЛАДКА'!AN242</f>
        <v>0</v>
      </c>
      <c r="I16" s="2668">
        <f>'7-11л. РАСКЛАДКА'!AN298</f>
        <v>48.6</v>
      </c>
      <c r="J16" s="2657">
        <f>'7-11л. РАСКЛАДКА'!AN354</f>
        <v>0</v>
      </c>
      <c r="K16" s="2668">
        <f>'7-11л. РАСКЛАДКА'!AN407</f>
        <v>0</v>
      </c>
      <c r="L16" s="2657">
        <f>'7-11л. РАСКЛАДКА'!AN461</f>
        <v>0</v>
      </c>
      <c r="M16" s="2668">
        <f>'7-11л. РАСКЛАДКА'!AN514</f>
        <v>0</v>
      </c>
      <c r="N16" s="2664">
        <f t="shared" si="1"/>
        <v>108.6</v>
      </c>
      <c r="O16" s="2672">
        <f t="shared" si="2"/>
        <v>-44.591836734693878</v>
      </c>
      <c r="P16" s="2669">
        <f t="shared" si="3"/>
        <v>196</v>
      </c>
      <c r="Q16" s="2677">
        <v>28</v>
      </c>
      <c r="S16" s="680"/>
      <c r="T16" s="678"/>
      <c r="U16" s="384"/>
      <c r="V16" s="108"/>
      <c r="W16" s="108"/>
      <c r="X16" s="108"/>
      <c r="Y16" s="108"/>
      <c r="Z16" s="674"/>
      <c r="AA16" s="127"/>
      <c r="AB16" s="675"/>
      <c r="AC16" s="108"/>
      <c r="AD16" s="676"/>
      <c r="AE16" s="108"/>
      <c r="AF16" s="108"/>
      <c r="AH16" s="658"/>
      <c r="AI16" s="108"/>
    </row>
    <row r="17" spans="1:38">
      <c r="A17" s="499">
        <v>8</v>
      </c>
      <c r="B17" s="232" t="s">
        <v>220</v>
      </c>
      <c r="C17" s="2642">
        <f t="shared" si="0"/>
        <v>129.5</v>
      </c>
      <c r="D17" s="659">
        <f>'7-11л. РАСКЛАДКА'!AN21</f>
        <v>245</v>
      </c>
      <c r="E17" s="2657">
        <f>'7-11л. РАСКЛАДКА'!AN75</f>
        <v>137</v>
      </c>
      <c r="F17" s="2657">
        <f>'7-11л. РАСКЛАДКА'!AN130</f>
        <v>106</v>
      </c>
      <c r="G17" s="2657">
        <f>'7-11л. РАСКЛАДКА'!AN186</f>
        <v>152.5</v>
      </c>
      <c r="H17" s="2657">
        <f>'7-11л. РАСКЛАДКА'!AN243</f>
        <v>105</v>
      </c>
      <c r="I17" s="2657">
        <f>'7-11л. РАСКЛАДКА'!AN299</f>
        <v>100</v>
      </c>
      <c r="J17" s="2657">
        <f>'7-11л. РАСКЛАДКА'!AN355</f>
        <v>100</v>
      </c>
      <c r="K17" s="2657">
        <f>'7-11л. РАСКЛАДКА'!AN408</f>
        <v>102.5</v>
      </c>
      <c r="L17" s="2657">
        <f>'7-11л. РАСКЛАДКА'!AN462</f>
        <v>127</v>
      </c>
      <c r="M17" s="1094">
        <f>'7-11л. РАСКЛАДКА'!AN515</f>
        <v>120</v>
      </c>
      <c r="N17" s="2664">
        <f t="shared" si="1"/>
        <v>1295</v>
      </c>
      <c r="O17" s="2681">
        <f t="shared" si="2"/>
        <v>0</v>
      </c>
      <c r="P17" s="1102">
        <f t="shared" si="3"/>
        <v>1295</v>
      </c>
      <c r="Q17" s="1116">
        <v>185</v>
      </c>
      <c r="S17" s="680"/>
      <c r="T17" s="678"/>
      <c r="U17" s="384"/>
      <c r="V17" s="108"/>
      <c r="W17" s="108"/>
      <c r="X17" s="108"/>
      <c r="Y17" s="108"/>
      <c r="Z17" s="674"/>
      <c r="AA17" s="127"/>
      <c r="AB17" s="675"/>
      <c r="AC17" s="108"/>
      <c r="AD17" s="676"/>
      <c r="AE17" s="108"/>
      <c r="AF17" s="108"/>
      <c r="AH17" s="108"/>
      <c r="AI17" s="108"/>
    </row>
    <row r="18" spans="1:38">
      <c r="A18" s="499">
        <v>9</v>
      </c>
      <c r="B18" s="232" t="s">
        <v>104</v>
      </c>
      <c r="C18" s="2852">
        <f t="shared" si="0"/>
        <v>10.5</v>
      </c>
      <c r="D18" s="659">
        <f>'7-11л. РАСКЛАДКА'!AN22</f>
        <v>0</v>
      </c>
      <c r="E18" s="75">
        <f>'7-11л. РАСКЛАДКА'!AN76</f>
        <v>25</v>
      </c>
      <c r="F18" s="75">
        <f>'7-11л. РАСКЛАДКА'!AN131</f>
        <v>0</v>
      </c>
      <c r="G18" s="75">
        <f>'7-11л. РАСКЛАДКА'!AN187</f>
        <v>15</v>
      </c>
      <c r="H18" s="75">
        <f>'7-11л. РАСКЛАДКА'!AN244</f>
        <v>2.5</v>
      </c>
      <c r="I18" s="75">
        <f>'7-11л. РАСКЛАДКА'!AN300</f>
        <v>15</v>
      </c>
      <c r="J18" s="75">
        <f>'7-11л. РАСКЛАДКА'!AN356</f>
        <v>20</v>
      </c>
      <c r="K18" s="75">
        <f>'7-11л. РАСКЛАДКА'!AN409</f>
        <v>2.5</v>
      </c>
      <c r="L18" s="75">
        <f>'7-11л. РАСКЛАДКА'!AN463</f>
        <v>25</v>
      </c>
      <c r="M18" s="1094">
        <f>'7-11л. РАСКЛАДКА'!AN516</f>
        <v>0</v>
      </c>
      <c r="N18" s="1097">
        <f t="shared" si="1"/>
        <v>105</v>
      </c>
      <c r="O18" s="2067">
        <f t="shared" si="2"/>
        <v>0</v>
      </c>
      <c r="P18" s="1106">
        <f t="shared" si="3"/>
        <v>105</v>
      </c>
      <c r="Q18" s="1116">
        <v>15</v>
      </c>
      <c r="S18" s="680"/>
      <c r="T18" s="678"/>
      <c r="U18" s="384"/>
      <c r="V18" s="108"/>
      <c r="W18" s="108"/>
      <c r="X18" s="108"/>
      <c r="Y18" s="108"/>
      <c r="Z18" s="674"/>
      <c r="AA18" s="127"/>
      <c r="AB18" s="675"/>
      <c r="AC18" s="108"/>
      <c r="AD18" s="676"/>
      <c r="AE18" s="108"/>
      <c r="AF18" s="108"/>
      <c r="AH18" s="108"/>
      <c r="AI18" s="108"/>
    </row>
    <row r="19" spans="1:38">
      <c r="A19" s="499">
        <v>10</v>
      </c>
      <c r="B19" s="1768" t="s">
        <v>490</v>
      </c>
      <c r="C19" s="2852">
        <f t="shared" si="0"/>
        <v>140</v>
      </c>
      <c r="D19" s="659">
        <f>'7-11л. РАСКЛАДКА'!AN23</f>
        <v>200</v>
      </c>
      <c r="E19" s="75">
        <f>'7-11л. РАСКЛАДКА'!AN77</f>
        <v>0</v>
      </c>
      <c r="F19" s="75">
        <f>'7-11л. РАСКЛАДКА'!AN132</f>
        <v>200</v>
      </c>
      <c r="G19" s="75">
        <f>'7-11л. РАСКЛАДКА'!AN188</f>
        <v>200</v>
      </c>
      <c r="H19" s="75">
        <f>'7-11л. РАСКЛАДКА'!AN245</f>
        <v>100</v>
      </c>
      <c r="I19" s="75">
        <f>'7-11л. РАСКЛАДКА'!AN301</f>
        <v>200</v>
      </c>
      <c r="J19" s="75">
        <f>'7-11л. РАСКЛАДКА'!AN357</f>
        <v>0</v>
      </c>
      <c r="K19" s="75">
        <f>'7-11л. РАСКЛАДКА'!AN410</f>
        <v>300</v>
      </c>
      <c r="L19" s="75">
        <f>'7-11л. РАСКЛАДКА'!AN464</f>
        <v>0</v>
      </c>
      <c r="M19" s="1094">
        <f>'7-11л. РАСКЛАДКА'!AN517</f>
        <v>200</v>
      </c>
      <c r="N19" s="1117">
        <f t="shared" si="1"/>
        <v>1400</v>
      </c>
      <c r="O19" s="2067">
        <f t="shared" si="2"/>
        <v>0</v>
      </c>
      <c r="P19" s="1106">
        <f t="shared" si="3"/>
        <v>1400</v>
      </c>
      <c r="Q19" s="1116">
        <v>200</v>
      </c>
      <c r="S19" s="680"/>
      <c r="T19" s="678"/>
      <c r="U19" s="384"/>
      <c r="V19" s="108"/>
      <c r="W19" s="108"/>
      <c r="X19" s="108"/>
      <c r="Y19" s="108"/>
      <c r="Z19" s="674"/>
      <c r="AA19" s="127"/>
      <c r="AB19" s="675"/>
      <c r="AC19" s="108"/>
      <c r="AD19" s="676"/>
      <c r="AE19" s="108"/>
      <c r="AF19" s="108"/>
      <c r="AH19" s="108"/>
      <c r="AI19" s="108"/>
    </row>
    <row r="20" spans="1:38">
      <c r="A20" s="499">
        <v>11</v>
      </c>
      <c r="B20" s="232" t="s">
        <v>112</v>
      </c>
      <c r="C20" s="2852">
        <f t="shared" si="0"/>
        <v>49</v>
      </c>
      <c r="D20" s="659">
        <f>'7-11л. РАСКЛАДКА'!AN24</f>
        <v>0</v>
      </c>
      <c r="E20" s="75">
        <f>'7-11л. РАСКЛАДКА'!AN78</f>
        <v>42.8</v>
      </c>
      <c r="F20" s="75">
        <f>'7-11л. РАСКЛАДКА'!AN133</f>
        <v>80.34</v>
      </c>
      <c r="G20" s="75">
        <f>'7-11л. РАСКЛАДКА'!AN189</f>
        <v>138.18</v>
      </c>
      <c r="H20" s="75">
        <f>'7-11л. РАСКЛАДКА'!AN246</f>
        <v>34.4</v>
      </c>
      <c r="I20" s="75">
        <f>'7-11л. РАСКЛАДКА'!AN302</f>
        <v>36.4</v>
      </c>
      <c r="J20" s="75">
        <f>'7-11л. РАСКЛАДКА'!AN358</f>
        <v>67.02</v>
      </c>
      <c r="K20" s="75">
        <f>'7-11л. РАСКЛАДКА'!AN411</f>
        <v>27.2</v>
      </c>
      <c r="L20" s="75">
        <f>'7-11л. РАСКЛАДКА'!AN465</f>
        <v>63.66</v>
      </c>
      <c r="M20" s="1094">
        <f>'7-11л. РАСКЛАДКА'!AN518</f>
        <v>0</v>
      </c>
      <c r="N20" s="1097">
        <f t="shared" si="1"/>
        <v>489.99999999999989</v>
      </c>
      <c r="O20" s="2067">
        <f t="shared" si="2"/>
        <v>0</v>
      </c>
      <c r="P20" s="1106">
        <f t="shared" si="3"/>
        <v>490</v>
      </c>
      <c r="Q20" s="1116">
        <v>70</v>
      </c>
      <c r="S20" s="672"/>
      <c r="T20" s="678"/>
      <c r="U20" s="384"/>
      <c r="V20" s="108"/>
      <c r="W20" s="108"/>
      <c r="X20" s="108"/>
      <c r="Y20" s="108"/>
      <c r="Z20" s="674"/>
      <c r="AA20" s="127"/>
      <c r="AB20" s="675"/>
      <c r="AC20" s="108"/>
      <c r="AD20" s="676"/>
      <c r="AE20" s="108"/>
      <c r="AF20" s="108"/>
      <c r="AH20" s="108"/>
      <c r="AI20" s="108"/>
    </row>
    <row r="21" spans="1:38">
      <c r="A21" s="499">
        <v>12</v>
      </c>
      <c r="B21" s="232" t="s">
        <v>113</v>
      </c>
      <c r="C21" s="2852">
        <f t="shared" si="0"/>
        <v>24.5</v>
      </c>
      <c r="D21" s="659">
        <f>'7-11л. РАСКЛАДКА'!AN25</f>
        <v>36</v>
      </c>
      <c r="E21" s="75">
        <f>'7-11л. РАСКЛАДКА'!AN79</f>
        <v>0</v>
      </c>
      <c r="F21" s="75">
        <f>'7-11л. РАСКЛАДКА'!AN134</f>
        <v>0</v>
      </c>
      <c r="G21" s="75">
        <f>'7-11л. РАСКЛАДКА'!AN190</f>
        <v>0</v>
      </c>
      <c r="H21" s="75">
        <f>'7-11л. РАСКЛАДКА'!AN247</f>
        <v>0</v>
      </c>
      <c r="I21" s="75">
        <f>'7-11л. РАСКЛАДКА'!AN303</f>
        <v>0</v>
      </c>
      <c r="J21" s="75">
        <f>'7-11л. РАСКЛАДКА'!AN359</f>
        <v>86.5</v>
      </c>
      <c r="K21" s="75">
        <f>'7-11л. РАСКЛАДКА'!AN412</f>
        <v>35</v>
      </c>
      <c r="L21" s="75">
        <f>'7-11л. РАСКЛАДКА'!AN466</f>
        <v>0</v>
      </c>
      <c r="M21" s="1094">
        <f>'7-11л. РАСКЛАДКА'!AN519</f>
        <v>87.5</v>
      </c>
      <c r="N21" s="1097">
        <f t="shared" si="1"/>
        <v>245</v>
      </c>
      <c r="O21" s="2067">
        <f t="shared" si="2"/>
        <v>0</v>
      </c>
      <c r="P21" s="1106">
        <f t="shared" si="3"/>
        <v>245</v>
      </c>
      <c r="Q21" s="1116">
        <v>35</v>
      </c>
      <c r="S21" s="672"/>
      <c r="T21" s="678"/>
      <c r="U21" s="384"/>
      <c r="V21" s="108"/>
      <c r="W21" s="108"/>
      <c r="X21" s="108"/>
      <c r="Y21" s="108"/>
      <c r="Z21" s="674"/>
      <c r="AA21" s="127"/>
      <c r="AB21" s="675"/>
      <c r="AC21" s="108"/>
      <c r="AD21" s="676"/>
      <c r="AE21" s="108"/>
      <c r="AF21" s="108"/>
      <c r="AH21" s="108"/>
      <c r="AI21" s="108"/>
    </row>
    <row r="22" spans="1:38" ht="12.75" customHeight="1">
      <c r="A22" s="499">
        <v>13</v>
      </c>
      <c r="B22" s="232" t="s">
        <v>46</v>
      </c>
      <c r="C22" s="2852">
        <f t="shared" si="0"/>
        <v>40.599999999999994</v>
      </c>
      <c r="D22" s="659">
        <f>'7-11л. РАСКЛАДКА'!AN26</f>
        <v>35</v>
      </c>
      <c r="E22" s="75">
        <f>'7-11л. РАСКЛАДКА'!AN80</f>
        <v>0</v>
      </c>
      <c r="F22" s="75">
        <f>'7-11л. РАСКЛАДКА'!AN135</f>
        <v>67</v>
      </c>
      <c r="G22" s="75">
        <f>'7-11л. РАСКЛАДКА'!AN191</f>
        <v>58.61</v>
      </c>
      <c r="H22" s="75">
        <f>'7-11л. РАСКЛАДКА'!AN248</f>
        <v>78</v>
      </c>
      <c r="I22" s="75">
        <f>'7-11л. РАСКЛАДКА'!AN304</f>
        <v>64.290000000000006</v>
      </c>
      <c r="J22" s="75">
        <f>'7-11л. РАСКЛАДКА'!AN360</f>
        <v>0</v>
      </c>
      <c r="K22" s="75">
        <f>'7-11л. РАСКЛАДКА'!AN413</f>
        <v>44.1</v>
      </c>
      <c r="L22" s="75">
        <f>'7-11л. РАСКЛАДКА'!AN467</f>
        <v>0</v>
      </c>
      <c r="M22" s="1094">
        <f>'7-11л. РАСКЛАДКА'!AN520</f>
        <v>59</v>
      </c>
      <c r="N22" s="1097">
        <f t="shared" si="1"/>
        <v>406.00000000000006</v>
      </c>
      <c r="O22" s="2067">
        <f t="shared" si="2"/>
        <v>0</v>
      </c>
      <c r="P22" s="1106">
        <f t="shared" si="3"/>
        <v>406</v>
      </c>
      <c r="Q22" s="1116">
        <v>58</v>
      </c>
      <c r="S22" s="672"/>
      <c r="T22" s="678"/>
      <c r="U22" s="384"/>
      <c r="V22" s="108"/>
      <c r="W22" s="108"/>
      <c r="X22" s="108"/>
      <c r="Y22" s="108"/>
      <c r="Z22" s="674"/>
      <c r="AA22" s="127"/>
      <c r="AB22" s="675"/>
      <c r="AC22" s="108"/>
      <c r="AD22" s="676"/>
      <c r="AE22" s="108"/>
      <c r="AF22" s="108"/>
      <c r="AH22" s="108"/>
      <c r="AI22" s="108"/>
    </row>
    <row r="23" spans="1:38" ht="13.5" customHeight="1">
      <c r="A23" s="499">
        <v>14</v>
      </c>
      <c r="B23" s="232" t="s">
        <v>114</v>
      </c>
      <c r="C23" s="2852">
        <f t="shared" si="0"/>
        <v>21</v>
      </c>
      <c r="D23" s="659">
        <f>'7-11л. РАСКЛАДКА'!AN27</f>
        <v>0</v>
      </c>
      <c r="E23" s="75">
        <f>'7-11л. РАСКЛАДКА'!AN81</f>
        <v>104</v>
      </c>
      <c r="F23" s="75">
        <f>'7-11л. РАСКЛАДКА'!AN136</f>
        <v>0</v>
      </c>
      <c r="G23" s="75">
        <f>'7-11л. РАСКЛАДКА'!AN192</f>
        <v>0</v>
      </c>
      <c r="H23" s="75">
        <f>'7-11л. РАСКЛАДКА'!AN249</f>
        <v>0</v>
      </c>
      <c r="I23" s="75">
        <f>'7-11л. РАСКЛАДКА'!AN305</f>
        <v>0</v>
      </c>
      <c r="J23" s="75">
        <f>'7-11л. РАСКЛАДКА'!AN361</f>
        <v>0</v>
      </c>
      <c r="K23" s="75">
        <f>'7-11л. РАСКЛАДКА'!AN414</f>
        <v>0</v>
      </c>
      <c r="L23" s="75">
        <f>'7-11л. РАСКЛАДКА'!AN468</f>
        <v>75</v>
      </c>
      <c r="M23" s="1094">
        <f>'7-11л. РАСКЛАДКА'!AN521</f>
        <v>31</v>
      </c>
      <c r="N23" s="1097">
        <f t="shared" si="1"/>
        <v>210</v>
      </c>
      <c r="O23" s="2067">
        <f t="shared" si="2"/>
        <v>0</v>
      </c>
      <c r="P23" s="1106">
        <f t="shared" si="3"/>
        <v>210</v>
      </c>
      <c r="Q23" s="1116">
        <v>30</v>
      </c>
      <c r="S23" s="672"/>
      <c r="T23" s="678"/>
      <c r="U23" s="384"/>
      <c r="V23" s="108"/>
      <c r="W23" s="108"/>
      <c r="X23" s="108"/>
      <c r="Y23" s="108"/>
      <c r="Z23" s="674"/>
      <c r="AA23" s="127"/>
      <c r="AB23" s="675"/>
      <c r="AC23" s="108"/>
      <c r="AD23" s="676"/>
      <c r="AE23" s="108"/>
      <c r="AF23" s="108"/>
      <c r="AH23" s="108"/>
      <c r="AI23" s="108"/>
      <c r="AK23" s="2201"/>
      <c r="AL23" s="2201"/>
    </row>
    <row r="24" spans="1:38" ht="12" customHeight="1">
      <c r="A24" s="499">
        <v>15</v>
      </c>
      <c r="B24" s="232" t="s">
        <v>221</v>
      </c>
      <c r="C24" s="2852">
        <f t="shared" si="0"/>
        <v>210</v>
      </c>
      <c r="D24" s="659">
        <f>'7-11л. РАСКЛАДКА'!AN28</f>
        <v>309.49</v>
      </c>
      <c r="E24" s="75">
        <f>'7-11л. РАСКЛАДКА'!AN82</f>
        <v>62.39</v>
      </c>
      <c r="F24" s="75">
        <f>'7-11л. РАСКЛАДКА'!AN137</f>
        <v>248.70000000000002</v>
      </c>
      <c r="G24" s="75">
        <f>'7-11л. РАСКЛАДКА'!AN193</f>
        <v>69.8</v>
      </c>
      <c r="H24" s="75">
        <f>'7-11л. РАСКЛАДКА'!AN250</f>
        <v>301.92</v>
      </c>
      <c r="I24" s="75">
        <f>'7-11л. РАСКЛАДКА'!AN306</f>
        <v>302.39999999999998</v>
      </c>
      <c r="J24" s="75">
        <f>'7-11л. РАСКЛАДКА'!AN362</f>
        <v>120</v>
      </c>
      <c r="K24" s="75">
        <f>'7-11л. РАСКЛАДКА'!AN415</f>
        <v>360</v>
      </c>
      <c r="L24" s="75">
        <f>'7-11л. РАСКЛАДКА'!AN469</f>
        <v>95.3</v>
      </c>
      <c r="M24" s="1094">
        <f>'7-11л. РАСКЛАДКА'!AN522</f>
        <v>230</v>
      </c>
      <c r="N24" s="1097">
        <f t="shared" si="1"/>
        <v>2100</v>
      </c>
      <c r="O24" s="2067">
        <f t="shared" si="2"/>
        <v>0</v>
      </c>
      <c r="P24" s="1106">
        <f t="shared" si="3"/>
        <v>2100</v>
      </c>
      <c r="Q24" s="1116">
        <v>300</v>
      </c>
      <c r="S24" s="672"/>
      <c r="T24" s="678"/>
      <c r="U24" s="384"/>
      <c r="V24" s="108"/>
      <c r="W24" s="108"/>
      <c r="X24" s="108"/>
      <c r="Y24" s="108"/>
      <c r="Z24" s="674"/>
      <c r="AA24" s="127"/>
      <c r="AB24" s="675"/>
      <c r="AC24" s="108"/>
      <c r="AD24" s="679"/>
      <c r="AE24" s="108"/>
      <c r="AF24" s="108"/>
      <c r="AH24" s="108"/>
      <c r="AI24" s="108"/>
    </row>
    <row r="25" spans="1:38" ht="14.25" customHeight="1">
      <c r="A25" s="499">
        <v>16</v>
      </c>
      <c r="B25" s="232" t="s">
        <v>222</v>
      </c>
      <c r="C25" s="2852">
        <f t="shared" si="0"/>
        <v>105</v>
      </c>
      <c r="D25" s="659">
        <f>'7-11л. РАСКЛАДКА'!AN29</f>
        <v>0</v>
      </c>
      <c r="E25" s="75">
        <f>'7-11л. РАСКЛАДКА'!AN83</f>
        <v>0</v>
      </c>
      <c r="F25" s="75">
        <f>'7-11л. РАСКЛАДКА'!AN138</f>
        <v>200</v>
      </c>
      <c r="G25" s="75">
        <f>'7-11л. РАСКЛАДКА'!AN194</f>
        <v>0</v>
      </c>
      <c r="H25" s="75">
        <f>'7-11л. РАСКЛАДКА'!AN251</f>
        <v>200</v>
      </c>
      <c r="I25" s="75">
        <f>'7-11л. РАСКЛАДКА'!AN307</f>
        <v>0</v>
      </c>
      <c r="J25" s="75">
        <f>'7-11л. РАСКЛАДКА'!AN363</f>
        <v>200</v>
      </c>
      <c r="K25" s="75">
        <f>'7-11л. РАСКЛАДКА'!AN416</f>
        <v>0</v>
      </c>
      <c r="L25" s="75">
        <f>'7-11л. РАСКЛАДКА'!AN470</f>
        <v>200</v>
      </c>
      <c r="M25" s="1094">
        <f>'7-11л. РАСКЛАДКА'!AN523</f>
        <v>0</v>
      </c>
      <c r="N25" s="1097">
        <f t="shared" si="1"/>
        <v>800</v>
      </c>
      <c r="O25" s="1101">
        <f t="shared" si="2"/>
        <v>-23.80952380952381</v>
      </c>
      <c r="P25" s="1106">
        <f t="shared" si="3"/>
        <v>1050</v>
      </c>
      <c r="Q25" s="1116">
        <v>150</v>
      </c>
      <c r="S25" s="677"/>
      <c r="T25" s="686"/>
      <c r="U25" s="384"/>
      <c r="V25" s="108"/>
      <c r="W25" s="108"/>
      <c r="X25" s="108"/>
      <c r="Y25" s="108"/>
      <c r="Z25" s="674"/>
      <c r="AA25" s="127"/>
      <c r="AB25" s="675"/>
      <c r="AC25" s="108"/>
      <c r="AD25" s="2872"/>
      <c r="AE25" s="108"/>
      <c r="AF25" s="108"/>
      <c r="AH25" s="108"/>
      <c r="AI25" s="108"/>
    </row>
    <row r="26" spans="1:38">
      <c r="A26" s="499">
        <v>17</v>
      </c>
      <c r="B26" s="232" t="s">
        <v>223</v>
      </c>
      <c r="C26" s="2852">
        <f t="shared" si="0"/>
        <v>35</v>
      </c>
      <c r="D26" s="659">
        <f>'7-11л. РАСКЛАДКА'!AN30</f>
        <v>0</v>
      </c>
      <c r="E26" s="75">
        <f>'7-11л. РАСКЛАДКА'!AN84</f>
        <v>125</v>
      </c>
      <c r="F26" s="75">
        <f>'7-11л. РАСКЛАДКА'!AN139</f>
        <v>20</v>
      </c>
      <c r="G26" s="75">
        <f>'7-11л. РАСКЛАДКА'!AN195</f>
        <v>0</v>
      </c>
      <c r="H26" s="75">
        <f>'7-11л. РАСКЛАДКА'!AN252</f>
        <v>109.7</v>
      </c>
      <c r="I26" s="75">
        <f>'7-11л. РАСКЛАДКА'!AN308</f>
        <v>0</v>
      </c>
      <c r="J26" s="75">
        <f>'7-11л. РАСКЛАДКА'!AN364</f>
        <v>33</v>
      </c>
      <c r="K26" s="75">
        <f>'7-11л. РАСКЛАДКА'!AN417</f>
        <v>38.5</v>
      </c>
      <c r="L26" s="75">
        <f>'7-11л. РАСКЛАДКА'!AN471</f>
        <v>0</v>
      </c>
      <c r="M26" s="1094">
        <f>'7-11л. РАСКЛАДКА'!AN524</f>
        <v>23.8</v>
      </c>
      <c r="N26" s="1097">
        <f t="shared" si="1"/>
        <v>350</v>
      </c>
      <c r="O26" s="2067">
        <f t="shared" si="2"/>
        <v>0</v>
      </c>
      <c r="P26" s="1106">
        <f t="shared" si="3"/>
        <v>350</v>
      </c>
      <c r="Q26" s="1116">
        <v>50</v>
      </c>
      <c r="S26" s="672"/>
      <c r="T26" s="678"/>
      <c r="U26" s="384"/>
      <c r="V26" s="108"/>
      <c r="W26" s="108"/>
      <c r="X26" s="108"/>
      <c r="Y26" s="108"/>
      <c r="Z26" s="674"/>
      <c r="AA26" s="127"/>
      <c r="AB26" s="675"/>
      <c r="AC26" s="108"/>
      <c r="AD26" s="676"/>
      <c r="AE26" s="108"/>
      <c r="AF26" s="108"/>
      <c r="AH26" s="108"/>
      <c r="AI26" s="108"/>
    </row>
    <row r="27" spans="1:38">
      <c r="A27" s="499">
        <v>18</v>
      </c>
      <c r="B27" s="232" t="s">
        <v>47</v>
      </c>
      <c r="C27" s="2852">
        <f t="shared" si="0"/>
        <v>7</v>
      </c>
      <c r="D27" s="659">
        <f>'7-11л. РАСКЛАДКА'!AN31</f>
        <v>42.4</v>
      </c>
      <c r="E27" s="75">
        <f>'7-11л. РАСКЛАДКА'!AN85</f>
        <v>0</v>
      </c>
      <c r="F27" s="75">
        <f>'7-11л. РАСКЛАДКА'!AN140</f>
        <v>0</v>
      </c>
      <c r="G27" s="75">
        <f>'7-11л. РАСКЛАДКА'!AN196</f>
        <v>0</v>
      </c>
      <c r="H27" s="75">
        <f>'7-11л. РАСКЛАДКА'!AN253</f>
        <v>27.6</v>
      </c>
      <c r="I27" s="75">
        <f>'7-11л. РАСКЛАДКА'!AN309</f>
        <v>0</v>
      </c>
      <c r="J27" s="75">
        <f>'7-11л. РАСКЛАДКА'!AN365</f>
        <v>0</v>
      </c>
      <c r="K27" s="75">
        <f>'7-11л. РАСКЛАДКА'!AN418</f>
        <v>0</v>
      </c>
      <c r="L27" s="75">
        <f>'7-11л. РАСКЛАДКА'!AN472</f>
        <v>0</v>
      </c>
      <c r="M27" s="1094">
        <f>'7-11л. РАСКЛАДКА'!AN525</f>
        <v>0</v>
      </c>
      <c r="N27" s="1097">
        <f t="shared" si="1"/>
        <v>70</v>
      </c>
      <c r="O27" s="2067">
        <f t="shared" si="2"/>
        <v>0</v>
      </c>
      <c r="P27" s="1106">
        <f t="shared" si="3"/>
        <v>70</v>
      </c>
      <c r="Q27" s="1116">
        <v>10</v>
      </c>
      <c r="S27" s="672"/>
      <c r="T27" s="678"/>
      <c r="U27" s="384"/>
      <c r="V27" s="108"/>
      <c r="W27" s="108"/>
      <c r="X27" s="108"/>
      <c r="Y27" s="108"/>
      <c r="Z27" s="674"/>
      <c r="AA27" s="127"/>
      <c r="AB27" s="675"/>
      <c r="AC27" s="108"/>
      <c r="AD27" s="676"/>
      <c r="AE27" s="108"/>
      <c r="AF27" s="108"/>
      <c r="AH27" s="108"/>
      <c r="AI27" s="108"/>
    </row>
    <row r="28" spans="1:38">
      <c r="A28" s="499">
        <v>19</v>
      </c>
      <c r="B28" s="232" t="s">
        <v>224</v>
      </c>
      <c r="C28" s="2852">
        <f t="shared" si="0"/>
        <v>7</v>
      </c>
      <c r="D28" s="659">
        <f>'7-11л. РАСКЛАДКА'!AN32</f>
        <v>11.25</v>
      </c>
      <c r="E28" s="75">
        <f>'7-11л. РАСКЛАДКА'!AN86</f>
        <v>30.549999999999997</v>
      </c>
      <c r="F28" s="75">
        <f>'7-11л. РАСКЛАДКА'!AN141</f>
        <v>5</v>
      </c>
      <c r="G28" s="75">
        <f>'7-11л. РАСКЛАДКА'!AN197</f>
        <v>0</v>
      </c>
      <c r="H28" s="75">
        <f>'7-11л. РАСКЛАДКА'!AN254</f>
        <v>6.7</v>
      </c>
      <c r="I28" s="75">
        <f>'7-11л. РАСКЛАДКА'!AN310</f>
        <v>0</v>
      </c>
      <c r="J28" s="75">
        <f>'7-11л. РАСКЛАДКА'!AN366</f>
        <v>0</v>
      </c>
      <c r="K28" s="75">
        <f>'7-11л. РАСКЛАДКА'!AN419</f>
        <v>0</v>
      </c>
      <c r="L28" s="75">
        <f>'7-11л. РАСКЛАДКА'!AN473</f>
        <v>11.5</v>
      </c>
      <c r="M28" s="1094">
        <f>'7-11л. РАСКЛАДКА'!AN526</f>
        <v>5</v>
      </c>
      <c r="N28" s="1097">
        <f t="shared" si="1"/>
        <v>70</v>
      </c>
      <c r="O28" s="2067">
        <f t="shared" si="2"/>
        <v>0</v>
      </c>
      <c r="P28" s="1106">
        <f t="shared" si="3"/>
        <v>70</v>
      </c>
      <c r="Q28" s="1116">
        <v>10</v>
      </c>
      <c r="S28" s="672"/>
      <c r="T28" s="678"/>
      <c r="U28" s="384"/>
      <c r="V28" s="108"/>
      <c r="W28" s="108"/>
      <c r="X28" s="108"/>
      <c r="Y28" s="108"/>
      <c r="Z28" s="674"/>
      <c r="AA28" s="127"/>
      <c r="AB28" s="675"/>
      <c r="AC28" s="108"/>
      <c r="AD28" s="681"/>
      <c r="AE28" s="108"/>
      <c r="AF28" s="108"/>
      <c r="AH28" s="108"/>
      <c r="AI28" s="108"/>
    </row>
    <row r="29" spans="1:38">
      <c r="A29" s="499">
        <v>20</v>
      </c>
      <c r="B29" s="232" t="s">
        <v>48</v>
      </c>
      <c r="C29" s="2852">
        <f t="shared" si="0"/>
        <v>21</v>
      </c>
      <c r="D29" s="659">
        <f>'7-11л. РАСКЛАДКА'!AN33</f>
        <v>15</v>
      </c>
      <c r="E29" s="75">
        <f>'7-11л. РАСКЛАДКА'!AN87</f>
        <v>26.779999999999998</v>
      </c>
      <c r="F29" s="75">
        <f>'7-11л. РАСКЛАДКА'!AN142</f>
        <v>22.490000000000002</v>
      </c>
      <c r="G29" s="75">
        <f>'7-11л. РАСКЛАДКА'!AN198</f>
        <v>12.05</v>
      </c>
      <c r="H29" s="75">
        <f>'7-11л. РАСКЛАДКА'!AN255</f>
        <v>22.130000000000003</v>
      </c>
      <c r="I29" s="75">
        <f>'7-11л. РАСКЛАДКА'!AN311</f>
        <v>25</v>
      </c>
      <c r="J29" s="75">
        <f>'7-11л. РАСКЛАДКА'!AN367</f>
        <v>18.61</v>
      </c>
      <c r="K29" s="75">
        <f>'7-11л. РАСКЛАДКА'!AN420</f>
        <v>26.439999999999998</v>
      </c>
      <c r="L29" s="75">
        <f>'7-11л. РАСКЛАДКА'!AN474</f>
        <v>24.79</v>
      </c>
      <c r="M29" s="1094">
        <f>'7-11л. РАСКЛАДКА'!AN527</f>
        <v>16.71</v>
      </c>
      <c r="N29" s="1097">
        <f t="shared" si="1"/>
        <v>210</v>
      </c>
      <c r="O29" s="2067">
        <f t="shared" si="2"/>
        <v>0</v>
      </c>
      <c r="P29" s="1106">
        <f t="shared" si="3"/>
        <v>210</v>
      </c>
      <c r="Q29" s="1116">
        <v>30</v>
      </c>
      <c r="S29" s="672"/>
      <c r="T29" s="678"/>
      <c r="U29" s="384"/>
      <c r="V29" s="108"/>
      <c r="W29" s="108"/>
      <c r="X29" s="108"/>
      <c r="Y29" s="108"/>
      <c r="Z29" s="674"/>
      <c r="AA29" s="127"/>
      <c r="AB29" s="675"/>
      <c r="AC29" s="108"/>
      <c r="AD29" s="676"/>
      <c r="AE29" s="108"/>
      <c r="AF29" s="108"/>
      <c r="AH29" s="108"/>
      <c r="AI29" s="108"/>
    </row>
    <row r="30" spans="1:38">
      <c r="A30" s="499">
        <v>21</v>
      </c>
      <c r="B30" s="232" t="s">
        <v>49</v>
      </c>
      <c r="C30" s="2852">
        <f t="shared" si="0"/>
        <v>10.5</v>
      </c>
      <c r="D30" s="659">
        <f>'7-11л. РАСКЛАДКА'!AN34</f>
        <v>4.4400000000000004</v>
      </c>
      <c r="E30" s="75">
        <f>'7-11л. РАСКЛАДКА'!AN88</f>
        <v>5.0999999999999996</v>
      </c>
      <c r="F30" s="75">
        <f>'7-11л. РАСКЛАДКА'!AN143</f>
        <v>16.010000000000002</v>
      </c>
      <c r="G30" s="75">
        <f>'7-11л. РАСКЛАДКА'!AN199</f>
        <v>13.4</v>
      </c>
      <c r="H30" s="75">
        <f>'7-11л. РАСКЛАДКА'!AN256</f>
        <v>14.6</v>
      </c>
      <c r="I30" s="75">
        <f>'7-11л. РАСКЛАДКА'!AN312</f>
        <v>5.8</v>
      </c>
      <c r="J30" s="75">
        <f>'7-11л. РАСКЛАДКА'!AN368</f>
        <v>12</v>
      </c>
      <c r="K30" s="75">
        <f>'7-11л. РАСКЛАДКА'!AN421</f>
        <v>10.3</v>
      </c>
      <c r="L30" s="75">
        <f>'7-11л. РАСКЛАДКА'!AN475</f>
        <v>9</v>
      </c>
      <c r="M30" s="1094">
        <f>'7-11л. РАСКЛАДКА'!AN528</f>
        <v>14.35</v>
      </c>
      <c r="N30" s="1097">
        <f t="shared" si="1"/>
        <v>104.99999999999999</v>
      </c>
      <c r="O30" s="2067">
        <f t="shared" si="2"/>
        <v>0</v>
      </c>
      <c r="P30" s="1106">
        <f t="shared" si="3"/>
        <v>105</v>
      </c>
      <c r="Q30" s="1116">
        <v>15</v>
      </c>
      <c r="S30" s="672"/>
      <c r="T30" s="678"/>
      <c r="U30" s="384"/>
      <c r="V30" s="108"/>
      <c r="W30" s="108"/>
      <c r="X30" s="108"/>
      <c r="Y30" s="108"/>
      <c r="Z30" s="674"/>
      <c r="AA30" s="127"/>
      <c r="AB30" s="675"/>
      <c r="AC30" s="108"/>
      <c r="AD30" s="676"/>
      <c r="AE30" s="108"/>
      <c r="AF30" s="108"/>
      <c r="AH30" s="108"/>
      <c r="AI30" s="108"/>
    </row>
    <row r="31" spans="1:38" ht="12" customHeight="1">
      <c r="A31" s="499">
        <v>22</v>
      </c>
      <c r="B31" s="232" t="s">
        <v>225</v>
      </c>
      <c r="C31" s="2852">
        <f t="shared" si="0"/>
        <v>28</v>
      </c>
      <c r="D31" s="659">
        <f>'7-11л. РАСКЛАДКА'!AN35</f>
        <v>5.2240000000000002</v>
      </c>
      <c r="E31" s="75">
        <f>'7-11л. РАСКЛАДКА'!AN89</f>
        <v>9.9060000000000006</v>
      </c>
      <c r="F31" s="75">
        <f>'7-11л. РАСКЛАДКА'!AN144</f>
        <v>4</v>
      </c>
      <c r="G31" s="75">
        <f>'7-11л. РАСКЛАДКА'!AN200</f>
        <v>21.09</v>
      </c>
      <c r="H31" s="75">
        <f>'7-11л. РАСКЛАДКА'!AN257</f>
        <v>17.880000000000003</v>
      </c>
      <c r="I31" s="75">
        <f>'7-11л. РАСКЛАДКА'!AN313</f>
        <v>98</v>
      </c>
      <c r="J31" s="75">
        <f>'7-11л. РАСКЛАДКА'!AN369</f>
        <v>4</v>
      </c>
      <c r="K31" s="75">
        <f>'7-11л. РАСКЛАДКА'!AN422</f>
        <v>7.4</v>
      </c>
      <c r="L31" s="75">
        <f>'7-11л. РАСКЛАДКА'!AN476</f>
        <v>78.8</v>
      </c>
      <c r="M31" s="1094">
        <f>'7-11л. РАСКЛАДКА'!AN529</f>
        <v>33.700000000000003</v>
      </c>
      <c r="N31" s="1097">
        <f t="shared" si="1"/>
        <v>280</v>
      </c>
      <c r="O31" s="2067">
        <f t="shared" si="2"/>
        <v>0</v>
      </c>
      <c r="P31" s="1106">
        <f t="shared" si="3"/>
        <v>280</v>
      </c>
      <c r="Q31" s="1116">
        <v>40</v>
      </c>
      <c r="S31" s="672"/>
      <c r="T31" s="678"/>
      <c r="U31" s="384"/>
      <c r="V31" s="108"/>
      <c r="W31" s="108"/>
      <c r="X31" s="108"/>
      <c r="Y31" s="108"/>
      <c r="Z31" s="674"/>
      <c r="AA31" s="127"/>
      <c r="AB31" s="675"/>
      <c r="AC31" s="108"/>
      <c r="AD31" s="681"/>
      <c r="AE31" s="108"/>
      <c r="AF31" s="108"/>
      <c r="AH31" s="108"/>
      <c r="AI31" s="108"/>
    </row>
    <row r="32" spans="1:38" ht="13.5" customHeight="1">
      <c r="A32" s="499">
        <v>23</v>
      </c>
      <c r="B32" s="232" t="s">
        <v>50</v>
      </c>
      <c r="C32" s="2852">
        <f t="shared" si="0"/>
        <v>21</v>
      </c>
      <c r="D32" s="659">
        <f>'7-11л. РАСКЛАДКА'!AN36</f>
        <v>22</v>
      </c>
      <c r="E32" s="75">
        <f>'7-11л. РАСКЛАДКА'!AN90</f>
        <v>32.200000000000003</v>
      </c>
      <c r="F32" s="75">
        <f>'7-11л. РАСКЛАДКА'!AN145</f>
        <v>17.52</v>
      </c>
      <c r="G32" s="75">
        <f>'7-11л. РАСКЛАДКА'!AN201</f>
        <v>14</v>
      </c>
      <c r="H32" s="75">
        <f>'7-11л. РАСКЛАДКА'!AN258</f>
        <v>24.439999999999998</v>
      </c>
      <c r="I32" s="75">
        <f>'7-11л. РАСКЛАДКА'!AN314</f>
        <v>17</v>
      </c>
      <c r="J32" s="75">
        <f>'7-11л. РАСКЛАДКА'!AN370</f>
        <v>21.6</v>
      </c>
      <c r="K32" s="75">
        <f>'7-11л. РАСКЛАДКА'!AN423</f>
        <v>31.98</v>
      </c>
      <c r="L32" s="75">
        <f>'7-11л. РАСКЛАДКА'!AN477</f>
        <v>16.32</v>
      </c>
      <c r="M32" s="1094">
        <f>'7-11л. РАСКЛАДКА'!AN530</f>
        <v>12.94</v>
      </c>
      <c r="N32" s="1097">
        <f t="shared" si="1"/>
        <v>209.99999999999997</v>
      </c>
      <c r="O32" s="2067">
        <f t="shared" si="2"/>
        <v>0</v>
      </c>
      <c r="P32" s="1106">
        <f t="shared" si="3"/>
        <v>210</v>
      </c>
      <c r="Q32" s="1116">
        <v>30</v>
      </c>
      <c r="S32" s="672"/>
      <c r="T32" s="678"/>
      <c r="U32" s="384"/>
      <c r="V32" s="108"/>
      <c r="W32" s="108"/>
      <c r="X32" s="108"/>
      <c r="Y32" s="108"/>
      <c r="Z32" s="674"/>
      <c r="AA32" s="127"/>
      <c r="AB32" s="675"/>
      <c r="AC32" s="108"/>
      <c r="AD32" s="681"/>
      <c r="AE32" s="108"/>
      <c r="AF32" s="108"/>
      <c r="AH32" s="108"/>
      <c r="AI32" s="108"/>
    </row>
    <row r="33" spans="1:35" ht="12.75" customHeight="1">
      <c r="A33" s="499">
        <v>24</v>
      </c>
      <c r="B33" s="232" t="s">
        <v>51</v>
      </c>
      <c r="C33" s="2852">
        <f t="shared" si="0"/>
        <v>7</v>
      </c>
      <c r="D33" s="659">
        <f>'7-11л. РАСКЛАДКА'!AN37</f>
        <v>25</v>
      </c>
      <c r="E33" s="75">
        <f>'7-11л. РАСКЛАДКА'!AN91</f>
        <v>0</v>
      </c>
      <c r="F33" s="75">
        <f>'7-11л. РАСКЛАДКА'!AN146</f>
        <v>0</v>
      </c>
      <c r="G33" s="75">
        <f>'7-11л. РАСКЛАДКА'!AN202</f>
        <v>15</v>
      </c>
      <c r="H33" s="75">
        <f>'7-11л. РАСКЛАДКА'!AN259</f>
        <v>0</v>
      </c>
      <c r="I33" s="75">
        <f>'7-11л. РАСКЛАДКА'!AN315</f>
        <v>0</v>
      </c>
      <c r="J33" s="75">
        <f>'7-11л. РАСКЛАДКА'!AN371</f>
        <v>30</v>
      </c>
      <c r="K33" s="75">
        <f>'7-11л. РАСКЛАДКА'!AN424</f>
        <v>0</v>
      </c>
      <c r="L33" s="75">
        <f>'7-11л. РАСКЛАДКА'!AN478</f>
        <v>0</v>
      </c>
      <c r="M33" s="1094">
        <f>'7-11л. РАСКЛАДКА'!AN531</f>
        <v>0</v>
      </c>
      <c r="N33" s="1097">
        <f t="shared" si="1"/>
        <v>70</v>
      </c>
      <c r="O33" s="2067">
        <f t="shared" si="2"/>
        <v>0</v>
      </c>
      <c r="P33" s="1106">
        <f t="shared" si="3"/>
        <v>70</v>
      </c>
      <c r="Q33" s="1116">
        <v>10</v>
      </c>
      <c r="S33" s="672"/>
      <c r="T33" s="678"/>
      <c r="U33" s="384"/>
      <c r="V33" s="108"/>
      <c r="W33" s="108"/>
      <c r="X33" s="108"/>
      <c r="Y33" s="108"/>
      <c r="Z33" s="674"/>
      <c r="AA33" s="127"/>
      <c r="AB33" s="675"/>
      <c r="AC33" s="108"/>
      <c r="AD33" s="676"/>
      <c r="AE33" s="108"/>
      <c r="AF33" s="108"/>
      <c r="AH33" s="108"/>
      <c r="AI33" s="108"/>
    </row>
    <row r="34" spans="1:35" ht="12" customHeight="1">
      <c r="A34" s="499">
        <v>25</v>
      </c>
      <c r="B34" s="232" t="s">
        <v>52</v>
      </c>
      <c r="C34" s="2852">
        <f t="shared" si="0"/>
        <v>0.70000000000000007</v>
      </c>
      <c r="D34" s="659">
        <f>'7-11л. РАСКЛАДКА'!AN38</f>
        <v>1</v>
      </c>
      <c r="E34" s="75">
        <f>'7-11л. РАСКЛАДКА'!AN92</f>
        <v>2</v>
      </c>
      <c r="F34" s="75">
        <f>'7-11л. РАСКЛАДКА'!AN147</f>
        <v>0</v>
      </c>
      <c r="G34" s="75">
        <f>'7-11л. РАСКЛАДКА'!AN203</f>
        <v>1</v>
      </c>
      <c r="H34" s="75">
        <f>'7-11л. РАСКЛАДКА'!AN260</f>
        <v>0</v>
      </c>
      <c r="I34" s="75">
        <f>'7-11л. РАСКЛАДКА'!AN316</f>
        <v>0</v>
      </c>
      <c r="J34" s="75">
        <f>'7-11л. РАСКЛАДКА'!AN372</f>
        <v>1</v>
      </c>
      <c r="K34" s="75">
        <f>'7-11л. РАСКЛАДКА'!AN425</f>
        <v>0</v>
      </c>
      <c r="L34" s="75">
        <f>'7-11л. РАСКЛАДКА'!AN479</f>
        <v>1</v>
      </c>
      <c r="M34" s="1094">
        <f>'7-11л. РАСКЛАДКА'!AN532</f>
        <v>1</v>
      </c>
      <c r="N34" s="1097">
        <f t="shared" si="1"/>
        <v>7</v>
      </c>
      <c r="O34" s="2067">
        <f t="shared" si="2"/>
        <v>0</v>
      </c>
      <c r="P34" s="1106">
        <f t="shared" si="3"/>
        <v>7</v>
      </c>
      <c r="Q34" s="1116">
        <v>1</v>
      </c>
      <c r="S34" s="672"/>
      <c r="T34" s="686"/>
      <c r="U34" s="384"/>
      <c r="V34" s="108"/>
      <c r="W34" s="108"/>
      <c r="X34" s="108"/>
      <c r="Y34" s="108"/>
      <c r="Z34" s="674"/>
      <c r="AA34" s="127"/>
      <c r="AB34" s="675"/>
      <c r="AC34" s="108"/>
      <c r="AD34" s="689"/>
      <c r="AE34" s="108"/>
      <c r="AF34" s="108"/>
      <c r="AH34" s="108"/>
      <c r="AI34" s="108"/>
    </row>
    <row r="35" spans="1:35" ht="15.75" customHeight="1">
      <c r="A35" s="499">
        <v>26</v>
      </c>
      <c r="B35" s="232" t="s">
        <v>226</v>
      </c>
      <c r="C35" s="2852">
        <f t="shared" si="0"/>
        <v>0.70000000000000007</v>
      </c>
      <c r="D35" s="659">
        <f>'7-11л. РАСКЛАДКА'!AN39</f>
        <v>0</v>
      </c>
      <c r="E35" s="75">
        <f>'7-11л. РАСКЛАДКА'!AN93</f>
        <v>0</v>
      </c>
      <c r="F35" s="75">
        <f>'7-11л. РАСКЛАДКА'!AN148</f>
        <v>0</v>
      </c>
      <c r="G35" s="75">
        <f>'7-11л. РАСКЛАДКА'!AN204</f>
        <v>0</v>
      </c>
      <c r="H35" s="75">
        <f>'7-11л. РАСКЛАДКА'!AN261</f>
        <v>4</v>
      </c>
      <c r="I35" s="75">
        <f>'7-11л. РАСКЛАДКА'!AN317</f>
        <v>0</v>
      </c>
      <c r="J35" s="75">
        <f>'7-11л. РАСКЛАДКА'!AN373</f>
        <v>0</v>
      </c>
      <c r="K35" s="75">
        <f>'7-11л. РАСКЛАДКА'!AN426</f>
        <v>3</v>
      </c>
      <c r="L35" s="75">
        <f>'7-11л. РАСКЛАДКА'!AN480</f>
        <v>0</v>
      </c>
      <c r="M35" s="1094">
        <f>'7-11л. РАСКЛАДКА'!AN533</f>
        <v>0</v>
      </c>
      <c r="N35" s="1097">
        <f t="shared" si="1"/>
        <v>7</v>
      </c>
      <c r="O35" s="2067">
        <f t="shared" si="2"/>
        <v>0</v>
      </c>
      <c r="P35" s="1106">
        <f t="shared" si="3"/>
        <v>7</v>
      </c>
      <c r="Q35" s="1116">
        <v>1</v>
      </c>
      <c r="S35" s="672"/>
      <c r="T35" s="678"/>
      <c r="U35" s="384"/>
      <c r="V35" s="108"/>
      <c r="W35" s="108"/>
      <c r="X35" s="108"/>
      <c r="Y35" s="108"/>
      <c r="Z35" s="674"/>
      <c r="AA35" s="127"/>
      <c r="AB35" s="675"/>
      <c r="AC35" s="108"/>
      <c r="AD35" s="689"/>
      <c r="AE35" s="108"/>
      <c r="AF35" s="108"/>
      <c r="AH35" s="108"/>
      <c r="AI35" s="108"/>
    </row>
    <row r="36" spans="1:35" ht="12" customHeight="1">
      <c r="A36" s="499">
        <v>27</v>
      </c>
      <c r="B36" s="232" t="s">
        <v>115</v>
      </c>
      <c r="C36" s="2852">
        <f t="shared" si="0"/>
        <v>1.4000000000000001</v>
      </c>
      <c r="D36" s="659">
        <f>'7-11л. РАСКЛАДКА'!AN40</f>
        <v>3</v>
      </c>
      <c r="E36" s="75">
        <f>'7-11л. РАСКЛАДКА'!AN94</f>
        <v>0</v>
      </c>
      <c r="F36" s="75">
        <f>'7-11л. РАСКЛАДКА'!AN149</f>
        <v>3</v>
      </c>
      <c r="G36" s="75">
        <f>'7-11л. РАСКЛАДКА'!AN205</f>
        <v>0</v>
      </c>
      <c r="H36" s="75">
        <f>'7-11л. РАСКЛАДКА'!AN262</f>
        <v>0</v>
      </c>
      <c r="I36" s="75">
        <f>'7-11л. РАСКЛАДКА'!AN318</f>
        <v>5</v>
      </c>
      <c r="J36" s="75">
        <f>'7-11л. РАСКЛАДКА'!AN374</f>
        <v>0</v>
      </c>
      <c r="K36" s="75">
        <f>'7-11л. РАСКЛАДКА'!AN427</f>
        <v>0</v>
      </c>
      <c r="L36" s="75">
        <f>'7-11л. РАСКЛАДКА'!AN481</f>
        <v>0</v>
      </c>
      <c r="M36" s="1094">
        <f>'7-11л. РАСКЛАДКА'!AN534</f>
        <v>3</v>
      </c>
      <c r="N36" s="1097">
        <f t="shared" si="1"/>
        <v>14</v>
      </c>
      <c r="O36" s="2067">
        <f t="shared" si="2"/>
        <v>0</v>
      </c>
      <c r="P36" s="1106">
        <f t="shared" si="3"/>
        <v>14</v>
      </c>
      <c r="Q36" s="1116">
        <v>2</v>
      </c>
      <c r="S36" s="672"/>
      <c r="T36" s="686"/>
      <c r="U36" s="384"/>
      <c r="V36" s="108"/>
      <c r="W36" s="108"/>
      <c r="X36" s="108"/>
      <c r="Y36" s="108"/>
      <c r="Z36" s="674"/>
      <c r="AA36" s="127"/>
      <c r="AB36" s="675"/>
      <c r="AC36" s="108"/>
      <c r="AD36" s="689"/>
      <c r="AE36" s="108"/>
      <c r="AF36" s="108"/>
      <c r="AH36" s="108"/>
      <c r="AI36" s="108"/>
    </row>
    <row r="37" spans="1:35" ht="12" hidden="1" customHeight="1">
      <c r="A37" s="499">
        <v>28</v>
      </c>
      <c r="B37" s="232" t="s">
        <v>53</v>
      </c>
      <c r="C37" s="2852">
        <f t="shared" si="0"/>
        <v>0.14000000000000001</v>
      </c>
      <c r="D37" s="659">
        <f>'7-11л. РАСКЛАДКА'!AN41</f>
        <v>0</v>
      </c>
      <c r="E37" s="75">
        <f>'7-11л. РАСКЛАДКА'!AN95</f>
        <v>0</v>
      </c>
      <c r="F37" s="75">
        <f>'7-11л. РАСКЛАДКА'!AN150</f>
        <v>0</v>
      </c>
      <c r="G37" s="75">
        <f>'7-11л. РАСКЛАДКА'!AN206</f>
        <v>0</v>
      </c>
      <c r="H37" s="75">
        <f>'7-11л. РАСКЛАДКА'!AN263</f>
        <v>0</v>
      </c>
      <c r="I37" s="75">
        <f>'7-11л. РАСКЛАДКА'!AN319</f>
        <v>0</v>
      </c>
      <c r="J37" s="75">
        <f>'7-11л. РАСКЛАДКА'!AN375</f>
        <v>0</v>
      </c>
      <c r="K37" s="75">
        <f>'7-11л. РАСКЛАДКА'!AN428</f>
        <v>0</v>
      </c>
      <c r="L37" s="75">
        <f>'7-11л. РАСКЛАДКА'!AN482</f>
        <v>0</v>
      </c>
      <c r="M37" s="1094">
        <f>'7-11л. РАСКЛАДКА'!AN535</f>
        <v>0</v>
      </c>
      <c r="N37" s="1097">
        <f t="shared" si="1"/>
        <v>0</v>
      </c>
      <c r="O37" s="2067">
        <f t="shared" si="2"/>
        <v>-100</v>
      </c>
      <c r="P37" s="1106">
        <f t="shared" si="3"/>
        <v>1.4000000000000001</v>
      </c>
      <c r="Q37" s="1116">
        <v>0.2</v>
      </c>
      <c r="S37" s="672"/>
      <c r="T37" s="678"/>
      <c r="U37" s="384"/>
      <c r="V37" s="108"/>
      <c r="W37" s="108"/>
      <c r="X37" s="108"/>
      <c r="Y37" s="108"/>
      <c r="Z37" s="674"/>
      <c r="AA37" s="127"/>
      <c r="AB37" s="675"/>
      <c r="AC37" s="108"/>
      <c r="AD37" s="681"/>
      <c r="AE37" s="108"/>
      <c r="AF37" s="108"/>
      <c r="AH37" s="108"/>
      <c r="AI37" s="108"/>
    </row>
    <row r="38" spans="1:35" ht="12.75" customHeight="1">
      <c r="A38" s="499">
        <v>29</v>
      </c>
      <c r="B38" s="542" t="s">
        <v>227</v>
      </c>
      <c r="C38" s="2852">
        <f t="shared" si="0"/>
        <v>2.1</v>
      </c>
      <c r="D38" s="659">
        <f>'7-11л. РАСКЛАДКА'!AN42</f>
        <v>1.35</v>
      </c>
      <c r="E38" s="75">
        <f>'7-11л. РАСКЛАДКА'!AN96</f>
        <v>1.25</v>
      </c>
      <c r="F38" s="75">
        <f>'7-11л. РАСКЛАДКА'!AN151</f>
        <v>2.4900000000000002</v>
      </c>
      <c r="G38" s="75">
        <f>'7-11л. РАСКЛАДКА'!AN207</f>
        <v>2.5499999999999998</v>
      </c>
      <c r="H38" s="75">
        <f>'7-11л. РАСКЛАДКА'!AN264</f>
        <v>2.8900000000000006</v>
      </c>
      <c r="I38" s="75">
        <f>'7-11л. РАСКЛАДКА'!AN320</f>
        <v>2.0300000000000002</v>
      </c>
      <c r="J38" s="75">
        <f>'7-11л. РАСКЛАДКА'!AN376</f>
        <v>2.06</v>
      </c>
      <c r="K38" s="75">
        <f>'7-11л. РАСКЛАДКА'!AN429</f>
        <v>1.8499999999999999</v>
      </c>
      <c r="L38" s="75">
        <f>'7-11л. РАСКЛАДКА'!AN483</f>
        <v>2.08</v>
      </c>
      <c r="M38" s="1094">
        <f>'7-11л. РАСКЛАДКА'!AN536</f>
        <v>2.4499999999999997</v>
      </c>
      <c r="N38" s="1097">
        <f t="shared" si="1"/>
        <v>21.000000000000004</v>
      </c>
      <c r="O38" s="2067">
        <f t="shared" si="2"/>
        <v>0</v>
      </c>
      <c r="P38" s="1106">
        <f t="shared" si="3"/>
        <v>21</v>
      </c>
      <c r="Q38" s="1116">
        <v>3</v>
      </c>
      <c r="S38" s="672"/>
      <c r="T38" s="678"/>
      <c r="U38" s="384"/>
      <c r="V38" s="108"/>
      <c r="W38" s="108"/>
      <c r="X38" s="108"/>
      <c r="Y38" s="108"/>
      <c r="Z38" s="674"/>
      <c r="AA38" s="127"/>
      <c r="AB38" s="675"/>
      <c r="AC38" s="108"/>
      <c r="AD38" s="676"/>
      <c r="AE38" s="108"/>
      <c r="AF38" s="108"/>
      <c r="AH38" s="108"/>
      <c r="AI38" s="108"/>
    </row>
    <row r="39" spans="1:35" ht="13.5" customHeight="1">
      <c r="A39" s="499">
        <v>30</v>
      </c>
      <c r="B39" s="232" t="s">
        <v>116</v>
      </c>
      <c r="C39" s="2852">
        <f t="shared" si="0"/>
        <v>2.1</v>
      </c>
      <c r="D39" s="659">
        <f>'7-11л. РАСКЛАДКА'!AN43</f>
        <v>0</v>
      </c>
      <c r="E39" s="75">
        <f>'7-11л. РАСКЛАДКА'!AN97</f>
        <v>0</v>
      </c>
      <c r="F39" s="75">
        <f>'7-11л. РАСКЛАДКА'!AN152</f>
        <v>1</v>
      </c>
      <c r="G39" s="75">
        <f>'7-11л. РАСКЛАДКА'!AN208</f>
        <v>0</v>
      </c>
      <c r="H39" s="75">
        <f>'7-11л. РАСКЛАДКА'!AN265</f>
        <v>10</v>
      </c>
      <c r="I39" s="75">
        <f>'7-11л. РАСКЛАДКА'!AN321</f>
        <v>0</v>
      </c>
      <c r="J39" s="75">
        <f>'7-11л. РАСКЛАДКА'!AN377</f>
        <v>0</v>
      </c>
      <c r="K39" s="75">
        <f>'7-11л. РАСКЛАДКА'!AN430</f>
        <v>10</v>
      </c>
      <c r="L39" s="75">
        <f>'7-11л. РАСКЛАДКА'!AN484</f>
        <v>0</v>
      </c>
      <c r="M39" s="1094">
        <f>'7-11л. РАСКЛАДКА'!AN537</f>
        <v>0</v>
      </c>
      <c r="N39" s="1097">
        <f t="shared" si="1"/>
        <v>21</v>
      </c>
      <c r="O39" s="2067">
        <f t="shared" si="2"/>
        <v>0</v>
      </c>
      <c r="P39" s="1106">
        <f t="shared" si="3"/>
        <v>21</v>
      </c>
      <c r="Q39" s="1116">
        <v>3</v>
      </c>
      <c r="S39" s="677"/>
      <c r="T39" s="686"/>
      <c r="U39" s="384"/>
      <c r="V39" s="108"/>
      <c r="W39" s="108"/>
      <c r="X39" s="108"/>
      <c r="Y39" s="108"/>
      <c r="Z39" s="674"/>
      <c r="AA39" s="127"/>
      <c r="AB39" s="675"/>
      <c r="AC39" s="108"/>
      <c r="AD39" s="689"/>
      <c r="AE39" s="108"/>
      <c r="AF39" s="108"/>
      <c r="AH39" s="108"/>
      <c r="AI39" s="108"/>
    </row>
    <row r="40" spans="1:35" ht="14.25" customHeight="1">
      <c r="A40" s="499">
        <v>31</v>
      </c>
      <c r="B40" s="232" t="s">
        <v>117</v>
      </c>
      <c r="C40" s="2852">
        <f t="shared" si="0"/>
        <v>1.4000000000000001</v>
      </c>
      <c r="D40" s="659">
        <f>'7-11л. РАСКЛАДКА'!AN44</f>
        <v>1.0122</v>
      </c>
      <c r="E40" s="75">
        <f>'7-11л. РАСКЛАДКА'!AN98</f>
        <v>1.0693999999999999</v>
      </c>
      <c r="F40" s="75">
        <f>'7-11л. РАСКЛАДКА'!AN153</f>
        <v>1.2440999999999998</v>
      </c>
      <c r="G40" s="75">
        <f>'7-11л. РАСКЛАДКА'!AN209</f>
        <v>1.5229999999999999</v>
      </c>
      <c r="H40" s="75">
        <f>'7-11л. РАСКЛАДКА'!AN266</f>
        <v>0.95899999999999996</v>
      </c>
      <c r="I40" s="75">
        <f>'7-11л. РАСКЛАДКА'!AN322</f>
        <v>0.22650000000000001</v>
      </c>
      <c r="J40" s="75">
        <f>'7-11л. РАСКЛАДКА'!AN378</f>
        <v>3.2984</v>
      </c>
      <c r="K40" s="75">
        <f>'7-11л. РАСКЛАДКА'!AN431</f>
        <v>1.044</v>
      </c>
      <c r="L40" s="75">
        <f>'7-11л. РАСКЛАДКА'!AN485</f>
        <v>1.1599999999999997</v>
      </c>
      <c r="M40" s="1094">
        <f>'7-11л. РАСКЛАДКА'!AN538</f>
        <v>2.4634</v>
      </c>
      <c r="N40" s="1097">
        <f t="shared" si="1"/>
        <v>14</v>
      </c>
      <c r="O40" s="2067">
        <f t="shared" si="2"/>
        <v>0</v>
      </c>
      <c r="P40" s="1106">
        <f t="shared" si="3"/>
        <v>14</v>
      </c>
      <c r="Q40" s="1116">
        <v>2</v>
      </c>
      <c r="S40" s="677"/>
      <c r="T40" s="678"/>
      <c r="U40" s="384"/>
      <c r="V40" s="108"/>
      <c r="W40" s="108"/>
      <c r="X40" s="108"/>
      <c r="Y40" s="108"/>
      <c r="Z40" s="674"/>
      <c r="AA40" s="127"/>
      <c r="AB40" s="675"/>
      <c r="AC40" s="108"/>
      <c r="AD40" s="690"/>
      <c r="AE40" s="108"/>
      <c r="AF40" s="108"/>
      <c r="AH40" s="108"/>
      <c r="AI40" s="108"/>
    </row>
    <row r="41" spans="1:35" ht="15" customHeight="1">
      <c r="A41" s="499">
        <v>32</v>
      </c>
      <c r="B41" s="232" t="s">
        <v>55</v>
      </c>
      <c r="C41" s="2852">
        <f t="shared" si="0"/>
        <v>53.9</v>
      </c>
      <c r="D41" s="699">
        <f>'7-11л. МЕНЮ '!D105</f>
        <v>45.59</v>
      </c>
      <c r="E41" s="93">
        <f>'7-11л. МЕНЮ '!D157</f>
        <v>65.194999999999993</v>
      </c>
      <c r="F41" s="93">
        <f>'7-11л. МЕНЮ '!D215</f>
        <v>54.177999999999997</v>
      </c>
      <c r="G41" s="93">
        <f>'7-11л. МЕНЮ '!D267</f>
        <v>43.408999999999999</v>
      </c>
      <c r="H41" s="93">
        <f>'7-11л. МЕНЮ '!D321</f>
        <v>61.129000000000005</v>
      </c>
      <c r="I41" s="93">
        <f>'7-11л. МЕНЮ '!D433</f>
        <v>53.707999999999998</v>
      </c>
      <c r="J41" s="93">
        <f>'7-11л. МЕНЮ '!D489</f>
        <v>55.478999999999999</v>
      </c>
      <c r="K41" s="93">
        <f>'7-11л. МЕНЮ '!D544</f>
        <v>49.973999999999997</v>
      </c>
      <c r="L41" s="93">
        <f>'7-11л. МЕНЮ '!D600</f>
        <v>50.109000000000002</v>
      </c>
      <c r="M41" s="1066">
        <f>'7-11л. МЕНЮ '!D654</f>
        <v>60.230000000000004</v>
      </c>
      <c r="N41" s="1097">
        <f t="shared" si="1"/>
        <v>539.00099999999986</v>
      </c>
      <c r="O41" s="2067">
        <f t="shared" si="2"/>
        <v>1.8552875692989801E-4</v>
      </c>
      <c r="P41" s="1106">
        <f t="shared" si="3"/>
        <v>539</v>
      </c>
      <c r="Q41" s="1116">
        <v>77</v>
      </c>
      <c r="S41" s="677"/>
      <c r="T41" s="686"/>
      <c r="U41" s="384"/>
      <c r="V41" s="108"/>
      <c r="W41" s="108"/>
      <c r="X41" s="108"/>
      <c r="Y41" s="108"/>
      <c r="Z41" s="693"/>
      <c r="AA41" s="127"/>
      <c r="AB41" s="675"/>
      <c r="AC41" s="108"/>
      <c r="AD41" s="681"/>
      <c r="AE41" s="108"/>
      <c r="AF41" s="108"/>
      <c r="AH41" s="108"/>
      <c r="AI41" s="108"/>
    </row>
    <row r="42" spans="1:35" ht="12.75" customHeight="1">
      <c r="A42" s="499">
        <v>33</v>
      </c>
      <c r="B42" s="232" t="s">
        <v>56</v>
      </c>
      <c r="C42" s="2852">
        <f t="shared" si="0"/>
        <v>55.300000000000004</v>
      </c>
      <c r="D42" s="699">
        <f>'7-11л. МЕНЮ '!E105</f>
        <v>49.695700000000002</v>
      </c>
      <c r="E42" s="93">
        <f>'7-11л. МЕНЮ '!E157</f>
        <v>54.820999999999998</v>
      </c>
      <c r="F42" s="93">
        <f>'7-11л. МЕНЮ '!E215</f>
        <v>55.137300000000003</v>
      </c>
      <c r="G42" s="93">
        <f>'7-11л. МЕНЮ '!E267</f>
        <v>55.436</v>
      </c>
      <c r="H42" s="93">
        <f>'7-11л. МЕНЮ '!E321</f>
        <v>61.41</v>
      </c>
      <c r="I42" s="93">
        <f>'7-11л. МЕНЮ '!E433</f>
        <v>54.767999999999994</v>
      </c>
      <c r="J42" s="93">
        <f>'7-11л. МЕНЮ '!E489</f>
        <v>51.161000000000001</v>
      </c>
      <c r="K42" s="93">
        <f>'7-11л. МЕНЮ '!E544</f>
        <v>51.593999999999994</v>
      </c>
      <c r="L42" s="93">
        <f>'7-11л. МЕНЮ '!E600</f>
        <v>62.923000000000002</v>
      </c>
      <c r="M42" s="1066">
        <f>'7-11л. МЕНЮ '!E654</f>
        <v>56.053000000000004</v>
      </c>
      <c r="N42" s="1097">
        <f t="shared" si="1"/>
        <v>552.99900000000002</v>
      </c>
      <c r="O42" s="2067">
        <f t="shared" si="2"/>
        <v>-1.8083182639827555E-4</v>
      </c>
      <c r="P42" s="1106">
        <f t="shared" si="3"/>
        <v>553</v>
      </c>
      <c r="Q42" s="1116">
        <v>79</v>
      </c>
      <c r="S42" s="677"/>
      <c r="T42" s="686"/>
      <c r="U42" s="384"/>
      <c r="V42" s="108"/>
      <c r="W42" s="108"/>
      <c r="X42" s="108"/>
      <c r="Y42" s="108"/>
      <c r="Z42" s="693"/>
      <c r="AA42" s="127"/>
      <c r="AB42" s="675"/>
      <c r="AC42" s="108"/>
      <c r="AD42" s="681"/>
      <c r="AE42" s="108"/>
      <c r="AF42" s="108"/>
      <c r="AH42" s="108"/>
      <c r="AI42" s="108"/>
    </row>
    <row r="43" spans="1:35" ht="12.75" customHeight="1">
      <c r="A43" s="499">
        <v>34</v>
      </c>
      <c r="B43" s="232" t="s">
        <v>57</v>
      </c>
      <c r="C43" s="2852">
        <f t="shared" si="0"/>
        <v>234.5</v>
      </c>
      <c r="D43" s="701">
        <f>'7-11л. МЕНЮ '!F105</f>
        <v>262.423</v>
      </c>
      <c r="E43" s="93">
        <f>'7-11л. МЕНЮ '!F157</f>
        <v>222.98599999999999</v>
      </c>
      <c r="F43" s="93">
        <f>'7-11л. МЕНЮ '!F215</f>
        <v>230.98460000000003</v>
      </c>
      <c r="G43" s="93">
        <f>'7-11л. МЕНЮ '!F267</f>
        <v>234.99140000000003</v>
      </c>
      <c r="H43" s="93">
        <f>'7-11л. МЕНЮ '!F321</f>
        <v>221.113</v>
      </c>
      <c r="I43" s="93">
        <f>'7-11л. МЕНЮ '!F433</f>
        <v>239.05699999999999</v>
      </c>
      <c r="J43" s="93">
        <f>'7-11л. МЕНЮ '!F489</f>
        <v>241.24600000000004</v>
      </c>
      <c r="K43" s="93">
        <f>'7-11л. МЕНЮ '!F544</f>
        <v>245.39100000000002</v>
      </c>
      <c r="L43" s="93">
        <f>'7-11л. МЕНЮ '!F600</f>
        <v>223.51600000000002</v>
      </c>
      <c r="M43" s="1066">
        <f>'7-11л. МЕНЮ '!F654</f>
        <v>223.29000000000002</v>
      </c>
      <c r="N43" s="1097">
        <f t="shared" si="1"/>
        <v>2344.998</v>
      </c>
      <c r="O43" s="2067">
        <f t="shared" si="2"/>
        <v>-8.528784647410248E-5</v>
      </c>
      <c r="P43" s="1106">
        <f t="shared" si="3"/>
        <v>2345</v>
      </c>
      <c r="Q43" s="1116">
        <v>335</v>
      </c>
      <c r="S43" s="2859"/>
      <c r="T43" s="686"/>
      <c r="U43" s="384"/>
      <c r="V43" s="108"/>
      <c r="W43" s="108"/>
      <c r="X43" s="108"/>
      <c r="Y43" s="108"/>
      <c r="Z43" s="693"/>
      <c r="AA43" s="127"/>
      <c r="AB43" s="675"/>
      <c r="AC43" s="108"/>
      <c r="AD43" s="681"/>
      <c r="AE43" s="108"/>
      <c r="AF43" s="108"/>
      <c r="AH43" s="108"/>
      <c r="AI43" s="108"/>
    </row>
    <row r="44" spans="1:35" ht="15" customHeight="1" thickBot="1">
      <c r="A44" s="543">
        <v>35</v>
      </c>
      <c r="B44" s="544" t="s">
        <v>58</v>
      </c>
      <c r="C44" s="2853">
        <f t="shared" si="0"/>
        <v>1645</v>
      </c>
      <c r="D44" s="702">
        <f>'7-11л. МЕНЮ '!G105</f>
        <v>1645.4800000000002</v>
      </c>
      <c r="E44" s="97">
        <f>'7-11л. МЕНЮ '!G157</f>
        <v>1647.443</v>
      </c>
      <c r="F44" s="97">
        <f>'7-11л. МЕНЮ '!G215</f>
        <v>1645.3953999999999</v>
      </c>
      <c r="G44" s="97">
        <f>'7-11л. МЕНЮ '!G267</f>
        <v>1643.8876</v>
      </c>
      <c r="H44" s="97">
        <f>'7-11л. МЕНЮ '!G321</f>
        <v>1642.798</v>
      </c>
      <c r="I44" s="97">
        <f>'7-11л. МЕНЮ '!G433</f>
        <v>1640.5730000000001</v>
      </c>
      <c r="J44" s="129">
        <f>'7-11л. МЕНЮ '!G489</f>
        <v>1646.2140000000002</v>
      </c>
      <c r="K44" s="97">
        <f>'7-11л. МЕНЮ '!G544</f>
        <v>1645.5870000000002</v>
      </c>
      <c r="L44" s="97">
        <f>'7-11л. МЕНЮ '!G600</f>
        <v>1648.5670000000002</v>
      </c>
      <c r="M44" s="1067">
        <f>'7-11л. МЕНЮ '!G654</f>
        <v>1644.0570000000005</v>
      </c>
      <c r="N44" s="1098">
        <f t="shared" si="1"/>
        <v>16450.002</v>
      </c>
      <c r="O44" s="2266">
        <f t="shared" si="2"/>
        <v>1.2158054701671972E-5</v>
      </c>
      <c r="P44" s="1107">
        <f t="shared" si="3"/>
        <v>16450</v>
      </c>
      <c r="Q44" s="1114">
        <v>2350</v>
      </c>
      <c r="S44" s="680"/>
      <c r="T44" s="686"/>
      <c r="U44" s="384"/>
      <c r="V44" s="108"/>
      <c r="W44" s="108"/>
      <c r="X44" s="108"/>
      <c r="Y44" s="108"/>
      <c r="Z44" s="693"/>
      <c r="AA44" s="127"/>
      <c r="AB44" s="675"/>
      <c r="AC44" s="108"/>
      <c r="AD44" s="681"/>
      <c r="AE44" s="108"/>
      <c r="AF44" s="108"/>
      <c r="AH44" s="108"/>
      <c r="AI44" s="108"/>
    </row>
    <row r="47" spans="1:35" ht="13.5" customHeight="1"/>
    <row r="48" spans="1:35" ht="12.75" customHeight="1"/>
    <row r="49" spans="1:15" ht="12.75" customHeight="1"/>
    <row r="50" spans="1:15" ht="11.25" customHeight="1"/>
    <row r="51" spans="1:15" ht="11.25" customHeight="1"/>
    <row r="53" spans="1:15">
      <c r="A53" t="s">
        <v>232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15">
      <c r="A54" t="s">
        <v>233</v>
      </c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</row>
    <row r="55" spans="1:15">
      <c r="A55" t="s">
        <v>234</v>
      </c>
      <c r="N55" s="275"/>
      <c r="O55" s="275"/>
    </row>
    <row r="56" spans="1: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>
      <c r="A57" s="1" t="s">
        <v>235</v>
      </c>
    </row>
    <row r="58" spans="1:15">
      <c r="A58" t="s">
        <v>236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7" ht="13.5" customHeight="1"/>
    <row r="69" ht="13.5" customHeight="1"/>
    <row r="70" ht="12" customHeight="1"/>
    <row r="72" ht="12.75" customHeight="1"/>
    <row r="74" ht="12.75" customHeight="1"/>
    <row r="76" ht="12.75" customHeight="1"/>
    <row r="78" ht="12.75" customHeight="1"/>
    <row r="79" hidden="1"/>
    <row r="86" spans="1:53">
      <c r="A86" s="108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</row>
    <row r="87" spans="1:53">
      <c r="A87" s="203"/>
      <c r="B87" s="108"/>
      <c r="C87" s="203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201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</row>
    <row r="88" spans="1:53">
      <c r="A88" s="108"/>
      <c r="B88" s="127"/>
      <c r="C88" s="384"/>
      <c r="D88" s="207"/>
      <c r="E88" s="207"/>
      <c r="F88" s="207"/>
      <c r="G88" s="207"/>
      <c r="H88" s="207"/>
      <c r="I88" s="207"/>
      <c r="J88" s="207"/>
      <c r="K88" s="207"/>
      <c r="L88" s="127"/>
      <c r="M88" s="127"/>
      <c r="N88" s="100"/>
      <c r="O88" s="100"/>
      <c r="P88" s="127"/>
      <c r="Q88" s="384"/>
      <c r="R88" s="108"/>
      <c r="S88" s="384"/>
      <c r="T88" s="127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</row>
    <row r="89" spans="1:53">
      <c r="A89" s="108"/>
      <c r="B89" s="127"/>
      <c r="C89" s="100"/>
      <c r="D89" s="207"/>
      <c r="E89" s="207"/>
      <c r="F89" s="207"/>
      <c r="G89" s="207"/>
      <c r="H89" s="207"/>
      <c r="I89" s="207"/>
      <c r="J89" s="207"/>
      <c r="K89" s="207"/>
      <c r="L89" s="127"/>
      <c r="M89" s="127"/>
      <c r="N89" s="100"/>
      <c r="O89" s="100"/>
      <c r="P89" s="127"/>
      <c r="Q89" s="384"/>
      <c r="R89" s="108"/>
      <c r="S89" s="384"/>
      <c r="T89" s="127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</row>
    <row r="90" spans="1:53">
      <c r="A90" s="108"/>
      <c r="B90" s="384"/>
      <c r="C90" s="384"/>
      <c r="D90" s="207"/>
      <c r="E90" s="207"/>
      <c r="F90" s="207"/>
      <c r="G90" s="207"/>
      <c r="H90" s="108"/>
      <c r="I90" s="108"/>
      <c r="J90" s="207"/>
      <c r="K90" s="106"/>
      <c r="L90" s="127"/>
      <c r="M90" s="127"/>
      <c r="N90" s="100"/>
      <c r="O90" s="100"/>
      <c r="P90" s="384"/>
      <c r="Q90" s="384"/>
      <c r="R90" s="108"/>
      <c r="S90" s="384"/>
      <c r="T90" s="127"/>
      <c r="U90" s="108"/>
      <c r="V90" s="108"/>
      <c r="W90" s="108"/>
      <c r="X90" s="108"/>
      <c r="Y90" s="108"/>
      <c r="Z90" s="108"/>
      <c r="AA90" s="669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</row>
    <row r="91" spans="1:53">
      <c r="A91" s="108"/>
      <c r="B91" s="127"/>
      <c r="C91" s="127"/>
      <c r="D91" s="384"/>
      <c r="E91" s="384"/>
      <c r="F91" s="384"/>
      <c r="G91" s="384"/>
      <c r="H91" s="384"/>
      <c r="I91" s="384"/>
      <c r="J91" s="384"/>
      <c r="K91" s="384"/>
      <c r="L91" s="384"/>
      <c r="M91" s="384"/>
      <c r="N91" s="100"/>
      <c r="O91" s="100"/>
      <c r="P91" s="384"/>
      <c r="Q91" s="384"/>
      <c r="R91" s="108"/>
      <c r="S91" s="384"/>
      <c r="T91" s="127"/>
      <c r="U91" s="108"/>
      <c r="V91" s="108"/>
      <c r="W91" s="108"/>
      <c r="X91" s="108"/>
      <c r="Y91" s="352"/>
      <c r="Z91" s="108"/>
      <c r="AA91" s="669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</row>
    <row r="92" spans="1:53">
      <c r="A92" s="108"/>
      <c r="B92" s="384"/>
      <c r="C92" s="108"/>
      <c r="D92" s="384"/>
      <c r="E92" s="384"/>
      <c r="F92" s="384"/>
      <c r="G92" s="384"/>
      <c r="H92" s="384"/>
      <c r="I92" s="384"/>
      <c r="J92" s="384"/>
      <c r="K92" s="384"/>
      <c r="L92" s="384"/>
      <c r="M92" s="384"/>
      <c r="N92" s="100"/>
      <c r="O92" s="100"/>
      <c r="P92" s="127"/>
      <c r="Q92" s="384"/>
      <c r="R92" s="108"/>
      <c r="S92" s="384"/>
      <c r="T92" s="127"/>
      <c r="U92" s="108"/>
      <c r="V92" s="108"/>
      <c r="W92" s="108"/>
      <c r="X92" s="108"/>
      <c r="Y92" s="352"/>
      <c r="Z92" s="108"/>
      <c r="AA92" s="670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</row>
    <row r="93" spans="1:53">
      <c r="A93" s="108"/>
      <c r="B93" s="127"/>
      <c r="C93" s="207"/>
      <c r="D93" s="127"/>
      <c r="E93" s="127"/>
      <c r="F93" s="127"/>
      <c r="G93" s="127"/>
      <c r="H93" s="103"/>
      <c r="I93" s="127"/>
      <c r="J93" s="127"/>
      <c r="K93" s="127"/>
      <c r="L93" s="127"/>
      <c r="M93" s="103"/>
      <c r="N93" s="100"/>
      <c r="O93" s="100"/>
      <c r="P93" s="207"/>
      <c r="Q93" s="384"/>
      <c r="R93" s="127"/>
      <c r="S93" s="384"/>
      <c r="T93" s="127"/>
      <c r="U93" s="108"/>
      <c r="V93" s="285"/>
      <c r="W93" s="384"/>
      <c r="X93" s="159"/>
      <c r="Y93" s="671"/>
      <c r="Z93" s="108"/>
      <c r="AA93" s="670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</row>
    <row r="94" spans="1:53">
      <c r="A94" s="159"/>
      <c r="B94" s="127"/>
      <c r="C94" s="672"/>
      <c r="D94" s="688"/>
      <c r="E94" s="673"/>
      <c r="F94" s="673"/>
      <c r="G94" s="673"/>
      <c r="H94" s="673"/>
      <c r="I94" s="673"/>
      <c r="J94" s="673"/>
      <c r="K94" s="673"/>
      <c r="L94" s="673"/>
      <c r="M94" s="673"/>
      <c r="N94" s="672"/>
      <c r="O94" s="384"/>
      <c r="P94" s="384"/>
      <c r="Q94" s="108"/>
      <c r="R94" s="578"/>
      <c r="S94" s="108"/>
      <c r="T94" s="108"/>
      <c r="U94" s="108"/>
      <c r="V94" s="674"/>
      <c r="W94" s="127"/>
      <c r="X94" s="122"/>
      <c r="Y94" s="675"/>
      <c r="Z94" s="108"/>
      <c r="AA94" s="676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</row>
    <row r="95" spans="1:53">
      <c r="A95" s="159"/>
      <c r="B95" s="127"/>
      <c r="C95" s="672"/>
      <c r="D95" s="688"/>
      <c r="E95" s="673"/>
      <c r="F95" s="673"/>
      <c r="G95" s="673"/>
      <c r="H95" s="673"/>
      <c r="I95" s="673"/>
      <c r="J95" s="673"/>
      <c r="K95" s="673"/>
      <c r="L95" s="673"/>
      <c r="M95" s="673"/>
      <c r="N95" s="677"/>
      <c r="O95" s="678"/>
      <c r="P95" s="384"/>
      <c r="Q95" s="108"/>
      <c r="R95" s="108"/>
      <c r="S95" s="108"/>
      <c r="T95" s="108"/>
      <c r="U95" s="108"/>
      <c r="V95" s="674"/>
      <c r="W95" s="127"/>
      <c r="X95" s="122"/>
      <c r="Y95" s="675"/>
      <c r="Z95" s="108"/>
      <c r="AA95" s="676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</row>
    <row r="96" spans="1:53">
      <c r="A96" s="159"/>
      <c r="B96" s="127"/>
      <c r="C96" s="672"/>
      <c r="D96" s="688"/>
      <c r="E96" s="673"/>
      <c r="F96" s="673"/>
      <c r="G96" s="688"/>
      <c r="H96" s="673"/>
      <c r="I96" s="673"/>
      <c r="J96" s="688"/>
      <c r="K96" s="673"/>
      <c r="L96" s="673"/>
      <c r="M96" s="673"/>
      <c r="N96" s="672"/>
      <c r="O96" s="678"/>
      <c r="P96" s="384"/>
      <c r="Q96" s="108"/>
      <c r="R96" s="108"/>
      <c r="S96" s="108"/>
      <c r="T96" s="108"/>
      <c r="U96" s="108"/>
      <c r="V96" s="674"/>
      <c r="W96" s="127"/>
      <c r="X96" s="122"/>
      <c r="Y96" s="675"/>
      <c r="Z96" s="108"/>
      <c r="AA96" s="679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</row>
    <row r="97" spans="1:53">
      <c r="A97" s="159"/>
      <c r="B97" s="127"/>
      <c r="C97" s="672"/>
      <c r="D97" s="688"/>
      <c r="E97" s="673"/>
      <c r="F97" s="673"/>
      <c r="G97" s="673"/>
      <c r="H97" s="673"/>
      <c r="I97" s="673"/>
      <c r="J97" s="673"/>
      <c r="K97" s="673"/>
      <c r="L97" s="673"/>
      <c r="M97" s="688"/>
      <c r="N97" s="680"/>
      <c r="O97" s="678"/>
      <c r="P97" s="384"/>
      <c r="Q97" s="108"/>
      <c r="R97" s="108"/>
      <c r="S97" s="108"/>
      <c r="T97" s="108"/>
      <c r="U97" s="108"/>
      <c r="V97" s="674"/>
      <c r="W97" s="127"/>
      <c r="X97" s="122"/>
      <c r="Y97" s="675"/>
      <c r="Z97" s="108"/>
      <c r="AA97" s="676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</row>
    <row r="98" spans="1:53">
      <c r="A98" s="159"/>
      <c r="B98" s="127"/>
      <c r="C98" s="672"/>
      <c r="D98" s="688"/>
      <c r="E98" s="673"/>
      <c r="F98" s="673"/>
      <c r="G98" s="673"/>
      <c r="H98" s="673"/>
      <c r="I98" s="673"/>
      <c r="J98" s="673"/>
      <c r="K98" s="673"/>
      <c r="L98" s="673"/>
      <c r="M98" s="673"/>
      <c r="N98" s="672"/>
      <c r="O98" s="678"/>
      <c r="P98" s="384"/>
      <c r="Q98" s="108"/>
      <c r="R98" s="108"/>
      <c r="S98" s="108"/>
      <c r="T98" s="108"/>
      <c r="U98" s="108"/>
      <c r="V98" s="674"/>
      <c r="W98" s="127"/>
      <c r="X98" s="122"/>
      <c r="Y98" s="675"/>
      <c r="Z98" s="108"/>
      <c r="AA98" s="681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</row>
    <row r="99" spans="1:53">
      <c r="A99" s="159"/>
      <c r="B99" s="127"/>
      <c r="C99" s="672"/>
      <c r="D99" s="688"/>
      <c r="E99" s="673"/>
      <c r="F99" s="673"/>
      <c r="G99" s="673"/>
      <c r="H99" s="673"/>
      <c r="I99" s="673"/>
      <c r="J99" s="673"/>
      <c r="K99" s="673"/>
      <c r="L99" s="673"/>
      <c r="M99" s="673"/>
      <c r="N99" s="672"/>
      <c r="O99" s="678"/>
      <c r="P99" s="384"/>
      <c r="Q99" s="108"/>
      <c r="R99" s="108"/>
      <c r="S99" s="108"/>
      <c r="T99" s="108"/>
      <c r="U99" s="108"/>
      <c r="V99" s="674"/>
      <c r="W99" s="127"/>
      <c r="X99" s="122"/>
      <c r="Y99" s="675"/>
      <c r="Z99" s="108"/>
      <c r="AA99" s="679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</row>
    <row r="100" spans="1:53">
      <c r="A100" s="159"/>
      <c r="B100" s="127"/>
      <c r="C100" s="672"/>
      <c r="D100" s="688"/>
      <c r="E100" s="673"/>
      <c r="F100" s="100"/>
      <c r="G100" s="683"/>
      <c r="H100" s="688"/>
      <c r="I100" s="673"/>
      <c r="J100" s="673"/>
      <c r="K100" s="673"/>
      <c r="L100" s="673"/>
      <c r="M100" s="673"/>
      <c r="N100" s="682"/>
      <c r="O100" s="678"/>
      <c r="P100" s="384"/>
      <c r="Q100" s="108"/>
      <c r="R100" s="108"/>
      <c r="S100" s="108"/>
      <c r="T100" s="108"/>
      <c r="U100" s="108"/>
      <c r="V100" s="674"/>
      <c r="W100" s="127"/>
      <c r="X100" s="122"/>
      <c r="Y100" s="675"/>
      <c r="Z100" s="108"/>
      <c r="AA100" s="681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</row>
    <row r="101" spans="1:53">
      <c r="A101" s="159"/>
      <c r="B101" s="127"/>
      <c r="C101" s="672"/>
      <c r="D101" s="688"/>
      <c r="E101" s="673"/>
      <c r="F101" s="673"/>
      <c r="G101" s="673"/>
      <c r="H101" s="673"/>
      <c r="I101" s="673"/>
      <c r="J101" s="673"/>
      <c r="K101" s="673"/>
      <c r="L101" s="673"/>
      <c r="M101" s="673"/>
      <c r="N101" s="672"/>
      <c r="O101" s="678"/>
      <c r="P101" s="384"/>
      <c r="Q101" s="108"/>
      <c r="R101" s="108"/>
      <c r="S101" s="108"/>
      <c r="T101" s="108"/>
      <c r="U101" s="108"/>
      <c r="V101" s="674"/>
      <c r="W101" s="127"/>
      <c r="X101" s="122"/>
      <c r="Y101" s="675"/>
      <c r="Z101" s="108"/>
      <c r="AA101" s="676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</row>
    <row r="102" spans="1:53">
      <c r="A102" s="159"/>
      <c r="B102" s="127"/>
      <c r="C102" s="672"/>
      <c r="D102" s="688"/>
      <c r="E102" s="673"/>
      <c r="F102" s="673"/>
      <c r="G102" s="673"/>
      <c r="H102" s="673"/>
      <c r="I102" s="673"/>
      <c r="J102" s="673"/>
      <c r="K102" s="673"/>
      <c r="L102" s="673"/>
      <c r="M102" s="673"/>
      <c r="N102" s="672"/>
      <c r="O102" s="678"/>
      <c r="P102" s="384"/>
      <c r="Q102" s="108"/>
      <c r="R102" s="108"/>
      <c r="S102" s="108"/>
      <c r="T102" s="108"/>
      <c r="U102" s="108"/>
      <c r="V102" s="674"/>
      <c r="W102" s="127"/>
      <c r="X102" s="122"/>
      <c r="Y102" s="675"/>
      <c r="Z102" s="108"/>
      <c r="AA102" s="676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</row>
    <row r="103" spans="1:53" ht="12.75" customHeight="1">
      <c r="A103" s="159"/>
      <c r="B103" s="127"/>
      <c r="C103" s="672"/>
      <c r="D103" s="688"/>
      <c r="E103" s="673"/>
      <c r="F103" s="673"/>
      <c r="G103" s="673"/>
      <c r="H103" s="673"/>
      <c r="I103" s="673"/>
      <c r="J103" s="673"/>
      <c r="K103" s="673"/>
      <c r="L103" s="673"/>
      <c r="M103" s="673"/>
      <c r="N103" s="672"/>
      <c r="O103" s="678"/>
      <c r="P103" s="384"/>
      <c r="Q103" s="108"/>
      <c r="R103" s="108"/>
      <c r="S103" s="108"/>
      <c r="T103" s="108"/>
      <c r="U103" s="108"/>
      <c r="V103" s="674"/>
      <c r="W103" s="127"/>
      <c r="X103" s="122"/>
      <c r="Y103" s="675"/>
      <c r="Z103" s="108"/>
      <c r="AA103" s="676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8"/>
      <c r="AY103" s="108"/>
      <c r="AZ103" s="108"/>
      <c r="BA103" s="108"/>
    </row>
    <row r="104" spans="1:53" ht="13.5" customHeight="1">
      <c r="A104" s="159"/>
      <c r="B104" s="127"/>
      <c r="C104" s="672"/>
      <c r="D104" s="688"/>
      <c r="E104" s="673"/>
      <c r="F104" s="673"/>
      <c r="G104" s="673"/>
      <c r="H104" s="673"/>
      <c r="I104" s="673"/>
      <c r="J104" s="673"/>
      <c r="K104" s="673"/>
      <c r="L104" s="673"/>
      <c r="M104" s="673"/>
      <c r="N104" s="672"/>
      <c r="O104" s="678"/>
      <c r="P104" s="384"/>
      <c r="Q104" s="108"/>
      <c r="R104" s="108"/>
      <c r="S104" s="108"/>
      <c r="T104" s="108"/>
      <c r="U104" s="108"/>
      <c r="V104" s="674"/>
      <c r="W104" s="127"/>
      <c r="X104" s="122"/>
      <c r="Y104" s="675"/>
      <c r="Z104" s="108"/>
      <c r="AA104" s="676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</row>
    <row r="105" spans="1:53" ht="12.75" customHeight="1">
      <c r="A105" s="159"/>
      <c r="B105" s="127"/>
      <c r="C105" s="672"/>
      <c r="D105" s="688"/>
      <c r="E105" s="673"/>
      <c r="F105" s="673"/>
      <c r="G105" s="673"/>
      <c r="H105" s="673"/>
      <c r="I105" s="673"/>
      <c r="J105" s="673"/>
      <c r="K105" s="673"/>
      <c r="L105" s="673"/>
      <c r="M105" s="673"/>
      <c r="N105" s="672"/>
      <c r="O105" s="678"/>
      <c r="P105" s="384"/>
      <c r="Q105" s="108"/>
      <c r="R105" s="108"/>
      <c r="S105" s="108"/>
      <c r="T105" s="108"/>
      <c r="U105" s="108"/>
      <c r="V105" s="674"/>
      <c r="W105" s="127"/>
      <c r="X105" s="122"/>
      <c r="Y105" s="675"/>
      <c r="Z105" s="108"/>
      <c r="AA105" s="676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  <c r="AU105" s="108"/>
      <c r="AV105" s="108"/>
      <c r="AW105" s="108"/>
      <c r="AX105" s="108"/>
      <c r="AY105" s="108"/>
      <c r="AZ105" s="108"/>
      <c r="BA105" s="108"/>
    </row>
    <row r="106" spans="1:53">
      <c r="A106" s="159"/>
      <c r="B106" s="127"/>
      <c r="C106" s="672"/>
      <c r="D106" s="688"/>
      <c r="E106" s="673"/>
      <c r="F106" s="673"/>
      <c r="G106" s="673"/>
      <c r="H106" s="673"/>
      <c r="I106" s="673"/>
      <c r="J106" s="673"/>
      <c r="K106" s="673"/>
      <c r="L106" s="673"/>
      <c r="M106" s="673"/>
      <c r="N106" s="672"/>
      <c r="O106" s="678"/>
      <c r="P106" s="384"/>
      <c r="Q106" s="108"/>
      <c r="R106" s="108"/>
      <c r="S106" s="108"/>
      <c r="T106" s="108"/>
      <c r="U106" s="108"/>
      <c r="V106" s="674"/>
      <c r="W106" s="127"/>
      <c r="X106" s="122"/>
      <c r="Y106" s="675"/>
      <c r="Z106" s="108"/>
      <c r="AA106" s="676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</row>
    <row r="107" spans="1:53">
      <c r="A107" s="159"/>
      <c r="B107" s="127"/>
      <c r="C107" s="672"/>
      <c r="D107" s="688"/>
      <c r="E107" s="673"/>
      <c r="F107" s="673"/>
      <c r="G107" s="673"/>
      <c r="H107" s="673"/>
      <c r="I107" s="673"/>
      <c r="J107" s="673"/>
      <c r="K107" s="673"/>
      <c r="L107" s="673"/>
      <c r="M107" s="673"/>
      <c r="N107" s="672"/>
      <c r="O107" s="678"/>
      <c r="P107" s="384"/>
      <c r="Q107" s="108"/>
      <c r="R107" s="108"/>
      <c r="S107" s="108"/>
      <c r="T107" s="108"/>
      <c r="U107" s="108"/>
      <c r="V107" s="674"/>
      <c r="W107" s="127"/>
      <c r="X107" s="122"/>
      <c r="Y107" s="675"/>
      <c r="Z107" s="108"/>
      <c r="AA107" s="676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108"/>
      <c r="AU107" s="108"/>
      <c r="AV107" s="108"/>
      <c r="AW107" s="108"/>
      <c r="AX107" s="108"/>
      <c r="AY107" s="108"/>
      <c r="AZ107" s="108"/>
      <c r="BA107" s="108"/>
    </row>
    <row r="108" spans="1:53">
      <c r="A108" s="159"/>
      <c r="B108" s="127"/>
      <c r="C108" s="672"/>
      <c r="D108" s="688"/>
      <c r="E108" s="673"/>
      <c r="F108" s="673"/>
      <c r="G108" s="673"/>
      <c r="H108" s="673"/>
      <c r="I108" s="673"/>
      <c r="J108" s="673"/>
      <c r="K108" s="673"/>
      <c r="L108" s="673"/>
      <c r="M108" s="673"/>
      <c r="N108" s="672"/>
      <c r="O108" s="678"/>
      <c r="P108" s="384"/>
      <c r="Q108" s="108"/>
      <c r="R108" s="108"/>
      <c r="S108" s="108"/>
      <c r="T108" s="108"/>
      <c r="U108" s="108"/>
      <c r="V108" s="674"/>
      <c r="W108" s="127"/>
      <c r="X108" s="122"/>
      <c r="Y108" s="675"/>
      <c r="Z108" s="108"/>
      <c r="AA108" s="679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  <c r="AT108" s="108"/>
      <c r="AU108" s="108"/>
      <c r="AV108" s="108"/>
      <c r="AW108" s="108"/>
      <c r="AX108" s="108"/>
      <c r="AY108" s="108"/>
      <c r="AZ108" s="108"/>
      <c r="BA108" s="108"/>
    </row>
    <row r="109" spans="1:53" ht="12.75" customHeight="1">
      <c r="A109" s="159"/>
      <c r="B109" s="127"/>
      <c r="C109" s="672"/>
      <c r="D109" s="691"/>
      <c r="E109" s="683"/>
      <c r="F109" s="684"/>
      <c r="G109" s="673"/>
      <c r="H109" s="673"/>
      <c r="I109" s="673"/>
      <c r="J109" s="673"/>
      <c r="K109" s="683"/>
      <c r="L109" s="683"/>
      <c r="M109" s="673"/>
      <c r="N109" s="677"/>
      <c r="O109" s="678"/>
      <c r="P109" s="384"/>
      <c r="Q109" s="108"/>
      <c r="R109" s="108"/>
      <c r="S109" s="108"/>
      <c r="T109" s="108"/>
      <c r="U109" s="108"/>
      <c r="V109" s="674"/>
      <c r="W109" s="127"/>
      <c r="X109" s="122"/>
      <c r="Y109" s="675"/>
      <c r="Z109" s="108"/>
      <c r="AA109" s="685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  <c r="AU109" s="108"/>
      <c r="AV109" s="108"/>
      <c r="AW109" s="108"/>
      <c r="AX109" s="108"/>
      <c r="AY109" s="108"/>
      <c r="AZ109" s="108"/>
      <c r="BA109" s="108"/>
    </row>
    <row r="110" spans="1:53" ht="12.75" customHeight="1">
      <c r="A110" s="159"/>
      <c r="B110" s="127"/>
      <c r="C110" s="672"/>
      <c r="D110" s="691"/>
      <c r="E110" s="683"/>
      <c r="F110" s="684"/>
      <c r="G110" s="673"/>
      <c r="H110" s="673"/>
      <c r="I110" s="673"/>
      <c r="J110" s="673"/>
      <c r="K110" s="683"/>
      <c r="L110" s="683"/>
      <c r="M110" s="673"/>
      <c r="N110" s="672"/>
      <c r="O110" s="678"/>
      <c r="P110" s="384"/>
      <c r="Q110" s="108"/>
      <c r="R110" s="108"/>
      <c r="S110" s="108"/>
      <c r="T110" s="108"/>
      <c r="U110" s="108"/>
      <c r="V110" s="674"/>
      <c r="W110" s="127"/>
      <c r="X110" s="122"/>
      <c r="Y110" s="675"/>
      <c r="Z110" s="108"/>
      <c r="AA110" s="676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  <c r="AU110" s="108"/>
      <c r="AV110" s="108"/>
      <c r="AW110" s="108"/>
      <c r="AX110" s="108"/>
      <c r="AY110" s="108"/>
      <c r="AZ110" s="108"/>
      <c r="BA110" s="108"/>
    </row>
    <row r="111" spans="1:53" ht="11.25" customHeight="1">
      <c r="A111" s="159"/>
      <c r="B111" s="127"/>
      <c r="C111" s="672"/>
      <c r="D111" s="691"/>
      <c r="E111" s="683"/>
      <c r="F111" s="684"/>
      <c r="G111" s="673"/>
      <c r="H111" s="673"/>
      <c r="I111" s="673"/>
      <c r="J111" s="673"/>
      <c r="K111" s="683"/>
      <c r="L111" s="683"/>
      <c r="M111" s="673"/>
      <c r="N111" s="672"/>
      <c r="O111" s="678"/>
      <c r="P111" s="384"/>
      <c r="Q111" s="108"/>
      <c r="R111" s="108"/>
      <c r="S111" s="108"/>
      <c r="T111" s="108"/>
      <c r="U111" s="108"/>
      <c r="V111" s="674"/>
      <c r="W111" s="127"/>
      <c r="X111" s="122"/>
      <c r="Y111" s="675"/>
      <c r="Z111" s="108"/>
      <c r="AA111" s="676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08"/>
      <c r="AT111" s="108"/>
      <c r="AU111" s="108"/>
      <c r="AV111" s="108"/>
      <c r="AW111" s="108"/>
      <c r="AX111" s="108"/>
      <c r="AY111" s="108"/>
      <c r="AZ111" s="108"/>
      <c r="BA111" s="108"/>
    </row>
    <row r="112" spans="1:53" ht="12.75" customHeight="1">
      <c r="A112" s="159"/>
      <c r="B112" s="127"/>
      <c r="C112" s="672"/>
      <c r="D112" s="691"/>
      <c r="E112" s="683"/>
      <c r="F112" s="684"/>
      <c r="G112" s="673"/>
      <c r="H112" s="695"/>
      <c r="I112" s="673"/>
      <c r="J112" s="695"/>
      <c r="K112" s="688"/>
      <c r="L112" s="688"/>
      <c r="M112" s="673"/>
      <c r="N112" s="672"/>
      <c r="O112" s="678"/>
      <c r="P112" s="384"/>
      <c r="Q112" s="108"/>
      <c r="R112" s="108"/>
      <c r="S112" s="108"/>
      <c r="T112" s="108"/>
      <c r="U112" s="108"/>
      <c r="V112" s="674"/>
      <c r="W112" s="127"/>
      <c r="X112" s="122"/>
      <c r="Y112" s="675"/>
      <c r="Z112" s="108"/>
      <c r="AA112" s="681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  <c r="AT112" s="108"/>
      <c r="AU112" s="108"/>
      <c r="AV112" s="108"/>
      <c r="AW112" s="108"/>
      <c r="AX112" s="108"/>
      <c r="AY112" s="108"/>
      <c r="AZ112" s="108"/>
      <c r="BA112" s="108"/>
    </row>
    <row r="113" spans="1:53" ht="13.5" customHeight="1">
      <c r="A113" s="159"/>
      <c r="B113" s="127"/>
      <c r="C113" s="672"/>
      <c r="D113" s="691"/>
      <c r="E113" s="688"/>
      <c r="F113" s="684"/>
      <c r="G113" s="673"/>
      <c r="H113" s="673"/>
      <c r="I113" s="673"/>
      <c r="J113" s="673"/>
      <c r="K113" s="688"/>
      <c r="L113" s="688"/>
      <c r="M113" s="673"/>
      <c r="N113" s="672"/>
      <c r="O113" s="678"/>
      <c r="P113" s="384"/>
      <c r="Q113" s="108"/>
      <c r="R113" s="108"/>
      <c r="S113" s="108"/>
      <c r="T113" s="108"/>
      <c r="U113" s="108"/>
      <c r="V113" s="674"/>
      <c r="W113" s="127"/>
      <c r="X113" s="122"/>
      <c r="Y113" s="675"/>
      <c r="Z113" s="108"/>
      <c r="AA113" s="676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  <c r="AU113" s="108"/>
      <c r="AV113" s="108"/>
      <c r="AW113" s="108"/>
      <c r="AX113" s="108"/>
      <c r="AY113" s="108"/>
      <c r="AZ113" s="108"/>
      <c r="BA113" s="108"/>
    </row>
    <row r="114" spans="1:53" ht="14.25" customHeight="1">
      <c r="A114" s="159"/>
      <c r="B114" s="127"/>
      <c r="C114" s="672"/>
      <c r="D114" s="691"/>
      <c r="E114" s="683"/>
      <c r="F114" s="684"/>
      <c r="G114" s="673"/>
      <c r="H114" s="673"/>
      <c r="I114" s="673"/>
      <c r="J114" s="673"/>
      <c r="K114" s="688"/>
      <c r="L114" s="683"/>
      <c r="M114" s="673"/>
      <c r="N114" s="672"/>
      <c r="O114" s="678"/>
      <c r="P114" s="384"/>
      <c r="Q114" s="108"/>
      <c r="R114" s="108"/>
      <c r="S114" s="108"/>
      <c r="T114" s="108"/>
      <c r="U114" s="108"/>
      <c r="V114" s="674"/>
      <c r="W114" s="127"/>
      <c r="X114" s="122"/>
      <c r="Y114" s="675"/>
      <c r="Z114" s="108"/>
      <c r="AA114" s="676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  <c r="AV114" s="108"/>
      <c r="AW114" s="108"/>
      <c r="AX114" s="108"/>
      <c r="AY114" s="108"/>
      <c r="AZ114" s="108"/>
      <c r="BA114" s="108"/>
    </row>
    <row r="115" spans="1:53">
      <c r="A115" s="159"/>
      <c r="B115" s="127"/>
      <c r="C115" s="672"/>
      <c r="D115" s="691"/>
      <c r="E115" s="688"/>
      <c r="F115" s="684"/>
      <c r="G115" s="673"/>
      <c r="H115" s="673"/>
      <c r="I115" s="673"/>
      <c r="J115" s="673"/>
      <c r="K115" s="684"/>
      <c r="L115" s="684"/>
      <c r="M115" s="100"/>
      <c r="N115" s="672"/>
      <c r="O115" s="678"/>
      <c r="P115" s="384"/>
      <c r="Q115" s="108"/>
      <c r="R115" s="108"/>
      <c r="S115" s="108"/>
      <c r="T115" s="108"/>
      <c r="U115" s="108"/>
      <c r="V115" s="674"/>
      <c r="W115" s="127"/>
      <c r="X115" s="122"/>
      <c r="Y115" s="675"/>
      <c r="Z115" s="108"/>
      <c r="AA115" s="676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  <c r="AV115" s="108"/>
      <c r="AW115" s="108"/>
      <c r="AX115" s="108"/>
      <c r="AY115" s="108"/>
      <c r="AZ115" s="108"/>
      <c r="BA115" s="108"/>
    </row>
    <row r="116" spans="1:53" ht="14.25" customHeight="1">
      <c r="A116" s="159"/>
      <c r="B116" s="127"/>
      <c r="C116" s="672"/>
      <c r="D116" s="691"/>
      <c r="E116" s="688"/>
      <c r="F116" s="688"/>
      <c r="G116" s="673"/>
      <c r="H116" s="673"/>
      <c r="I116" s="673"/>
      <c r="J116" s="683"/>
      <c r="K116" s="695"/>
      <c r="L116" s="688"/>
      <c r="M116" s="684"/>
      <c r="N116" s="672"/>
      <c r="O116" s="678"/>
      <c r="P116" s="384"/>
      <c r="Q116" s="108"/>
      <c r="R116" s="108"/>
      <c r="S116" s="108"/>
      <c r="T116" s="108"/>
      <c r="U116" s="108"/>
      <c r="V116" s="674"/>
      <c r="W116" s="127"/>
      <c r="X116" s="122"/>
      <c r="Y116" s="675"/>
      <c r="Z116" s="108"/>
      <c r="AA116" s="676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  <c r="AT116" s="108"/>
      <c r="AU116" s="108"/>
      <c r="AV116" s="108"/>
      <c r="AW116" s="108"/>
      <c r="AX116" s="108"/>
      <c r="AY116" s="108"/>
      <c r="AZ116" s="108"/>
      <c r="BA116" s="108"/>
    </row>
    <row r="117" spans="1:53">
      <c r="A117" s="159"/>
      <c r="B117" s="127"/>
      <c r="C117" s="672"/>
      <c r="D117" s="691"/>
      <c r="E117" s="683"/>
      <c r="F117" s="684"/>
      <c r="G117" s="673"/>
      <c r="H117" s="673"/>
      <c r="I117" s="673"/>
      <c r="J117" s="673"/>
      <c r="K117" s="683"/>
      <c r="L117" s="683"/>
      <c r="M117" s="673"/>
      <c r="N117" s="672"/>
      <c r="O117" s="678"/>
      <c r="P117" s="384"/>
      <c r="Q117" s="108"/>
      <c r="R117" s="108"/>
      <c r="S117" s="108"/>
      <c r="T117" s="108"/>
      <c r="U117" s="108"/>
      <c r="V117" s="674"/>
      <c r="W117" s="127"/>
      <c r="X117" s="122"/>
      <c r="Y117" s="675"/>
      <c r="Z117" s="108"/>
      <c r="AA117" s="676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  <c r="AT117" s="108"/>
      <c r="AU117" s="108"/>
      <c r="AV117" s="108"/>
      <c r="AW117" s="108"/>
      <c r="AX117" s="108"/>
      <c r="AY117" s="108"/>
      <c r="AZ117" s="108"/>
      <c r="BA117" s="108"/>
    </row>
    <row r="118" spans="1:53" ht="11.25" customHeight="1">
      <c r="A118" s="159"/>
      <c r="B118" s="127"/>
      <c r="C118" s="672"/>
      <c r="D118" s="691"/>
      <c r="E118" s="688"/>
      <c r="F118" s="684"/>
      <c r="G118" s="673"/>
      <c r="H118" s="673"/>
      <c r="I118" s="673"/>
      <c r="J118" s="673"/>
      <c r="K118" s="684"/>
      <c r="L118" s="684"/>
      <c r="M118" s="673"/>
      <c r="N118" s="672"/>
      <c r="O118" s="686"/>
      <c r="P118" s="384"/>
      <c r="Q118" s="108"/>
      <c r="R118" s="108"/>
      <c r="S118" s="108"/>
      <c r="T118" s="108"/>
      <c r="U118" s="108"/>
      <c r="V118" s="674"/>
      <c r="W118" s="127"/>
      <c r="X118" s="122"/>
      <c r="Y118" s="675"/>
      <c r="Z118" s="108"/>
      <c r="AA118" s="687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  <c r="AT118" s="108"/>
      <c r="AU118" s="108"/>
      <c r="AV118" s="108"/>
      <c r="AW118" s="108"/>
      <c r="AX118" s="108"/>
      <c r="AY118" s="108"/>
      <c r="AZ118" s="108"/>
      <c r="BA118" s="108"/>
    </row>
    <row r="119" spans="1:53">
      <c r="A119" s="159"/>
      <c r="B119" s="127"/>
      <c r="C119" s="672"/>
      <c r="D119" s="691"/>
      <c r="E119" s="683"/>
      <c r="F119" s="684"/>
      <c r="G119" s="673"/>
      <c r="H119" s="673"/>
      <c r="I119" s="673"/>
      <c r="J119" s="673"/>
      <c r="K119" s="684"/>
      <c r="L119" s="684"/>
      <c r="M119" s="673"/>
      <c r="N119" s="672"/>
      <c r="O119" s="678"/>
      <c r="P119" s="384"/>
      <c r="Q119" s="108"/>
      <c r="R119" s="108"/>
      <c r="S119" s="108"/>
      <c r="T119" s="108"/>
      <c r="U119" s="108"/>
      <c r="V119" s="674"/>
      <c r="W119" s="127"/>
      <c r="X119" s="122"/>
      <c r="Y119" s="675"/>
      <c r="Z119" s="108"/>
      <c r="AA119" s="676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  <c r="AU119" s="108"/>
      <c r="AV119" s="108"/>
      <c r="AW119" s="108"/>
      <c r="AX119" s="108"/>
      <c r="AY119" s="108"/>
      <c r="AZ119" s="108"/>
      <c r="BA119" s="108"/>
    </row>
    <row r="120" spans="1:53">
      <c r="A120" s="159"/>
      <c r="B120" s="127"/>
      <c r="C120" s="672"/>
      <c r="D120" s="691"/>
      <c r="E120" s="684"/>
      <c r="F120" s="688"/>
      <c r="G120" s="673"/>
      <c r="H120" s="673"/>
      <c r="I120" s="673"/>
      <c r="J120" s="673"/>
      <c r="K120" s="695"/>
      <c r="L120" s="688"/>
      <c r="M120" s="673"/>
      <c r="N120" s="672"/>
      <c r="O120" s="686"/>
      <c r="P120" s="384"/>
      <c r="Q120" s="108"/>
      <c r="R120" s="108"/>
      <c r="S120" s="108"/>
      <c r="T120" s="108"/>
      <c r="U120" s="108"/>
      <c r="V120" s="674"/>
      <c r="W120" s="127"/>
      <c r="X120" s="122"/>
      <c r="Y120" s="675"/>
      <c r="Z120" s="108"/>
      <c r="AA120" s="687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08"/>
      <c r="AV120" s="108"/>
      <c r="AW120" s="108"/>
      <c r="AX120" s="108"/>
      <c r="AY120" s="108"/>
      <c r="AZ120" s="108"/>
      <c r="BA120" s="108"/>
    </row>
    <row r="121" spans="1:53" hidden="1">
      <c r="A121" s="159"/>
      <c r="B121" s="127"/>
      <c r="C121" s="672"/>
      <c r="D121" s="691"/>
      <c r="E121" s="688"/>
      <c r="F121" s="684"/>
      <c r="G121" s="673"/>
      <c r="H121" s="673"/>
      <c r="I121" s="673"/>
      <c r="J121" s="673"/>
      <c r="K121" s="683"/>
      <c r="L121" s="683"/>
      <c r="M121" s="673"/>
      <c r="N121" s="672"/>
      <c r="O121" s="678"/>
      <c r="P121" s="384"/>
      <c r="Q121" s="108"/>
      <c r="R121" s="108"/>
      <c r="S121" s="108"/>
      <c r="T121" s="108"/>
      <c r="U121" s="108"/>
      <c r="V121" s="674"/>
      <c r="W121" s="127"/>
      <c r="X121" s="122"/>
      <c r="Y121" s="675"/>
      <c r="Z121" s="108"/>
      <c r="AA121" s="681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8"/>
      <c r="AT121" s="108"/>
      <c r="AU121" s="108"/>
      <c r="AV121" s="108"/>
      <c r="AW121" s="108"/>
      <c r="AX121" s="108"/>
      <c r="AY121" s="108"/>
      <c r="AZ121" s="108"/>
      <c r="BA121" s="108"/>
    </row>
    <row r="122" spans="1:53">
      <c r="A122" s="159"/>
      <c r="B122" s="103"/>
      <c r="C122" s="672"/>
      <c r="D122" s="691"/>
      <c r="E122" s="684"/>
      <c r="F122" s="684"/>
      <c r="G122" s="673"/>
      <c r="H122" s="673"/>
      <c r="I122" s="673"/>
      <c r="J122" s="673"/>
      <c r="K122" s="688"/>
      <c r="L122" s="688"/>
      <c r="M122" s="673"/>
      <c r="N122" s="672"/>
      <c r="O122" s="678"/>
      <c r="P122" s="384"/>
      <c r="Q122" s="108"/>
      <c r="R122" s="108"/>
      <c r="S122" s="108"/>
      <c r="T122" s="108"/>
      <c r="U122" s="108"/>
      <c r="V122" s="674"/>
      <c r="W122" s="127"/>
      <c r="X122" s="122"/>
      <c r="Y122" s="675"/>
      <c r="Z122" s="108"/>
      <c r="AA122" s="676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Q122" s="108"/>
      <c r="AR122" s="108"/>
      <c r="AS122" s="108"/>
      <c r="AT122" s="108"/>
      <c r="AU122" s="108"/>
      <c r="AV122" s="108"/>
      <c r="AW122" s="108"/>
      <c r="AX122" s="108"/>
      <c r="AY122" s="108"/>
      <c r="AZ122" s="108"/>
      <c r="BA122" s="108"/>
    </row>
    <row r="123" spans="1:53">
      <c r="A123" s="159"/>
      <c r="B123" s="127"/>
      <c r="C123" s="672"/>
      <c r="D123" s="691"/>
      <c r="E123" s="683"/>
      <c r="F123" s="684"/>
      <c r="G123" s="695"/>
      <c r="H123" s="673"/>
      <c r="I123" s="673"/>
      <c r="J123" s="673"/>
      <c r="K123" s="683"/>
      <c r="L123" s="684"/>
      <c r="M123" s="673"/>
      <c r="N123" s="677"/>
      <c r="O123" s="686"/>
      <c r="P123" s="384"/>
      <c r="Q123" s="108"/>
      <c r="R123" s="108"/>
      <c r="S123" s="108"/>
      <c r="T123" s="108"/>
      <c r="U123" s="108"/>
      <c r="V123" s="674"/>
      <c r="W123" s="127"/>
      <c r="X123" s="122"/>
      <c r="Y123" s="675"/>
      <c r="Z123" s="108"/>
      <c r="AA123" s="687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Q123" s="108"/>
      <c r="AR123" s="108"/>
      <c r="AS123" s="108"/>
      <c r="AT123" s="108"/>
      <c r="AU123" s="108"/>
      <c r="AV123" s="108"/>
      <c r="AW123" s="108"/>
      <c r="AX123" s="108"/>
      <c r="AY123" s="108"/>
      <c r="AZ123" s="108"/>
      <c r="BA123" s="108"/>
    </row>
    <row r="124" spans="1:53">
      <c r="A124" s="159"/>
      <c r="B124" s="127"/>
      <c r="C124" s="672"/>
      <c r="D124" s="691"/>
      <c r="E124" s="695"/>
      <c r="F124" s="695"/>
      <c r="G124" s="673"/>
      <c r="H124" s="673"/>
      <c r="I124" s="673"/>
      <c r="J124" s="673"/>
      <c r="K124" s="696"/>
      <c r="L124" s="695"/>
      <c r="M124" s="673"/>
      <c r="N124" s="677"/>
      <c r="O124" s="678"/>
      <c r="P124" s="384"/>
      <c r="Q124" s="108"/>
      <c r="R124" s="108"/>
      <c r="S124" s="108"/>
      <c r="T124" s="108"/>
      <c r="U124" s="108"/>
      <c r="V124" s="674"/>
      <c r="W124" s="127"/>
      <c r="X124" s="122"/>
      <c r="Y124" s="675"/>
      <c r="Z124" s="108"/>
      <c r="AA124" s="690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  <c r="AR124" s="108"/>
      <c r="AS124" s="108"/>
      <c r="AT124" s="108"/>
      <c r="AU124" s="108"/>
      <c r="AV124" s="108"/>
      <c r="AW124" s="108"/>
      <c r="AX124" s="108"/>
      <c r="AY124" s="108"/>
      <c r="AZ124" s="108"/>
      <c r="BA124" s="108"/>
    </row>
    <row r="125" spans="1:53">
      <c r="A125" s="159"/>
      <c r="B125" s="127"/>
      <c r="C125" s="672"/>
      <c r="D125" s="691"/>
      <c r="E125" s="155"/>
      <c r="F125" s="155"/>
      <c r="G125" s="155"/>
      <c r="H125" s="155"/>
      <c r="I125" s="155"/>
      <c r="J125" s="155"/>
      <c r="K125" s="155"/>
      <c r="L125" s="155"/>
      <c r="M125" s="155"/>
      <c r="N125" s="677"/>
      <c r="O125" s="678"/>
      <c r="P125" s="384"/>
      <c r="Q125" s="108"/>
      <c r="R125" s="108"/>
      <c r="S125" s="108"/>
      <c r="T125" s="108"/>
      <c r="U125" s="108"/>
      <c r="V125" s="674"/>
      <c r="W125" s="127"/>
      <c r="X125" s="122"/>
      <c r="Y125" s="675"/>
      <c r="Z125" s="108"/>
      <c r="AA125" s="676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108"/>
      <c r="AR125" s="108"/>
      <c r="AS125" s="108"/>
      <c r="AT125" s="108"/>
      <c r="AU125" s="108"/>
      <c r="AV125" s="108"/>
      <c r="AW125" s="108"/>
      <c r="AX125" s="108"/>
      <c r="AY125" s="108"/>
      <c r="AZ125" s="108"/>
      <c r="BA125" s="108"/>
    </row>
    <row r="126" spans="1:53" ht="11.25" customHeight="1">
      <c r="A126" s="159"/>
      <c r="B126" s="127"/>
      <c r="C126" s="672"/>
      <c r="D126" s="691"/>
      <c r="E126" s="155"/>
      <c r="F126" s="155"/>
      <c r="G126" s="155"/>
      <c r="H126" s="155"/>
      <c r="I126" s="155"/>
      <c r="J126" s="155"/>
      <c r="K126" s="155"/>
      <c r="L126" s="155"/>
      <c r="M126" s="155"/>
      <c r="N126" s="677"/>
      <c r="O126" s="678"/>
      <c r="P126" s="384"/>
      <c r="Q126" s="108"/>
      <c r="R126" s="108"/>
      <c r="S126" s="108"/>
      <c r="T126" s="108"/>
      <c r="U126" s="108"/>
      <c r="V126" s="674"/>
      <c r="W126" s="127"/>
      <c r="X126" s="122"/>
      <c r="Y126" s="675"/>
      <c r="Z126" s="108"/>
      <c r="AA126" s="676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Q126" s="108"/>
      <c r="AR126" s="108"/>
      <c r="AS126" s="108"/>
      <c r="AT126" s="108"/>
      <c r="AU126" s="108"/>
      <c r="AV126" s="108"/>
      <c r="AW126" s="108"/>
      <c r="AX126" s="108"/>
      <c r="AY126" s="108"/>
      <c r="AZ126" s="108"/>
      <c r="BA126" s="108"/>
    </row>
    <row r="127" spans="1:53" ht="12.75" customHeight="1">
      <c r="A127" s="159"/>
      <c r="B127" s="127"/>
      <c r="C127" s="672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677"/>
      <c r="O127" s="678"/>
      <c r="P127" s="384"/>
      <c r="Q127" s="108"/>
      <c r="R127" s="108"/>
      <c r="S127" s="108"/>
      <c r="T127" s="108"/>
      <c r="U127" s="108"/>
      <c r="V127" s="674"/>
      <c r="W127" s="127"/>
      <c r="X127" s="122"/>
      <c r="Y127" s="675"/>
      <c r="Z127" s="108"/>
      <c r="AA127" s="676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Q127" s="108"/>
      <c r="AR127" s="108"/>
      <c r="AS127" s="108"/>
      <c r="AT127" s="108"/>
      <c r="AU127" s="108"/>
      <c r="AV127" s="108"/>
      <c r="AW127" s="108"/>
      <c r="AX127" s="108"/>
      <c r="AY127" s="108"/>
      <c r="AZ127" s="108"/>
      <c r="BA127" s="108"/>
    </row>
    <row r="128" spans="1:53" ht="11.25" customHeight="1">
      <c r="A128" s="159"/>
      <c r="B128" s="127"/>
      <c r="C128" s="672"/>
      <c r="D128" s="155"/>
      <c r="E128" s="155"/>
      <c r="F128" s="155"/>
      <c r="G128" s="155"/>
      <c r="H128" s="155"/>
      <c r="I128" s="155"/>
      <c r="J128" s="692"/>
      <c r="K128" s="155"/>
      <c r="L128" s="155"/>
      <c r="M128" s="155"/>
      <c r="N128" s="680"/>
      <c r="O128" s="678"/>
      <c r="P128" s="384"/>
      <c r="Q128" s="108"/>
      <c r="R128" s="108"/>
      <c r="S128" s="108"/>
      <c r="T128" s="108"/>
      <c r="U128" s="108"/>
      <c r="V128" s="693"/>
      <c r="W128" s="127"/>
      <c r="X128" s="694"/>
      <c r="Y128" s="675"/>
      <c r="Z128" s="108"/>
      <c r="AA128" s="676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108"/>
      <c r="AR128" s="108"/>
      <c r="AS128" s="108"/>
      <c r="AT128" s="108"/>
      <c r="AU128" s="108"/>
      <c r="AV128" s="108"/>
      <c r="AW128" s="108"/>
      <c r="AX128" s="108"/>
      <c r="AY128" s="108"/>
      <c r="AZ128" s="108"/>
      <c r="BA128" s="108"/>
    </row>
    <row r="129" spans="1:53">
      <c r="A129" s="203"/>
      <c r="B129" s="108"/>
      <c r="C129" s="203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201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Q129" s="108"/>
      <c r="AR129" s="108"/>
      <c r="AS129" s="108"/>
      <c r="AT129" s="108"/>
      <c r="AU129" s="108"/>
      <c r="AV129" s="108"/>
      <c r="AW129" s="108"/>
      <c r="AX129" s="108"/>
      <c r="AY129" s="108"/>
      <c r="AZ129" s="108"/>
      <c r="BA129" s="108"/>
    </row>
    <row r="130" spans="1:53">
      <c r="A130" s="108"/>
      <c r="B130" s="127"/>
      <c r="C130" s="384"/>
      <c r="D130" s="207"/>
      <c r="E130" s="207"/>
      <c r="F130" s="207"/>
      <c r="G130" s="207"/>
      <c r="H130" s="207"/>
      <c r="I130" s="207"/>
      <c r="J130" s="207"/>
      <c r="K130" s="207"/>
      <c r="L130" s="127"/>
      <c r="M130" s="127"/>
      <c r="N130" s="100"/>
      <c r="O130" s="100"/>
      <c r="P130" s="127"/>
      <c r="Q130" s="384"/>
      <c r="R130" s="108"/>
      <c r="S130" s="384"/>
      <c r="T130" s="127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108"/>
      <c r="AR130" s="108"/>
      <c r="AS130" s="108"/>
      <c r="AT130" s="108"/>
      <c r="AU130" s="108"/>
      <c r="AV130" s="108"/>
      <c r="AW130" s="108"/>
      <c r="AX130" s="108"/>
      <c r="AY130" s="108"/>
      <c r="AZ130" s="108"/>
      <c r="BA130" s="108"/>
    </row>
    <row r="131" spans="1:53">
      <c r="A131" s="108"/>
      <c r="B131" s="127"/>
      <c r="C131" s="100"/>
      <c r="D131" s="667"/>
      <c r="E131" s="207"/>
      <c r="F131" s="207"/>
      <c r="G131" s="207"/>
      <c r="H131" s="207"/>
      <c r="I131" s="207"/>
      <c r="J131" s="207"/>
      <c r="K131" s="207"/>
      <c r="L131" s="127"/>
      <c r="M131" s="127"/>
      <c r="N131" s="100"/>
      <c r="O131" s="100"/>
      <c r="P131" s="127"/>
      <c r="Q131" s="384"/>
      <c r="R131" s="108"/>
      <c r="S131" s="384"/>
      <c r="T131" s="127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108"/>
      <c r="AR131" s="108"/>
      <c r="AS131" s="108"/>
      <c r="AT131" s="108"/>
      <c r="AU131" s="108"/>
      <c r="AV131" s="108"/>
      <c r="AW131" s="108"/>
      <c r="AX131" s="108"/>
      <c r="AY131" s="108"/>
      <c r="AZ131" s="108"/>
      <c r="BA131" s="108"/>
    </row>
    <row r="132" spans="1:53">
      <c r="A132" s="108"/>
      <c r="B132" s="384"/>
      <c r="C132" s="384"/>
      <c r="D132" s="207"/>
      <c r="E132" s="207"/>
      <c r="F132" s="207"/>
      <c r="G132" s="207"/>
      <c r="H132" s="108"/>
      <c r="I132" s="108"/>
      <c r="J132" s="207"/>
      <c r="K132" s="106"/>
      <c r="L132" s="127"/>
      <c r="M132" s="127"/>
      <c r="N132" s="100"/>
      <c r="O132" s="100"/>
      <c r="P132" s="384"/>
      <c r="Q132" s="384"/>
      <c r="R132" s="108"/>
      <c r="S132" s="384"/>
      <c r="T132" s="127"/>
      <c r="U132" s="108"/>
      <c r="V132" s="108"/>
      <c r="W132" s="108"/>
      <c r="X132" s="108"/>
      <c r="Y132" s="108"/>
      <c r="Z132" s="108"/>
      <c r="AA132" s="669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Q132" s="108"/>
      <c r="AR132" s="108"/>
      <c r="AS132" s="108"/>
      <c r="AT132" s="108"/>
      <c r="AU132" s="108"/>
      <c r="AV132" s="108"/>
      <c r="AW132" s="108"/>
      <c r="AX132" s="108"/>
      <c r="AY132" s="108"/>
      <c r="AZ132" s="108"/>
      <c r="BA132" s="108"/>
    </row>
    <row r="133" spans="1:53">
      <c r="A133" s="108"/>
      <c r="B133" s="127"/>
      <c r="C133" s="127"/>
      <c r="D133" s="384"/>
      <c r="E133" s="384"/>
      <c r="F133" s="384"/>
      <c r="G133" s="384"/>
      <c r="H133" s="384"/>
      <c r="I133" s="384"/>
      <c r="J133" s="384"/>
      <c r="K133" s="384"/>
      <c r="L133" s="384"/>
      <c r="M133" s="384"/>
      <c r="N133" s="100"/>
      <c r="O133" s="100"/>
      <c r="P133" s="384"/>
      <c r="Q133" s="384"/>
      <c r="R133" s="108"/>
      <c r="S133" s="384"/>
      <c r="T133" s="127"/>
      <c r="U133" s="108"/>
      <c r="V133" s="108"/>
      <c r="W133" s="108"/>
      <c r="X133" s="108"/>
      <c r="Y133" s="352"/>
      <c r="Z133" s="108"/>
      <c r="AA133" s="669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108"/>
      <c r="AR133" s="108"/>
      <c r="AS133" s="108"/>
      <c r="AT133" s="108"/>
      <c r="AU133" s="108"/>
      <c r="AV133" s="108"/>
      <c r="AW133" s="108"/>
      <c r="AX133" s="108"/>
      <c r="AY133" s="108"/>
      <c r="AZ133" s="108"/>
      <c r="BA133" s="108"/>
    </row>
    <row r="134" spans="1:53">
      <c r="A134" s="108"/>
      <c r="B134" s="384"/>
      <c r="C134" s="108"/>
      <c r="D134" s="384"/>
      <c r="E134" s="384"/>
      <c r="F134" s="384"/>
      <c r="G134" s="384"/>
      <c r="H134" s="384"/>
      <c r="I134" s="384"/>
      <c r="J134" s="384"/>
      <c r="K134" s="384"/>
      <c r="L134" s="384"/>
      <c r="M134" s="384"/>
      <c r="N134" s="100"/>
      <c r="O134" s="100"/>
      <c r="P134" s="127"/>
      <c r="Q134" s="384"/>
      <c r="R134" s="108"/>
      <c r="S134" s="384"/>
      <c r="T134" s="127"/>
      <c r="U134" s="108"/>
      <c r="V134" s="108"/>
      <c r="W134" s="108"/>
      <c r="X134" s="108"/>
      <c r="Y134" s="352"/>
      <c r="Z134" s="108"/>
      <c r="AA134" s="670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08"/>
      <c r="AS134" s="108"/>
      <c r="AT134" s="108"/>
      <c r="AU134" s="108"/>
      <c r="AV134" s="108"/>
      <c r="AW134" s="108"/>
      <c r="AX134" s="108"/>
      <c r="AY134" s="108"/>
      <c r="AZ134" s="108"/>
      <c r="BA134" s="108"/>
    </row>
    <row r="135" spans="1:53">
      <c r="A135" s="108"/>
      <c r="B135" s="127"/>
      <c r="C135" s="207"/>
      <c r="D135" s="127"/>
      <c r="E135" s="127"/>
      <c r="F135" s="127"/>
      <c r="G135" s="127"/>
      <c r="H135" s="103"/>
      <c r="I135" s="127"/>
      <c r="J135" s="127"/>
      <c r="K135" s="127"/>
      <c r="L135" s="127"/>
      <c r="M135" s="103"/>
      <c r="N135" s="100"/>
      <c r="O135" s="100"/>
      <c r="P135" s="207"/>
      <c r="Q135" s="384"/>
      <c r="R135" s="127"/>
      <c r="S135" s="384"/>
      <c r="T135" s="127"/>
      <c r="U135" s="108"/>
      <c r="V135" s="285"/>
      <c r="W135" s="384"/>
      <c r="X135" s="159"/>
      <c r="Y135" s="671"/>
      <c r="Z135" s="108"/>
      <c r="AA135" s="670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  <c r="AU135" s="108"/>
      <c r="AV135" s="108"/>
      <c r="AW135" s="108"/>
      <c r="AX135" s="108"/>
      <c r="AY135" s="108"/>
      <c r="AZ135" s="108"/>
      <c r="BA135" s="108"/>
    </row>
    <row r="136" spans="1:53">
      <c r="A136" s="159"/>
      <c r="B136" s="127"/>
      <c r="C136" s="672"/>
      <c r="D136" s="673"/>
      <c r="E136" s="673"/>
      <c r="F136" s="673"/>
      <c r="G136" s="673"/>
      <c r="H136" s="673"/>
      <c r="I136" s="673"/>
      <c r="J136" s="673"/>
      <c r="K136" s="673"/>
      <c r="L136" s="673"/>
      <c r="M136" s="673"/>
      <c r="N136" s="672"/>
      <c r="O136" s="384"/>
      <c r="P136" s="384"/>
      <c r="Q136" s="108"/>
      <c r="R136" s="578"/>
      <c r="S136" s="108"/>
      <c r="T136" s="108"/>
      <c r="U136" s="108"/>
      <c r="V136" s="674"/>
      <c r="W136" s="127"/>
      <c r="X136" s="122"/>
      <c r="Y136" s="675"/>
      <c r="Z136" s="108"/>
      <c r="AA136" s="676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  <c r="AP136" s="108"/>
      <c r="AQ136" s="108"/>
      <c r="AR136" s="108"/>
      <c r="AS136" s="108"/>
      <c r="AT136" s="108"/>
      <c r="AU136" s="108"/>
      <c r="AV136" s="108"/>
      <c r="AW136" s="108"/>
      <c r="AX136" s="108"/>
      <c r="AY136" s="108"/>
      <c r="AZ136" s="108"/>
      <c r="BA136" s="108"/>
    </row>
    <row r="137" spans="1:53">
      <c r="A137" s="159"/>
      <c r="B137" s="127"/>
      <c r="C137" s="672"/>
      <c r="D137" s="673"/>
      <c r="E137" s="673"/>
      <c r="F137" s="673"/>
      <c r="G137" s="673"/>
      <c r="H137" s="673"/>
      <c r="I137" s="673"/>
      <c r="J137" s="673"/>
      <c r="K137" s="673"/>
      <c r="L137" s="673"/>
      <c r="M137" s="673"/>
      <c r="N137" s="677"/>
      <c r="O137" s="678"/>
      <c r="P137" s="384"/>
      <c r="Q137" s="108"/>
      <c r="R137" s="108"/>
      <c r="S137" s="108"/>
      <c r="T137" s="108"/>
      <c r="U137" s="108"/>
      <c r="V137" s="674"/>
      <c r="W137" s="127"/>
      <c r="X137" s="122"/>
      <c r="Y137" s="675"/>
      <c r="Z137" s="108"/>
      <c r="AA137" s="676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  <c r="AP137" s="108"/>
      <c r="AQ137" s="108"/>
      <c r="AR137" s="108"/>
      <c r="AS137" s="108"/>
      <c r="AT137" s="108"/>
      <c r="AU137" s="108"/>
      <c r="AV137" s="108"/>
      <c r="AW137" s="108"/>
      <c r="AX137" s="108"/>
      <c r="AY137" s="108"/>
      <c r="AZ137" s="108"/>
      <c r="BA137" s="108"/>
    </row>
    <row r="138" spans="1:53">
      <c r="A138" s="159"/>
      <c r="B138" s="127"/>
      <c r="C138" s="672"/>
      <c r="D138" s="673"/>
      <c r="E138" s="673"/>
      <c r="F138" s="673"/>
      <c r="G138" s="688"/>
      <c r="H138" s="673"/>
      <c r="I138" s="673"/>
      <c r="J138" s="688"/>
      <c r="K138" s="673"/>
      <c r="L138" s="673"/>
      <c r="M138" s="673"/>
      <c r="N138" s="672"/>
      <c r="O138" s="678"/>
      <c r="P138" s="384"/>
      <c r="Q138" s="108"/>
      <c r="R138" s="108"/>
      <c r="S138" s="108"/>
      <c r="T138" s="108"/>
      <c r="U138" s="108"/>
      <c r="V138" s="674"/>
      <c r="W138" s="127"/>
      <c r="X138" s="122"/>
      <c r="Y138" s="675"/>
      <c r="Z138" s="108"/>
      <c r="AA138" s="679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108"/>
      <c r="AS138" s="108"/>
      <c r="AT138" s="108"/>
      <c r="AU138" s="108"/>
      <c r="AV138" s="108"/>
      <c r="AW138" s="108"/>
      <c r="AX138" s="108"/>
      <c r="AY138" s="108"/>
      <c r="AZ138" s="108"/>
      <c r="BA138" s="108"/>
    </row>
    <row r="139" spans="1:53">
      <c r="A139" s="159"/>
      <c r="B139" s="127"/>
      <c r="C139" s="672"/>
      <c r="D139" s="673"/>
      <c r="E139" s="673"/>
      <c r="F139" s="673"/>
      <c r="G139" s="673"/>
      <c r="H139" s="673"/>
      <c r="I139" s="673"/>
      <c r="J139" s="673"/>
      <c r="K139" s="673"/>
      <c r="L139" s="673"/>
      <c r="M139" s="688"/>
      <c r="N139" s="680"/>
      <c r="O139" s="678"/>
      <c r="P139" s="384"/>
      <c r="Q139" s="108"/>
      <c r="R139" s="108"/>
      <c r="S139" s="108"/>
      <c r="T139" s="108"/>
      <c r="U139" s="108"/>
      <c r="V139" s="674"/>
      <c r="W139" s="127"/>
      <c r="X139" s="122"/>
      <c r="Y139" s="675"/>
      <c r="Z139" s="108"/>
      <c r="AA139" s="676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Q139" s="108"/>
      <c r="AR139" s="108"/>
      <c r="AS139" s="108"/>
      <c r="AT139" s="108"/>
      <c r="AU139" s="108"/>
      <c r="AV139" s="108"/>
      <c r="AW139" s="108"/>
      <c r="AX139" s="108"/>
      <c r="AY139" s="108"/>
      <c r="AZ139" s="108"/>
      <c r="BA139" s="108"/>
    </row>
    <row r="140" spans="1:53">
      <c r="A140" s="159"/>
      <c r="B140" s="127"/>
      <c r="C140" s="672"/>
      <c r="D140" s="673"/>
      <c r="E140" s="673"/>
      <c r="F140" s="673"/>
      <c r="G140" s="673"/>
      <c r="H140" s="673"/>
      <c r="I140" s="673"/>
      <c r="J140" s="673"/>
      <c r="K140" s="673"/>
      <c r="L140" s="673"/>
      <c r="M140" s="673"/>
      <c r="N140" s="672"/>
      <c r="O140" s="678"/>
      <c r="P140" s="384"/>
      <c r="Q140" s="108"/>
      <c r="R140" s="108"/>
      <c r="S140" s="108"/>
      <c r="T140" s="108"/>
      <c r="U140" s="108"/>
      <c r="V140" s="674"/>
      <c r="W140" s="127"/>
      <c r="X140" s="122"/>
      <c r="Y140" s="675"/>
      <c r="Z140" s="108"/>
      <c r="AA140" s="681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  <c r="AP140" s="108"/>
      <c r="AQ140" s="108"/>
      <c r="AR140" s="108"/>
      <c r="AS140" s="108"/>
      <c r="AT140" s="108"/>
      <c r="AU140" s="108"/>
      <c r="AV140" s="108"/>
      <c r="AW140" s="108"/>
      <c r="AX140" s="108"/>
      <c r="AY140" s="108"/>
      <c r="AZ140" s="108"/>
      <c r="BA140" s="108"/>
    </row>
    <row r="141" spans="1:53">
      <c r="A141" s="159"/>
      <c r="B141" s="127"/>
      <c r="C141" s="672"/>
      <c r="D141" s="673"/>
      <c r="E141" s="673"/>
      <c r="F141" s="673"/>
      <c r="G141" s="673"/>
      <c r="H141" s="673"/>
      <c r="I141" s="673"/>
      <c r="J141" s="673"/>
      <c r="K141" s="673"/>
      <c r="L141" s="673"/>
      <c r="M141" s="673"/>
      <c r="N141" s="672"/>
      <c r="O141" s="678"/>
      <c r="P141" s="384"/>
      <c r="Q141" s="108"/>
      <c r="R141" s="108"/>
      <c r="S141" s="108"/>
      <c r="T141" s="108"/>
      <c r="U141" s="108"/>
      <c r="V141" s="674"/>
      <c r="W141" s="127"/>
      <c r="X141" s="122"/>
      <c r="Y141" s="675"/>
      <c r="Z141" s="108"/>
      <c r="AA141" s="679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Q141" s="108"/>
      <c r="AR141" s="108"/>
      <c r="AS141" s="108"/>
      <c r="AT141" s="108"/>
      <c r="AU141" s="108"/>
      <c r="AV141" s="108"/>
      <c r="AW141" s="108"/>
      <c r="AX141" s="108"/>
      <c r="AY141" s="108"/>
      <c r="AZ141" s="108"/>
      <c r="BA141" s="108"/>
    </row>
    <row r="142" spans="1:53">
      <c r="A142" s="159"/>
      <c r="B142" s="127"/>
      <c r="C142" s="672"/>
      <c r="D142" s="673"/>
      <c r="E142" s="673"/>
      <c r="F142" s="100"/>
      <c r="G142" s="683"/>
      <c r="H142" s="688"/>
      <c r="I142" s="673"/>
      <c r="J142" s="673"/>
      <c r="K142" s="673"/>
      <c r="L142" s="673"/>
      <c r="M142" s="673"/>
      <c r="N142" s="682"/>
      <c r="O142" s="678"/>
      <c r="P142" s="384"/>
      <c r="Q142" s="108"/>
      <c r="R142" s="108"/>
      <c r="S142" s="108"/>
      <c r="T142" s="108"/>
      <c r="U142" s="108"/>
      <c r="V142" s="674"/>
      <c r="W142" s="127"/>
      <c r="X142" s="122"/>
      <c r="Y142" s="675"/>
      <c r="Z142" s="108"/>
      <c r="AA142" s="681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Q142" s="108"/>
      <c r="AR142" s="108"/>
      <c r="AS142" s="108"/>
      <c r="AT142" s="108"/>
      <c r="AU142" s="108"/>
      <c r="AV142" s="108"/>
      <c r="AW142" s="108"/>
      <c r="AX142" s="108"/>
      <c r="AY142" s="108"/>
      <c r="AZ142" s="108"/>
      <c r="BA142" s="108"/>
    </row>
    <row r="143" spans="1:53">
      <c r="A143" s="159"/>
      <c r="B143" s="127"/>
      <c r="C143" s="672"/>
      <c r="D143" s="577"/>
      <c r="E143" s="673"/>
      <c r="F143" s="673"/>
      <c r="G143" s="673"/>
      <c r="H143" s="673"/>
      <c r="I143" s="673"/>
      <c r="J143" s="673"/>
      <c r="K143" s="673"/>
      <c r="L143" s="673"/>
      <c r="M143" s="673"/>
      <c r="N143" s="672"/>
      <c r="O143" s="678"/>
      <c r="P143" s="384"/>
      <c r="Q143" s="108"/>
      <c r="R143" s="108"/>
      <c r="S143" s="108"/>
      <c r="T143" s="108"/>
      <c r="U143" s="108"/>
      <c r="V143" s="674"/>
      <c r="W143" s="127"/>
      <c r="X143" s="122"/>
      <c r="Y143" s="675"/>
      <c r="Z143" s="108"/>
      <c r="AA143" s="676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Q143" s="108"/>
      <c r="AR143" s="108"/>
      <c r="AS143" s="108"/>
      <c r="AT143" s="108"/>
      <c r="AU143" s="108"/>
      <c r="AV143" s="108"/>
      <c r="AW143" s="108"/>
      <c r="AX143" s="108"/>
      <c r="AY143" s="108"/>
      <c r="AZ143" s="108"/>
      <c r="BA143" s="108"/>
    </row>
    <row r="144" spans="1:53">
      <c r="A144" s="159"/>
      <c r="B144" s="127"/>
      <c r="C144" s="672"/>
      <c r="D144" s="577"/>
      <c r="E144" s="673"/>
      <c r="F144" s="673"/>
      <c r="G144" s="673"/>
      <c r="H144" s="673"/>
      <c r="I144" s="673"/>
      <c r="J144" s="673"/>
      <c r="K144" s="673"/>
      <c r="L144" s="673"/>
      <c r="M144" s="673"/>
      <c r="N144" s="672"/>
      <c r="O144" s="678"/>
      <c r="P144" s="384"/>
      <c r="Q144" s="108"/>
      <c r="R144" s="108"/>
      <c r="S144" s="108"/>
      <c r="T144" s="108"/>
      <c r="U144" s="108"/>
      <c r="V144" s="674"/>
      <c r="W144" s="127"/>
      <c r="X144" s="122"/>
      <c r="Y144" s="675"/>
      <c r="Z144" s="108"/>
      <c r="AA144" s="676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08"/>
      <c r="AT144" s="108"/>
      <c r="AU144" s="108"/>
      <c r="AV144" s="108"/>
      <c r="AW144" s="108"/>
      <c r="AX144" s="108"/>
      <c r="AY144" s="108"/>
      <c r="AZ144" s="108"/>
      <c r="BA144" s="108"/>
    </row>
    <row r="145" spans="1:53">
      <c r="A145" s="159"/>
      <c r="B145" s="127"/>
      <c r="C145" s="672"/>
      <c r="D145" s="577"/>
      <c r="E145" s="673"/>
      <c r="F145" s="673"/>
      <c r="G145" s="673"/>
      <c r="H145" s="673"/>
      <c r="I145" s="673"/>
      <c r="J145" s="673"/>
      <c r="K145" s="673"/>
      <c r="L145" s="673"/>
      <c r="M145" s="673"/>
      <c r="N145" s="672"/>
      <c r="O145" s="678"/>
      <c r="P145" s="384"/>
      <c r="Q145" s="108"/>
      <c r="R145" s="108"/>
      <c r="S145" s="108"/>
      <c r="T145" s="108"/>
      <c r="U145" s="108"/>
      <c r="V145" s="674"/>
      <c r="W145" s="127"/>
      <c r="X145" s="122"/>
      <c r="Y145" s="675"/>
      <c r="Z145" s="108"/>
      <c r="AA145" s="676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8"/>
      <c r="AT145" s="108"/>
      <c r="AU145" s="108"/>
      <c r="AV145" s="108"/>
      <c r="AW145" s="108"/>
      <c r="AX145" s="108"/>
      <c r="AY145" s="108"/>
      <c r="AZ145" s="108"/>
      <c r="BA145" s="108"/>
    </row>
    <row r="146" spans="1:53">
      <c r="A146" s="159"/>
      <c r="B146" s="127"/>
      <c r="C146" s="672"/>
      <c r="D146" s="577"/>
      <c r="E146" s="673"/>
      <c r="F146" s="673"/>
      <c r="G146" s="673"/>
      <c r="H146" s="673"/>
      <c r="I146" s="673"/>
      <c r="J146" s="673"/>
      <c r="K146" s="673"/>
      <c r="L146" s="673"/>
      <c r="M146" s="673"/>
      <c r="N146" s="672"/>
      <c r="O146" s="678"/>
      <c r="P146" s="384"/>
      <c r="Q146" s="108"/>
      <c r="R146" s="108"/>
      <c r="S146" s="108"/>
      <c r="T146" s="108"/>
      <c r="U146" s="108"/>
      <c r="V146" s="674"/>
      <c r="W146" s="127"/>
      <c r="X146" s="122"/>
      <c r="Y146" s="675"/>
      <c r="Z146" s="108"/>
      <c r="AA146" s="676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8"/>
      <c r="AP146" s="108"/>
      <c r="AQ146" s="108"/>
      <c r="AR146" s="108"/>
      <c r="AS146" s="108"/>
      <c r="AT146" s="108"/>
      <c r="AU146" s="108"/>
      <c r="AV146" s="108"/>
      <c r="AW146" s="108"/>
      <c r="AX146" s="108"/>
      <c r="AY146" s="108"/>
      <c r="AZ146" s="108"/>
      <c r="BA146" s="108"/>
    </row>
    <row r="147" spans="1:53">
      <c r="A147" s="159"/>
      <c r="B147" s="127"/>
      <c r="C147" s="672"/>
      <c r="D147" s="577"/>
      <c r="E147" s="673"/>
      <c r="F147" s="673"/>
      <c r="G147" s="673"/>
      <c r="H147" s="673"/>
      <c r="I147" s="673"/>
      <c r="J147" s="673"/>
      <c r="K147" s="673"/>
      <c r="L147" s="673"/>
      <c r="M147" s="673"/>
      <c r="N147" s="672"/>
      <c r="O147" s="678"/>
      <c r="P147" s="384"/>
      <c r="Q147" s="108"/>
      <c r="R147" s="108"/>
      <c r="S147" s="108"/>
      <c r="T147" s="108"/>
      <c r="U147" s="108"/>
      <c r="V147" s="674"/>
      <c r="W147" s="127"/>
      <c r="X147" s="122"/>
      <c r="Y147" s="675"/>
      <c r="Z147" s="108"/>
      <c r="AA147" s="676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Q147" s="108"/>
      <c r="AR147" s="108"/>
      <c r="AS147" s="108"/>
      <c r="AT147" s="108"/>
      <c r="AU147" s="108"/>
      <c r="AV147" s="108"/>
      <c r="AW147" s="108"/>
      <c r="AX147" s="108"/>
      <c r="AY147" s="108"/>
      <c r="AZ147" s="108"/>
      <c r="BA147" s="108"/>
    </row>
    <row r="148" spans="1:53">
      <c r="A148" s="159"/>
      <c r="B148" s="127"/>
      <c r="C148" s="672"/>
      <c r="D148" s="577"/>
      <c r="E148" s="673"/>
      <c r="F148" s="673"/>
      <c r="G148" s="673"/>
      <c r="H148" s="673"/>
      <c r="I148" s="673"/>
      <c r="J148" s="673"/>
      <c r="K148" s="673"/>
      <c r="L148" s="673"/>
      <c r="M148" s="673"/>
      <c r="N148" s="672"/>
      <c r="O148" s="678"/>
      <c r="P148" s="384"/>
      <c r="Q148" s="108"/>
      <c r="R148" s="108"/>
      <c r="S148" s="108"/>
      <c r="T148" s="108"/>
      <c r="U148" s="108"/>
      <c r="V148" s="674"/>
      <c r="W148" s="127"/>
      <c r="X148" s="122"/>
      <c r="Y148" s="675"/>
      <c r="Z148" s="108"/>
      <c r="AA148" s="676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108"/>
      <c r="AP148" s="108"/>
      <c r="AQ148" s="108"/>
      <c r="AR148" s="108"/>
      <c r="AS148" s="108"/>
      <c r="AT148" s="108"/>
      <c r="AU148" s="108"/>
      <c r="AV148" s="108"/>
      <c r="AW148" s="108"/>
      <c r="AX148" s="108"/>
      <c r="AY148" s="108"/>
      <c r="AZ148" s="108"/>
      <c r="BA148" s="108"/>
    </row>
    <row r="149" spans="1:53" ht="13.5" customHeight="1">
      <c r="A149" s="159"/>
      <c r="B149" s="127"/>
      <c r="C149" s="672"/>
      <c r="D149" s="577"/>
      <c r="E149" s="673"/>
      <c r="F149" s="673"/>
      <c r="G149" s="673"/>
      <c r="H149" s="673"/>
      <c r="I149" s="673"/>
      <c r="J149" s="673"/>
      <c r="K149" s="673"/>
      <c r="L149" s="673"/>
      <c r="M149" s="673"/>
      <c r="N149" s="672"/>
      <c r="O149" s="678"/>
      <c r="P149" s="384"/>
      <c r="Q149" s="108"/>
      <c r="R149" s="108"/>
      <c r="S149" s="108"/>
      <c r="T149" s="108"/>
      <c r="U149" s="108"/>
      <c r="V149" s="674"/>
      <c r="W149" s="127"/>
      <c r="X149" s="122"/>
      <c r="Y149" s="675"/>
      <c r="Z149" s="108"/>
      <c r="AA149" s="676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  <c r="AT149" s="108"/>
      <c r="AU149" s="108"/>
      <c r="AV149" s="108"/>
      <c r="AW149" s="108"/>
      <c r="AX149" s="108"/>
      <c r="AY149" s="108"/>
      <c r="AZ149" s="108"/>
      <c r="BA149" s="108"/>
    </row>
    <row r="150" spans="1:53">
      <c r="A150" s="159"/>
      <c r="B150" s="127"/>
      <c r="C150" s="672"/>
      <c r="D150" s="577"/>
      <c r="E150" s="673"/>
      <c r="F150" s="673"/>
      <c r="G150" s="673"/>
      <c r="H150" s="673"/>
      <c r="I150" s="673"/>
      <c r="J150" s="673"/>
      <c r="K150" s="673"/>
      <c r="L150" s="673"/>
      <c r="M150" s="673"/>
      <c r="N150" s="672"/>
      <c r="O150" s="678"/>
      <c r="P150" s="384"/>
      <c r="Q150" s="108"/>
      <c r="R150" s="108"/>
      <c r="S150" s="108"/>
      <c r="T150" s="108"/>
      <c r="U150" s="108"/>
      <c r="V150" s="674"/>
      <c r="W150" s="127"/>
      <c r="X150" s="122"/>
      <c r="Y150" s="675"/>
      <c r="Z150" s="108"/>
      <c r="AA150" s="679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/>
      <c r="AN150" s="108"/>
      <c r="AO150" s="108"/>
      <c r="AP150" s="108"/>
      <c r="AQ150" s="108"/>
      <c r="AR150" s="108"/>
      <c r="AS150" s="108"/>
      <c r="AT150" s="108"/>
      <c r="AU150" s="108"/>
      <c r="AV150" s="108"/>
      <c r="AW150" s="108"/>
      <c r="AX150" s="108"/>
      <c r="AY150" s="108"/>
      <c r="AZ150" s="108"/>
      <c r="BA150" s="108"/>
    </row>
    <row r="151" spans="1:53" ht="12.75" customHeight="1">
      <c r="A151" s="159"/>
      <c r="B151" s="127"/>
      <c r="C151" s="672"/>
      <c r="D151" s="577"/>
      <c r="E151" s="683"/>
      <c r="F151" s="684"/>
      <c r="G151" s="673"/>
      <c r="H151" s="673"/>
      <c r="I151" s="673"/>
      <c r="J151" s="673"/>
      <c r="K151" s="683"/>
      <c r="L151" s="683"/>
      <c r="M151" s="673"/>
      <c r="N151" s="677"/>
      <c r="O151" s="678"/>
      <c r="P151" s="384"/>
      <c r="Q151" s="108"/>
      <c r="R151" s="108"/>
      <c r="S151" s="108"/>
      <c r="T151" s="108"/>
      <c r="U151" s="108"/>
      <c r="V151" s="674"/>
      <c r="W151" s="127"/>
      <c r="X151" s="122"/>
      <c r="Y151" s="675"/>
      <c r="Z151" s="108"/>
      <c r="AA151" s="685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  <c r="AN151" s="108"/>
      <c r="AO151" s="108"/>
      <c r="AP151" s="108"/>
      <c r="AQ151" s="108"/>
      <c r="AR151" s="108"/>
      <c r="AS151" s="108"/>
      <c r="AT151" s="108"/>
      <c r="AU151" s="108"/>
      <c r="AV151" s="108"/>
      <c r="AW151" s="108"/>
      <c r="AX151" s="108"/>
      <c r="AY151" s="108"/>
      <c r="AZ151" s="108"/>
      <c r="BA151" s="108"/>
    </row>
    <row r="152" spans="1:53">
      <c r="A152" s="159"/>
      <c r="B152" s="127"/>
      <c r="C152" s="672"/>
      <c r="D152" s="577"/>
      <c r="E152" s="683"/>
      <c r="F152" s="684"/>
      <c r="G152" s="673"/>
      <c r="H152" s="673"/>
      <c r="I152" s="673"/>
      <c r="J152" s="673"/>
      <c r="K152" s="683"/>
      <c r="L152" s="683"/>
      <c r="M152" s="673"/>
      <c r="N152" s="672"/>
      <c r="O152" s="678"/>
      <c r="P152" s="384"/>
      <c r="Q152" s="108"/>
      <c r="R152" s="108"/>
      <c r="S152" s="108"/>
      <c r="T152" s="108"/>
      <c r="U152" s="108"/>
      <c r="V152" s="674"/>
      <c r="W152" s="127"/>
      <c r="X152" s="122"/>
      <c r="Y152" s="675"/>
      <c r="Z152" s="108"/>
      <c r="AA152" s="676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08"/>
      <c r="AT152" s="108"/>
      <c r="AU152" s="108"/>
      <c r="AV152" s="108"/>
      <c r="AW152" s="108"/>
      <c r="AX152" s="108"/>
      <c r="AY152" s="108"/>
      <c r="AZ152" s="108"/>
      <c r="BA152" s="108"/>
    </row>
    <row r="153" spans="1:53" ht="12.75" customHeight="1">
      <c r="A153" s="159"/>
      <c r="B153" s="127"/>
      <c r="C153" s="672"/>
      <c r="D153" s="577"/>
      <c r="E153" s="683"/>
      <c r="F153" s="684"/>
      <c r="G153" s="673"/>
      <c r="H153" s="673"/>
      <c r="I153" s="673"/>
      <c r="J153" s="673"/>
      <c r="K153" s="683"/>
      <c r="L153" s="683"/>
      <c r="M153" s="673"/>
      <c r="N153" s="672"/>
      <c r="O153" s="678"/>
      <c r="P153" s="384"/>
      <c r="Q153" s="108"/>
      <c r="R153" s="108"/>
      <c r="S153" s="108"/>
      <c r="T153" s="108"/>
      <c r="U153" s="108"/>
      <c r="V153" s="674"/>
      <c r="W153" s="127"/>
      <c r="X153" s="122"/>
      <c r="Y153" s="675"/>
      <c r="Z153" s="108"/>
      <c r="AA153" s="676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Q153" s="108"/>
      <c r="AR153" s="108"/>
      <c r="AS153" s="108"/>
      <c r="AT153" s="108"/>
      <c r="AU153" s="108"/>
      <c r="AV153" s="108"/>
      <c r="AW153" s="108"/>
      <c r="AX153" s="108"/>
      <c r="AY153" s="108"/>
      <c r="AZ153" s="108"/>
      <c r="BA153" s="108"/>
    </row>
    <row r="154" spans="1:53">
      <c r="A154" s="159"/>
      <c r="B154" s="127"/>
      <c r="C154" s="672"/>
      <c r="D154" s="697"/>
      <c r="E154" s="683"/>
      <c r="F154" s="684"/>
      <c r="G154" s="673"/>
      <c r="H154" s="695"/>
      <c r="I154" s="673"/>
      <c r="J154" s="695"/>
      <c r="K154" s="688"/>
      <c r="L154" s="688"/>
      <c r="M154" s="673"/>
      <c r="N154" s="672"/>
      <c r="O154" s="678"/>
      <c r="P154" s="384"/>
      <c r="Q154" s="108"/>
      <c r="R154" s="108"/>
      <c r="S154" s="108"/>
      <c r="T154" s="108"/>
      <c r="U154" s="108"/>
      <c r="V154" s="674"/>
      <c r="W154" s="127"/>
      <c r="X154" s="122"/>
      <c r="Y154" s="675"/>
      <c r="Z154" s="108"/>
      <c r="AA154" s="681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  <c r="AP154" s="108"/>
      <c r="AQ154" s="108"/>
      <c r="AR154" s="108"/>
      <c r="AS154" s="108"/>
      <c r="AT154" s="108"/>
      <c r="AU154" s="108"/>
      <c r="AV154" s="108"/>
      <c r="AW154" s="108"/>
      <c r="AX154" s="108"/>
      <c r="AY154" s="108"/>
      <c r="AZ154" s="108"/>
      <c r="BA154" s="108"/>
    </row>
    <row r="155" spans="1:53">
      <c r="A155" s="159"/>
      <c r="B155" s="127"/>
      <c r="C155" s="672"/>
      <c r="D155" s="577"/>
      <c r="E155" s="688"/>
      <c r="F155" s="684"/>
      <c r="G155" s="673"/>
      <c r="H155" s="673"/>
      <c r="I155" s="673"/>
      <c r="J155" s="673"/>
      <c r="K155" s="688"/>
      <c r="L155" s="688"/>
      <c r="M155" s="673"/>
      <c r="N155" s="672"/>
      <c r="O155" s="678"/>
      <c r="P155" s="384"/>
      <c r="Q155" s="108"/>
      <c r="R155" s="108"/>
      <c r="S155" s="108"/>
      <c r="T155" s="108"/>
      <c r="U155" s="108"/>
      <c r="V155" s="674"/>
      <c r="W155" s="127"/>
      <c r="X155" s="122"/>
      <c r="Y155" s="675"/>
      <c r="Z155" s="108"/>
      <c r="AA155" s="676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  <c r="AN155" s="108"/>
      <c r="AO155" s="108"/>
      <c r="AP155" s="108"/>
      <c r="AQ155" s="108"/>
      <c r="AR155" s="108"/>
      <c r="AS155" s="108"/>
      <c r="AT155" s="108"/>
      <c r="AU155" s="108"/>
      <c r="AV155" s="108"/>
      <c r="AW155" s="108"/>
      <c r="AX155" s="108"/>
      <c r="AY155" s="108"/>
      <c r="AZ155" s="108"/>
      <c r="BA155" s="108"/>
    </row>
    <row r="156" spans="1:53">
      <c r="A156" s="159"/>
      <c r="B156" s="127"/>
      <c r="C156" s="672"/>
      <c r="D156" s="577"/>
      <c r="E156" s="683"/>
      <c r="F156" s="684"/>
      <c r="G156" s="673"/>
      <c r="H156" s="673"/>
      <c r="I156" s="673"/>
      <c r="J156" s="673"/>
      <c r="K156" s="688"/>
      <c r="L156" s="683"/>
      <c r="M156" s="673"/>
      <c r="N156" s="672"/>
      <c r="O156" s="678"/>
      <c r="P156" s="384"/>
      <c r="Q156" s="108"/>
      <c r="R156" s="108"/>
      <c r="S156" s="108"/>
      <c r="T156" s="108"/>
      <c r="U156" s="108"/>
      <c r="V156" s="674"/>
      <c r="W156" s="127"/>
      <c r="X156" s="122"/>
      <c r="Y156" s="675"/>
      <c r="Z156" s="108"/>
      <c r="AA156" s="676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  <c r="AP156" s="108"/>
      <c r="AQ156" s="108"/>
      <c r="AR156" s="108"/>
      <c r="AS156" s="108"/>
      <c r="AT156" s="108"/>
      <c r="AU156" s="108"/>
      <c r="AV156" s="108"/>
      <c r="AW156" s="108"/>
      <c r="AX156" s="108"/>
      <c r="AY156" s="108"/>
      <c r="AZ156" s="108"/>
      <c r="BA156" s="108"/>
    </row>
    <row r="157" spans="1:53">
      <c r="A157" s="159"/>
      <c r="B157" s="127"/>
      <c r="C157" s="672"/>
      <c r="D157" s="577"/>
      <c r="E157" s="688"/>
      <c r="F157" s="684"/>
      <c r="G157" s="673"/>
      <c r="H157" s="673"/>
      <c r="I157" s="673"/>
      <c r="J157" s="673"/>
      <c r="K157" s="684"/>
      <c r="L157" s="684"/>
      <c r="M157" s="100"/>
      <c r="N157" s="672"/>
      <c r="O157" s="678"/>
      <c r="P157" s="384"/>
      <c r="Q157" s="108"/>
      <c r="R157" s="108"/>
      <c r="S157" s="108"/>
      <c r="T157" s="108"/>
      <c r="U157" s="108"/>
      <c r="V157" s="674"/>
      <c r="W157" s="127"/>
      <c r="X157" s="122"/>
      <c r="Y157" s="675"/>
      <c r="Z157" s="108"/>
      <c r="AA157" s="676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Q157" s="108"/>
      <c r="AR157" s="108"/>
      <c r="AS157" s="108"/>
      <c r="AT157" s="108"/>
      <c r="AU157" s="108"/>
      <c r="AV157" s="108"/>
      <c r="AW157" s="108"/>
      <c r="AX157" s="108"/>
      <c r="AY157" s="108"/>
      <c r="AZ157" s="108"/>
      <c r="BA157" s="108"/>
    </row>
    <row r="158" spans="1:53">
      <c r="A158" s="159"/>
      <c r="B158" s="127"/>
      <c r="C158" s="672"/>
      <c r="D158" s="577"/>
      <c r="E158" s="688"/>
      <c r="F158" s="688"/>
      <c r="G158" s="673"/>
      <c r="H158" s="673"/>
      <c r="I158" s="673"/>
      <c r="J158" s="683"/>
      <c r="K158" s="695"/>
      <c r="L158" s="688"/>
      <c r="M158" s="684"/>
      <c r="N158" s="672"/>
      <c r="O158" s="678"/>
      <c r="P158" s="384"/>
      <c r="Q158" s="108"/>
      <c r="R158" s="108"/>
      <c r="S158" s="108"/>
      <c r="T158" s="108"/>
      <c r="U158" s="108"/>
      <c r="V158" s="674"/>
      <c r="W158" s="127"/>
      <c r="X158" s="122"/>
      <c r="Y158" s="675"/>
      <c r="Z158" s="108"/>
      <c r="AA158" s="676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Q158" s="108"/>
      <c r="AR158" s="108"/>
      <c r="AS158" s="108"/>
      <c r="AT158" s="108"/>
      <c r="AU158" s="108"/>
      <c r="AV158" s="108"/>
      <c r="AW158" s="108"/>
      <c r="AX158" s="108"/>
      <c r="AY158" s="108"/>
      <c r="AZ158" s="108"/>
      <c r="BA158" s="108"/>
    </row>
    <row r="159" spans="1:53" ht="10.5" customHeight="1">
      <c r="A159" s="159"/>
      <c r="B159" s="127"/>
      <c r="C159" s="672"/>
      <c r="D159" s="577"/>
      <c r="E159" s="683"/>
      <c r="F159" s="684"/>
      <c r="G159" s="673"/>
      <c r="H159" s="673"/>
      <c r="I159" s="673"/>
      <c r="J159" s="673"/>
      <c r="K159" s="683"/>
      <c r="L159" s="683"/>
      <c r="M159" s="673"/>
      <c r="N159" s="672"/>
      <c r="O159" s="678"/>
      <c r="P159" s="384"/>
      <c r="Q159" s="108"/>
      <c r="R159" s="108"/>
      <c r="S159" s="108"/>
      <c r="T159" s="108"/>
      <c r="U159" s="108"/>
      <c r="V159" s="674"/>
      <c r="W159" s="127"/>
      <c r="X159" s="122"/>
      <c r="Y159" s="675"/>
      <c r="Z159" s="108"/>
      <c r="AA159" s="676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  <c r="AP159" s="108"/>
      <c r="AQ159" s="108"/>
      <c r="AR159" s="108"/>
      <c r="AS159" s="108"/>
      <c r="AT159" s="108"/>
      <c r="AU159" s="108"/>
      <c r="AV159" s="108"/>
      <c r="AW159" s="108"/>
      <c r="AX159" s="108"/>
      <c r="AY159" s="108"/>
      <c r="AZ159" s="108"/>
      <c r="BA159" s="108"/>
    </row>
    <row r="160" spans="1:53" ht="12.75" customHeight="1">
      <c r="A160" s="159"/>
      <c r="B160" s="127"/>
      <c r="C160" s="672"/>
      <c r="D160" s="577"/>
      <c r="E160" s="688"/>
      <c r="F160" s="684"/>
      <c r="G160" s="673"/>
      <c r="H160" s="673"/>
      <c r="I160" s="673"/>
      <c r="J160" s="673"/>
      <c r="K160" s="684"/>
      <c r="L160" s="684"/>
      <c r="M160" s="673"/>
      <c r="N160" s="672"/>
      <c r="O160" s="686"/>
      <c r="P160" s="384"/>
      <c r="Q160" s="108"/>
      <c r="R160" s="108"/>
      <c r="S160" s="108"/>
      <c r="T160" s="108"/>
      <c r="U160" s="108"/>
      <c r="V160" s="674"/>
      <c r="W160" s="127"/>
      <c r="X160" s="122"/>
      <c r="Y160" s="675"/>
      <c r="Z160" s="108"/>
      <c r="AA160" s="687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Q160" s="108"/>
      <c r="AR160" s="108"/>
      <c r="AS160" s="108"/>
      <c r="AT160" s="108"/>
      <c r="AU160" s="108"/>
      <c r="AV160" s="108"/>
      <c r="AW160" s="108"/>
      <c r="AX160" s="108"/>
      <c r="AY160" s="108"/>
      <c r="AZ160" s="108"/>
      <c r="BA160" s="108"/>
    </row>
    <row r="161" spans="1:53">
      <c r="A161" s="159"/>
      <c r="B161" s="127"/>
      <c r="C161" s="672"/>
      <c r="D161" s="577"/>
      <c r="E161" s="683"/>
      <c r="F161" s="684"/>
      <c r="G161" s="673"/>
      <c r="H161" s="673"/>
      <c r="I161" s="673"/>
      <c r="J161" s="673"/>
      <c r="K161" s="684"/>
      <c r="L161" s="684"/>
      <c r="M161" s="673"/>
      <c r="N161" s="672"/>
      <c r="O161" s="678"/>
      <c r="P161" s="384"/>
      <c r="Q161" s="108"/>
      <c r="R161" s="108"/>
      <c r="S161" s="108"/>
      <c r="T161" s="108"/>
      <c r="U161" s="108"/>
      <c r="V161" s="674"/>
      <c r="W161" s="127"/>
      <c r="X161" s="122"/>
      <c r="Y161" s="675"/>
      <c r="Z161" s="108"/>
      <c r="AA161" s="676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Q161" s="108"/>
      <c r="AR161" s="108"/>
      <c r="AS161" s="108"/>
      <c r="AT161" s="108"/>
      <c r="AU161" s="108"/>
      <c r="AV161" s="108"/>
      <c r="AW161" s="108"/>
      <c r="AX161" s="108"/>
      <c r="AY161" s="108"/>
      <c r="AZ161" s="108"/>
      <c r="BA161" s="108"/>
    </row>
    <row r="162" spans="1:53" ht="12.75" customHeight="1">
      <c r="A162" s="159"/>
      <c r="B162" s="127"/>
      <c r="C162" s="672"/>
      <c r="D162" s="577"/>
      <c r="E162" s="684"/>
      <c r="F162" s="688"/>
      <c r="G162" s="673"/>
      <c r="H162" s="673"/>
      <c r="I162" s="673"/>
      <c r="J162" s="673"/>
      <c r="K162" s="695"/>
      <c r="L162" s="688"/>
      <c r="M162" s="673"/>
      <c r="N162" s="672"/>
      <c r="O162" s="686"/>
      <c r="P162" s="384"/>
      <c r="Q162" s="108"/>
      <c r="R162" s="108"/>
      <c r="S162" s="108"/>
      <c r="T162" s="108"/>
      <c r="U162" s="108"/>
      <c r="V162" s="674"/>
      <c r="W162" s="127"/>
      <c r="X162" s="122"/>
      <c r="Y162" s="675"/>
      <c r="Z162" s="108"/>
      <c r="AA162" s="687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O162" s="108"/>
      <c r="AP162" s="108"/>
      <c r="AQ162" s="108"/>
      <c r="AR162" s="108"/>
      <c r="AS162" s="108"/>
      <c r="AT162" s="108"/>
      <c r="AU162" s="108"/>
      <c r="AV162" s="108"/>
      <c r="AW162" s="108"/>
      <c r="AX162" s="108"/>
      <c r="AY162" s="108"/>
      <c r="AZ162" s="108"/>
      <c r="BA162" s="108"/>
    </row>
    <row r="163" spans="1:53" hidden="1">
      <c r="A163" s="159"/>
      <c r="B163" s="127"/>
      <c r="C163" s="672"/>
      <c r="D163" s="577"/>
      <c r="E163" s="688"/>
      <c r="F163" s="684"/>
      <c r="G163" s="673"/>
      <c r="H163" s="673"/>
      <c r="I163" s="673"/>
      <c r="J163" s="673"/>
      <c r="K163" s="683"/>
      <c r="L163" s="683"/>
      <c r="M163" s="673"/>
      <c r="N163" s="672"/>
      <c r="O163" s="678"/>
      <c r="P163" s="384"/>
      <c r="Q163" s="108"/>
      <c r="R163" s="108"/>
      <c r="S163" s="108"/>
      <c r="T163" s="108"/>
      <c r="U163" s="108"/>
      <c r="V163" s="674"/>
      <c r="W163" s="127"/>
      <c r="X163" s="122"/>
      <c r="Y163" s="675"/>
      <c r="Z163" s="108"/>
      <c r="AA163" s="681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O163" s="108"/>
      <c r="AP163" s="108"/>
      <c r="AQ163" s="108"/>
      <c r="AR163" s="108"/>
      <c r="AS163" s="108"/>
      <c r="AT163" s="108"/>
      <c r="AU163" s="108"/>
      <c r="AV163" s="108"/>
      <c r="AW163" s="108"/>
      <c r="AX163" s="108"/>
      <c r="AY163" s="108"/>
      <c r="AZ163" s="108"/>
      <c r="BA163" s="108"/>
    </row>
    <row r="164" spans="1:53" ht="13.5" customHeight="1">
      <c r="A164" s="159"/>
      <c r="B164" s="103"/>
      <c r="C164" s="672"/>
      <c r="D164" s="577"/>
      <c r="E164" s="684"/>
      <c r="F164" s="684"/>
      <c r="G164" s="673"/>
      <c r="H164" s="673"/>
      <c r="I164" s="673"/>
      <c r="J164" s="673"/>
      <c r="K164" s="688"/>
      <c r="L164" s="688"/>
      <c r="M164" s="673"/>
      <c r="N164" s="672"/>
      <c r="O164" s="678"/>
      <c r="P164" s="384"/>
      <c r="Q164" s="108"/>
      <c r="R164" s="108"/>
      <c r="S164" s="108"/>
      <c r="T164" s="108"/>
      <c r="U164" s="108"/>
      <c r="V164" s="674"/>
      <c r="W164" s="127"/>
      <c r="X164" s="122"/>
      <c r="Y164" s="675"/>
      <c r="Z164" s="108"/>
      <c r="AA164" s="676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  <c r="AN164" s="108"/>
      <c r="AO164" s="108"/>
      <c r="AP164" s="108"/>
      <c r="AQ164" s="108"/>
      <c r="AR164" s="108"/>
      <c r="AS164" s="108"/>
      <c r="AT164" s="108"/>
      <c r="AU164" s="108"/>
      <c r="AV164" s="108"/>
      <c r="AW164" s="108"/>
      <c r="AX164" s="108"/>
      <c r="AY164" s="108"/>
      <c r="AZ164" s="108"/>
      <c r="BA164" s="108"/>
    </row>
    <row r="165" spans="1:53" ht="12.75" customHeight="1">
      <c r="A165" s="159"/>
      <c r="B165" s="127"/>
      <c r="C165" s="672"/>
      <c r="D165" s="577"/>
      <c r="E165" s="683"/>
      <c r="F165" s="684"/>
      <c r="G165" s="695"/>
      <c r="H165" s="673"/>
      <c r="I165" s="673"/>
      <c r="J165" s="673"/>
      <c r="K165" s="683"/>
      <c r="L165" s="684"/>
      <c r="M165" s="673"/>
      <c r="N165" s="677"/>
      <c r="O165" s="686"/>
      <c r="P165" s="384"/>
      <c r="Q165" s="108"/>
      <c r="R165" s="108"/>
      <c r="S165" s="108"/>
      <c r="T165" s="108"/>
      <c r="U165" s="108"/>
      <c r="V165" s="674"/>
      <c r="W165" s="127"/>
      <c r="X165" s="122"/>
      <c r="Y165" s="675"/>
      <c r="Z165" s="108"/>
      <c r="AA165" s="687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  <c r="AP165" s="108"/>
      <c r="AQ165" s="108"/>
      <c r="AR165" s="108"/>
      <c r="AS165" s="108"/>
      <c r="AT165" s="108"/>
      <c r="AU165" s="108"/>
      <c r="AV165" s="108"/>
      <c r="AW165" s="108"/>
      <c r="AX165" s="108"/>
      <c r="AY165" s="108"/>
      <c r="AZ165" s="108"/>
      <c r="BA165" s="108"/>
    </row>
    <row r="166" spans="1:53" ht="12.75" customHeight="1">
      <c r="A166" s="159"/>
      <c r="B166" s="127"/>
      <c r="C166" s="672"/>
      <c r="D166" s="577"/>
      <c r="E166" s="695"/>
      <c r="F166" s="695"/>
      <c r="G166" s="673"/>
      <c r="H166" s="673"/>
      <c r="I166" s="673"/>
      <c r="J166" s="673"/>
      <c r="K166" s="696"/>
      <c r="L166" s="695"/>
      <c r="M166" s="673"/>
      <c r="N166" s="677"/>
      <c r="O166" s="678"/>
      <c r="P166" s="384"/>
      <c r="Q166" s="108"/>
      <c r="R166" s="108"/>
      <c r="S166" s="108"/>
      <c r="T166" s="108"/>
      <c r="U166" s="108"/>
      <c r="V166" s="674"/>
      <c r="W166" s="127"/>
      <c r="X166" s="122"/>
      <c r="Y166" s="675"/>
      <c r="Z166" s="108"/>
      <c r="AA166" s="690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  <c r="AM166" s="108"/>
      <c r="AN166" s="108"/>
      <c r="AO166" s="108"/>
      <c r="AP166" s="108"/>
      <c r="AQ166" s="108"/>
      <c r="AR166" s="108"/>
      <c r="AS166" s="108"/>
      <c r="AT166" s="108"/>
      <c r="AU166" s="108"/>
      <c r="AV166" s="108"/>
      <c r="AW166" s="108"/>
      <c r="AX166" s="108"/>
      <c r="AY166" s="108"/>
      <c r="AZ166" s="108"/>
      <c r="BA166" s="108"/>
    </row>
    <row r="167" spans="1:53" ht="12.75" customHeight="1">
      <c r="A167" s="159"/>
      <c r="B167" s="127"/>
      <c r="C167" s="672"/>
      <c r="D167" s="691"/>
      <c r="E167" s="155"/>
      <c r="F167" s="155"/>
      <c r="G167" s="155"/>
      <c r="H167" s="155"/>
      <c r="I167" s="155"/>
      <c r="J167" s="155"/>
      <c r="K167" s="155"/>
      <c r="L167" s="155"/>
      <c r="M167" s="155"/>
      <c r="N167" s="677"/>
      <c r="O167" s="678"/>
      <c r="P167" s="384"/>
      <c r="Q167" s="108"/>
      <c r="R167" s="108"/>
      <c r="S167" s="108"/>
      <c r="T167" s="108"/>
      <c r="U167" s="108"/>
      <c r="V167" s="674"/>
      <c r="W167" s="127"/>
      <c r="X167" s="122"/>
      <c r="Y167" s="675"/>
      <c r="Z167" s="108"/>
      <c r="AA167" s="676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  <c r="AM167" s="108"/>
      <c r="AN167" s="108"/>
      <c r="AO167" s="108"/>
      <c r="AP167" s="108"/>
      <c r="AQ167" s="108"/>
      <c r="AR167" s="108"/>
      <c r="AS167" s="108"/>
      <c r="AT167" s="108"/>
      <c r="AU167" s="108"/>
      <c r="AV167" s="108"/>
      <c r="AW167" s="108"/>
      <c r="AX167" s="108"/>
      <c r="AY167" s="108"/>
      <c r="AZ167" s="108"/>
      <c r="BA167" s="108"/>
    </row>
    <row r="168" spans="1:53" ht="12.75" customHeight="1">
      <c r="A168" s="159"/>
      <c r="B168" s="127"/>
      <c r="C168" s="672"/>
      <c r="D168" s="691"/>
      <c r="E168" s="155"/>
      <c r="F168" s="155"/>
      <c r="G168" s="155"/>
      <c r="H168" s="155"/>
      <c r="I168" s="155"/>
      <c r="J168" s="155"/>
      <c r="K168" s="155"/>
      <c r="L168" s="155"/>
      <c r="M168" s="155"/>
      <c r="N168" s="677"/>
      <c r="O168" s="678"/>
      <c r="P168" s="384"/>
      <c r="Q168" s="108"/>
      <c r="R168" s="108"/>
      <c r="S168" s="108"/>
      <c r="T168" s="108"/>
      <c r="U168" s="108"/>
      <c r="V168" s="674"/>
      <c r="W168" s="127"/>
      <c r="X168" s="122"/>
      <c r="Y168" s="675"/>
      <c r="Z168" s="108"/>
      <c r="AA168" s="676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/>
      <c r="AN168" s="108"/>
      <c r="AO168" s="108"/>
      <c r="AP168" s="108"/>
      <c r="AQ168" s="108"/>
      <c r="AR168" s="108"/>
      <c r="AS168" s="108"/>
      <c r="AT168" s="108"/>
      <c r="AU168" s="108"/>
      <c r="AV168" s="108"/>
      <c r="AW168" s="108"/>
      <c r="AX168" s="108"/>
      <c r="AY168" s="108"/>
      <c r="AZ168" s="108"/>
      <c r="BA168" s="108"/>
    </row>
    <row r="169" spans="1:53" ht="11.25" customHeight="1">
      <c r="A169" s="159"/>
      <c r="B169" s="127"/>
      <c r="C169" s="672"/>
      <c r="D169" s="155"/>
      <c r="E169" s="155"/>
      <c r="F169" s="155"/>
      <c r="G169" s="155"/>
      <c r="H169" s="155"/>
      <c r="I169" s="155"/>
      <c r="J169" s="155"/>
      <c r="K169" s="155"/>
      <c r="L169" s="155"/>
      <c r="M169" s="155"/>
      <c r="N169" s="677"/>
      <c r="O169" s="678"/>
      <c r="P169" s="384"/>
      <c r="Q169" s="108"/>
      <c r="R169" s="108"/>
      <c r="S169" s="108"/>
      <c r="T169" s="108"/>
      <c r="U169" s="108"/>
      <c r="V169" s="674"/>
      <c r="W169" s="127"/>
      <c r="X169" s="122"/>
      <c r="Y169" s="675"/>
      <c r="Z169" s="108"/>
      <c r="AA169" s="676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/>
      <c r="AN169" s="108"/>
      <c r="AO169" s="108"/>
      <c r="AP169" s="108"/>
      <c r="AQ169" s="108"/>
      <c r="AR169" s="108"/>
      <c r="AS169" s="108"/>
      <c r="AT169" s="108"/>
      <c r="AU169" s="108"/>
      <c r="AV169" s="108"/>
      <c r="AW169" s="108"/>
      <c r="AX169" s="108"/>
      <c r="AY169" s="108"/>
      <c r="AZ169" s="108"/>
      <c r="BA169" s="108"/>
    </row>
    <row r="170" spans="1:53" ht="12.75" customHeight="1">
      <c r="A170" s="159"/>
      <c r="B170" s="127"/>
      <c r="C170" s="672"/>
      <c r="D170" s="155"/>
      <c r="E170" s="155"/>
      <c r="F170" s="155"/>
      <c r="G170" s="155"/>
      <c r="H170" s="155"/>
      <c r="I170" s="155"/>
      <c r="J170" s="692"/>
      <c r="K170" s="155"/>
      <c r="L170" s="155"/>
      <c r="M170" s="155"/>
      <c r="N170" s="680"/>
      <c r="O170" s="678"/>
      <c r="P170" s="384"/>
      <c r="Q170" s="108"/>
      <c r="R170" s="108"/>
      <c r="S170" s="108"/>
      <c r="T170" s="108"/>
      <c r="U170" s="108"/>
      <c r="V170" s="693"/>
      <c r="W170" s="127"/>
      <c r="X170" s="694"/>
      <c r="Y170" s="675"/>
      <c r="Z170" s="108"/>
      <c r="AA170" s="676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  <c r="AP170" s="108"/>
      <c r="AQ170" s="108"/>
      <c r="AR170" s="108"/>
      <c r="AS170" s="108"/>
      <c r="AT170" s="108"/>
      <c r="AU170" s="108"/>
      <c r="AV170" s="108"/>
      <c r="AW170" s="108"/>
      <c r="AX170" s="108"/>
      <c r="AY170" s="108"/>
      <c r="AZ170" s="108"/>
      <c r="BA170" s="108"/>
    </row>
    <row r="171" spans="1:53" ht="11.25" customHeight="1">
      <c r="A171" s="108"/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  <c r="AP171" s="108"/>
      <c r="AQ171" s="108"/>
      <c r="AR171" s="108"/>
      <c r="AS171" s="108"/>
      <c r="AT171" s="108"/>
      <c r="AU171" s="108"/>
      <c r="AV171" s="108"/>
      <c r="AW171" s="108"/>
      <c r="AX171" s="108"/>
      <c r="AY171" s="108"/>
      <c r="AZ171" s="108"/>
      <c r="BA171" s="108"/>
    </row>
    <row r="172" spans="1:53" ht="12.75" customHeight="1">
      <c r="A172" s="203"/>
      <c r="B172" s="108"/>
      <c r="C172" s="203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201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8"/>
      <c r="AN172" s="108"/>
      <c r="AO172" s="108"/>
      <c r="AP172" s="108"/>
      <c r="AQ172" s="108"/>
      <c r="AR172" s="108"/>
      <c r="AS172" s="108"/>
      <c r="AT172" s="108"/>
      <c r="AU172" s="108"/>
      <c r="AV172" s="108"/>
      <c r="AW172" s="108"/>
      <c r="AX172" s="108"/>
      <c r="AY172" s="108"/>
      <c r="AZ172" s="108"/>
      <c r="BA172" s="108"/>
    </row>
    <row r="173" spans="1:53">
      <c r="A173" s="108"/>
      <c r="B173" s="127"/>
      <c r="C173" s="384"/>
      <c r="D173" s="207"/>
      <c r="E173" s="207"/>
      <c r="F173" s="207"/>
      <c r="G173" s="207"/>
      <c r="H173" s="207"/>
      <c r="I173" s="207"/>
      <c r="J173" s="207"/>
      <c r="K173" s="207"/>
      <c r="L173" s="127"/>
      <c r="M173" s="127"/>
      <c r="N173" s="100"/>
      <c r="O173" s="100"/>
      <c r="P173" s="127"/>
      <c r="Q173" s="384"/>
      <c r="R173" s="108"/>
      <c r="S173" s="384"/>
      <c r="T173" s="127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  <c r="AP173" s="108"/>
      <c r="AQ173" s="108"/>
      <c r="AR173" s="108"/>
      <c r="AS173" s="108"/>
      <c r="AT173" s="108"/>
      <c r="AU173" s="108"/>
      <c r="AV173" s="108"/>
      <c r="AW173" s="108"/>
      <c r="AX173" s="108"/>
      <c r="AY173" s="108"/>
      <c r="AZ173" s="108"/>
      <c r="BA173" s="108"/>
    </row>
    <row r="174" spans="1:53">
      <c r="A174" s="108"/>
      <c r="B174" s="127"/>
      <c r="C174" s="100"/>
      <c r="D174" s="207"/>
      <c r="E174" s="207"/>
      <c r="F174" s="207"/>
      <c r="G174" s="207"/>
      <c r="H174" s="207"/>
      <c r="I174" s="207"/>
      <c r="J174" s="207"/>
      <c r="K174" s="207"/>
      <c r="L174" s="127"/>
      <c r="M174" s="127"/>
      <c r="N174" s="100"/>
      <c r="O174" s="100"/>
      <c r="P174" s="127"/>
      <c r="Q174" s="384"/>
      <c r="R174" s="108"/>
      <c r="S174" s="384"/>
      <c r="T174" s="127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  <c r="AM174" s="108"/>
      <c r="AN174" s="108"/>
      <c r="AO174" s="108"/>
      <c r="AP174" s="108"/>
      <c r="AQ174" s="108"/>
      <c r="AR174" s="108"/>
      <c r="AS174" s="108"/>
      <c r="AT174" s="108"/>
      <c r="AU174" s="108"/>
      <c r="AV174" s="108"/>
      <c r="AW174" s="108"/>
      <c r="AX174" s="108"/>
      <c r="AY174" s="108"/>
      <c r="AZ174" s="108"/>
      <c r="BA174" s="108"/>
    </row>
    <row r="175" spans="1:53">
      <c r="A175" s="108"/>
      <c r="B175" s="384"/>
      <c r="C175" s="384"/>
      <c r="D175" s="207"/>
      <c r="E175" s="207"/>
      <c r="F175" s="207"/>
      <c r="G175" s="207"/>
      <c r="H175" s="108"/>
      <c r="I175" s="108"/>
      <c r="J175" s="207"/>
      <c r="K175" s="106"/>
      <c r="L175" s="127"/>
      <c r="M175" s="127"/>
      <c r="N175" s="100"/>
      <c r="O175" s="100"/>
      <c r="P175" s="384"/>
      <c r="Q175" s="384"/>
      <c r="R175" s="108"/>
      <c r="S175" s="384"/>
      <c r="T175" s="127"/>
      <c r="U175" s="108"/>
      <c r="V175" s="108"/>
      <c r="W175" s="108"/>
      <c r="X175" s="108"/>
      <c r="Y175" s="108"/>
      <c r="Z175" s="108"/>
      <c r="AA175" s="669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8"/>
      <c r="AN175" s="108"/>
      <c r="AO175" s="108"/>
      <c r="AP175" s="108"/>
      <c r="AQ175" s="108"/>
      <c r="AR175" s="108"/>
      <c r="AS175" s="108"/>
      <c r="AT175" s="108"/>
      <c r="AU175" s="108"/>
      <c r="AV175" s="108"/>
      <c r="AW175" s="108"/>
      <c r="AX175" s="108"/>
      <c r="AY175" s="108"/>
      <c r="AZ175" s="108"/>
      <c r="BA175" s="108"/>
    </row>
    <row r="176" spans="1:53">
      <c r="A176" s="108"/>
      <c r="B176" s="127"/>
      <c r="C176" s="127"/>
      <c r="D176" s="384"/>
      <c r="E176" s="384"/>
      <c r="F176" s="384"/>
      <c r="G176" s="384"/>
      <c r="H176" s="384"/>
      <c r="I176" s="384"/>
      <c r="J176" s="384"/>
      <c r="K176" s="384"/>
      <c r="L176" s="384"/>
      <c r="M176" s="384"/>
      <c r="N176" s="100"/>
      <c r="O176" s="100"/>
      <c r="P176" s="384"/>
      <c r="Q176" s="384"/>
      <c r="R176" s="108"/>
      <c r="S176" s="384"/>
      <c r="T176" s="127"/>
      <c r="U176" s="108"/>
      <c r="V176" s="108"/>
      <c r="W176" s="108"/>
      <c r="X176" s="108"/>
      <c r="Y176" s="352"/>
      <c r="Z176" s="108"/>
      <c r="AA176" s="669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/>
      <c r="AN176" s="108"/>
      <c r="AO176" s="108"/>
      <c r="AP176" s="108"/>
      <c r="AQ176" s="108"/>
      <c r="AR176" s="108"/>
      <c r="AS176" s="108"/>
      <c r="AT176" s="108"/>
      <c r="AU176" s="108"/>
      <c r="AV176" s="108"/>
      <c r="AW176" s="108"/>
      <c r="AX176" s="108"/>
      <c r="AY176" s="108"/>
      <c r="AZ176" s="108"/>
      <c r="BA176" s="108"/>
    </row>
    <row r="177" spans="1:53">
      <c r="A177" s="108"/>
      <c r="B177" s="384"/>
      <c r="C177" s="108"/>
      <c r="D177" s="384"/>
      <c r="E177" s="384"/>
      <c r="F177" s="384"/>
      <c r="G177" s="384"/>
      <c r="H177" s="384"/>
      <c r="I177" s="384"/>
      <c r="J177" s="384"/>
      <c r="K177" s="384"/>
      <c r="L177" s="384"/>
      <c r="M177" s="384"/>
      <c r="N177" s="100"/>
      <c r="O177" s="100"/>
      <c r="P177" s="127"/>
      <c r="Q177" s="384"/>
      <c r="R177" s="108"/>
      <c r="S177" s="384"/>
      <c r="T177" s="127"/>
      <c r="U177" s="108"/>
      <c r="V177" s="108"/>
      <c r="W177" s="108"/>
      <c r="X177" s="108"/>
      <c r="Y177" s="352"/>
      <c r="Z177" s="108"/>
      <c r="AA177" s="670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  <c r="AM177" s="108"/>
      <c r="AN177" s="108"/>
      <c r="AO177" s="108"/>
      <c r="AP177" s="108"/>
      <c r="AQ177" s="108"/>
      <c r="AR177" s="108"/>
      <c r="AS177" s="108"/>
      <c r="AT177" s="108"/>
      <c r="AU177" s="108"/>
      <c r="AV177" s="108"/>
      <c r="AW177" s="108"/>
      <c r="AX177" s="108"/>
      <c r="AY177" s="108"/>
      <c r="AZ177" s="108"/>
      <c r="BA177" s="108"/>
    </row>
    <row r="178" spans="1:53">
      <c r="A178" s="108"/>
      <c r="B178" s="127"/>
      <c r="C178" s="207"/>
      <c r="D178" s="127"/>
      <c r="E178" s="127"/>
      <c r="F178" s="127"/>
      <c r="G178" s="127"/>
      <c r="H178" s="103"/>
      <c r="I178" s="127"/>
      <c r="J178" s="127"/>
      <c r="K178" s="127"/>
      <c r="L178" s="127"/>
      <c r="M178" s="103"/>
      <c r="N178" s="100"/>
      <c r="O178" s="100"/>
      <c r="P178" s="207"/>
      <c r="Q178" s="384"/>
      <c r="R178" s="127"/>
      <c r="S178" s="384"/>
      <c r="T178" s="127"/>
      <c r="U178" s="108"/>
      <c r="V178" s="285"/>
      <c r="W178" s="384"/>
      <c r="X178" s="159"/>
      <c r="Y178" s="671"/>
      <c r="Z178" s="108"/>
      <c r="AA178" s="670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Q178" s="108"/>
      <c r="AR178" s="108"/>
      <c r="AS178" s="108"/>
      <c r="AT178" s="108"/>
      <c r="AU178" s="108"/>
      <c r="AV178" s="108"/>
      <c r="AW178" s="108"/>
      <c r="AX178" s="108"/>
      <c r="AY178" s="108"/>
      <c r="AZ178" s="108"/>
      <c r="BA178" s="108"/>
    </row>
    <row r="179" spans="1:53">
      <c r="A179" s="159"/>
      <c r="B179" s="127"/>
      <c r="C179" s="672"/>
      <c r="D179" s="688"/>
      <c r="E179" s="673"/>
      <c r="F179" s="673"/>
      <c r="G179" s="673"/>
      <c r="H179" s="673"/>
      <c r="I179" s="673"/>
      <c r="J179" s="673"/>
      <c r="K179" s="673"/>
      <c r="L179" s="673"/>
      <c r="M179" s="673"/>
      <c r="N179" s="672"/>
      <c r="O179" s="384"/>
      <c r="P179" s="384"/>
      <c r="Q179" s="108"/>
      <c r="R179" s="578"/>
      <c r="S179" s="108"/>
      <c r="T179" s="108"/>
      <c r="U179" s="108"/>
      <c r="V179" s="674"/>
      <c r="W179" s="127"/>
      <c r="X179" s="122"/>
      <c r="Y179" s="675"/>
      <c r="Z179" s="108"/>
      <c r="AA179" s="676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8"/>
      <c r="AN179" s="108"/>
      <c r="AO179" s="108"/>
      <c r="AP179" s="108"/>
      <c r="AQ179" s="108"/>
      <c r="AR179" s="108"/>
      <c r="AS179" s="108"/>
      <c r="AT179" s="108"/>
      <c r="AU179" s="108"/>
      <c r="AV179" s="108"/>
      <c r="AW179" s="108"/>
      <c r="AX179" s="108"/>
      <c r="AY179" s="108"/>
      <c r="AZ179" s="108"/>
      <c r="BA179" s="108"/>
    </row>
    <row r="180" spans="1:53">
      <c r="A180" s="159"/>
      <c r="B180" s="127"/>
      <c r="C180" s="672"/>
      <c r="D180" s="688"/>
      <c r="E180" s="673"/>
      <c r="F180" s="673"/>
      <c r="G180" s="673"/>
      <c r="H180" s="673"/>
      <c r="I180" s="673"/>
      <c r="J180" s="673"/>
      <c r="K180" s="673"/>
      <c r="L180" s="673"/>
      <c r="M180" s="673"/>
      <c r="N180" s="677"/>
      <c r="O180" s="678"/>
      <c r="P180" s="384"/>
      <c r="Q180" s="108"/>
      <c r="R180" s="108"/>
      <c r="S180" s="108"/>
      <c r="T180" s="108"/>
      <c r="U180" s="108"/>
      <c r="V180" s="674"/>
      <c r="W180" s="127"/>
      <c r="X180" s="122"/>
      <c r="Y180" s="675"/>
      <c r="Z180" s="108"/>
      <c r="AA180" s="676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  <c r="AM180" s="108"/>
      <c r="AN180" s="108"/>
      <c r="AO180" s="108"/>
      <c r="AP180" s="108"/>
      <c r="AQ180" s="108"/>
      <c r="AR180" s="108"/>
      <c r="AS180" s="108"/>
      <c r="AT180" s="108"/>
      <c r="AU180" s="108"/>
      <c r="AV180" s="108"/>
      <c r="AW180" s="108"/>
      <c r="AX180" s="108"/>
      <c r="AY180" s="108"/>
      <c r="AZ180" s="108"/>
      <c r="BA180" s="108"/>
    </row>
    <row r="181" spans="1:53" ht="12" customHeight="1">
      <c r="A181" s="159"/>
      <c r="B181" s="127"/>
      <c r="C181" s="672"/>
      <c r="D181" s="688"/>
      <c r="E181" s="673"/>
      <c r="F181" s="673"/>
      <c r="G181" s="688"/>
      <c r="H181" s="673"/>
      <c r="I181" s="673"/>
      <c r="J181" s="688"/>
      <c r="K181" s="673"/>
      <c r="L181" s="673"/>
      <c r="M181" s="673"/>
      <c r="N181" s="672"/>
      <c r="O181" s="678"/>
      <c r="P181" s="384"/>
      <c r="Q181" s="108"/>
      <c r="R181" s="108"/>
      <c r="S181" s="108"/>
      <c r="T181" s="108"/>
      <c r="U181" s="108"/>
      <c r="V181" s="674"/>
      <c r="W181" s="127"/>
      <c r="X181" s="122"/>
      <c r="Y181" s="675"/>
      <c r="Z181" s="108"/>
      <c r="AA181" s="679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  <c r="AM181" s="108"/>
      <c r="AN181" s="108"/>
      <c r="AO181" s="108"/>
      <c r="AP181" s="108"/>
      <c r="AQ181" s="108"/>
      <c r="AR181" s="108"/>
      <c r="AS181" s="108"/>
      <c r="AT181" s="108"/>
      <c r="AU181" s="108"/>
      <c r="AV181" s="108"/>
      <c r="AW181" s="108"/>
      <c r="AX181" s="108"/>
      <c r="AY181" s="108"/>
      <c r="AZ181" s="108"/>
      <c r="BA181" s="108"/>
    </row>
    <row r="182" spans="1:53">
      <c r="A182" s="159"/>
      <c r="B182" s="127"/>
      <c r="C182" s="672"/>
      <c r="D182" s="688"/>
      <c r="E182" s="673"/>
      <c r="F182" s="673"/>
      <c r="G182" s="673"/>
      <c r="H182" s="673"/>
      <c r="I182" s="673"/>
      <c r="J182" s="673"/>
      <c r="K182" s="673"/>
      <c r="L182" s="673"/>
      <c r="M182" s="688"/>
      <c r="N182" s="680"/>
      <c r="O182" s="678"/>
      <c r="P182" s="384"/>
      <c r="Q182" s="108"/>
      <c r="R182" s="108"/>
      <c r="S182" s="108"/>
      <c r="T182" s="108"/>
      <c r="U182" s="108"/>
      <c r="V182" s="674"/>
      <c r="W182" s="127"/>
      <c r="X182" s="122"/>
      <c r="Y182" s="675"/>
      <c r="Z182" s="108"/>
      <c r="AA182" s="676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  <c r="AM182" s="108"/>
      <c r="AN182" s="108"/>
      <c r="AO182" s="108"/>
      <c r="AP182" s="108"/>
      <c r="AQ182" s="108"/>
      <c r="AR182" s="108"/>
      <c r="AS182" s="108"/>
      <c r="AT182" s="108"/>
      <c r="AU182" s="108"/>
      <c r="AV182" s="108"/>
      <c r="AW182" s="108"/>
      <c r="AX182" s="108"/>
      <c r="AY182" s="108"/>
      <c r="AZ182" s="108"/>
      <c r="BA182" s="108"/>
    </row>
    <row r="183" spans="1:53" ht="12.75" customHeight="1">
      <c r="A183" s="159"/>
      <c r="B183" s="127"/>
      <c r="C183" s="672"/>
      <c r="D183" s="688"/>
      <c r="E183" s="673"/>
      <c r="F183" s="673"/>
      <c r="G183" s="673"/>
      <c r="H183" s="673"/>
      <c r="I183" s="673"/>
      <c r="J183" s="673"/>
      <c r="K183" s="673"/>
      <c r="L183" s="673"/>
      <c r="M183" s="673"/>
      <c r="N183" s="672"/>
      <c r="O183" s="678"/>
      <c r="P183" s="384"/>
      <c r="Q183" s="108"/>
      <c r="R183" s="108"/>
      <c r="S183" s="108"/>
      <c r="T183" s="108"/>
      <c r="U183" s="108"/>
      <c r="V183" s="674"/>
      <c r="W183" s="127"/>
      <c r="X183" s="122"/>
      <c r="Y183" s="675"/>
      <c r="Z183" s="108"/>
      <c r="AA183" s="681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  <c r="AM183" s="108"/>
      <c r="AN183" s="108"/>
      <c r="AO183" s="108"/>
      <c r="AP183" s="108"/>
      <c r="AQ183" s="108"/>
      <c r="AR183" s="108"/>
      <c r="AS183" s="108"/>
      <c r="AT183" s="108"/>
      <c r="AU183" s="108"/>
      <c r="AV183" s="108"/>
      <c r="AW183" s="108"/>
      <c r="AX183" s="108"/>
      <c r="AY183" s="108"/>
      <c r="AZ183" s="108"/>
      <c r="BA183" s="108"/>
    </row>
    <row r="184" spans="1:53">
      <c r="A184" s="159"/>
      <c r="B184" s="127"/>
      <c r="C184" s="672"/>
      <c r="D184" s="688"/>
      <c r="E184" s="673"/>
      <c r="F184" s="673"/>
      <c r="G184" s="673"/>
      <c r="H184" s="673"/>
      <c r="I184" s="673"/>
      <c r="J184" s="673"/>
      <c r="K184" s="673"/>
      <c r="L184" s="673"/>
      <c r="M184" s="673"/>
      <c r="N184" s="672"/>
      <c r="O184" s="678"/>
      <c r="P184" s="384"/>
      <c r="Q184" s="108"/>
      <c r="R184" s="108"/>
      <c r="S184" s="108"/>
      <c r="T184" s="108"/>
      <c r="U184" s="108"/>
      <c r="V184" s="674"/>
      <c r="W184" s="127"/>
      <c r="X184" s="122"/>
      <c r="Y184" s="675"/>
      <c r="Z184" s="108"/>
      <c r="AA184" s="679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/>
      <c r="AN184" s="108"/>
      <c r="AO184" s="108"/>
      <c r="AP184" s="108"/>
      <c r="AQ184" s="108"/>
      <c r="AR184" s="108"/>
      <c r="AS184" s="108"/>
      <c r="AT184" s="108"/>
      <c r="AU184" s="108"/>
      <c r="AV184" s="108"/>
      <c r="AW184" s="108"/>
      <c r="AX184" s="108"/>
      <c r="AY184" s="108"/>
      <c r="AZ184" s="108"/>
      <c r="BA184" s="108"/>
    </row>
    <row r="185" spans="1:53" ht="15" customHeight="1">
      <c r="A185" s="159"/>
      <c r="B185" s="127"/>
      <c r="C185" s="672"/>
      <c r="D185" s="688"/>
      <c r="E185" s="673"/>
      <c r="F185" s="100"/>
      <c r="G185" s="683"/>
      <c r="H185" s="688"/>
      <c r="I185" s="673"/>
      <c r="J185" s="673"/>
      <c r="K185" s="673"/>
      <c r="L185" s="673"/>
      <c r="M185" s="673"/>
      <c r="N185" s="682"/>
      <c r="O185" s="678"/>
      <c r="P185" s="384"/>
      <c r="Q185" s="108"/>
      <c r="R185" s="108"/>
      <c r="S185" s="108"/>
      <c r="T185" s="108"/>
      <c r="U185" s="108"/>
      <c r="V185" s="674"/>
      <c r="W185" s="127"/>
      <c r="X185" s="122"/>
      <c r="Y185" s="675"/>
      <c r="Z185" s="108"/>
      <c r="AA185" s="681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  <c r="AP185" s="108"/>
      <c r="AQ185" s="108"/>
      <c r="AR185" s="108"/>
      <c r="AS185" s="108"/>
      <c r="AT185" s="108"/>
      <c r="AU185" s="108"/>
      <c r="AV185" s="108"/>
      <c r="AW185" s="108"/>
      <c r="AX185" s="108"/>
      <c r="AY185" s="108"/>
      <c r="AZ185" s="108"/>
      <c r="BA185" s="108"/>
    </row>
    <row r="186" spans="1:53">
      <c r="A186" s="159"/>
      <c r="B186" s="127"/>
      <c r="C186" s="672"/>
      <c r="D186" s="688"/>
      <c r="E186" s="673"/>
      <c r="F186" s="673"/>
      <c r="G186" s="673"/>
      <c r="H186" s="673"/>
      <c r="I186" s="673"/>
      <c r="J186" s="673"/>
      <c r="K186" s="673"/>
      <c r="L186" s="673"/>
      <c r="M186" s="673"/>
      <c r="N186" s="672"/>
      <c r="O186" s="678"/>
      <c r="P186" s="384"/>
      <c r="Q186" s="108"/>
      <c r="R186" s="108"/>
      <c r="S186" s="108"/>
      <c r="T186" s="108"/>
      <c r="U186" s="108"/>
      <c r="V186" s="674"/>
      <c r="W186" s="127"/>
      <c r="X186" s="122"/>
      <c r="Y186" s="675"/>
      <c r="Z186" s="108"/>
      <c r="AA186" s="676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  <c r="AP186" s="108"/>
      <c r="AQ186" s="108"/>
      <c r="AR186" s="108"/>
      <c r="AS186" s="108"/>
      <c r="AT186" s="108"/>
      <c r="AU186" s="108"/>
      <c r="AV186" s="108"/>
      <c r="AW186" s="108"/>
      <c r="AX186" s="108"/>
      <c r="AY186" s="108"/>
      <c r="AZ186" s="108"/>
      <c r="BA186" s="108"/>
    </row>
    <row r="187" spans="1:53">
      <c r="A187" s="159"/>
      <c r="B187" s="127"/>
      <c r="C187" s="672"/>
      <c r="D187" s="688"/>
      <c r="E187" s="673"/>
      <c r="F187" s="673"/>
      <c r="G187" s="673"/>
      <c r="H187" s="673"/>
      <c r="I187" s="673"/>
      <c r="J187" s="673"/>
      <c r="K187" s="673"/>
      <c r="L187" s="673"/>
      <c r="M187" s="673"/>
      <c r="N187" s="672"/>
      <c r="O187" s="678"/>
      <c r="P187" s="384"/>
      <c r="Q187" s="108"/>
      <c r="R187" s="108"/>
      <c r="S187" s="108"/>
      <c r="T187" s="108"/>
      <c r="U187" s="108"/>
      <c r="V187" s="674"/>
      <c r="W187" s="127"/>
      <c r="X187" s="122"/>
      <c r="Y187" s="675"/>
      <c r="Z187" s="108"/>
      <c r="AA187" s="676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108"/>
      <c r="AQ187" s="108"/>
      <c r="AR187" s="108"/>
      <c r="AS187" s="108"/>
      <c r="AT187" s="108"/>
      <c r="AU187" s="108"/>
      <c r="AV187" s="108"/>
      <c r="AW187" s="108"/>
      <c r="AX187" s="108"/>
      <c r="AY187" s="108"/>
      <c r="AZ187" s="108"/>
      <c r="BA187" s="108"/>
    </row>
    <row r="188" spans="1:53">
      <c r="A188" s="159"/>
      <c r="B188" s="127"/>
      <c r="C188" s="672"/>
      <c r="D188" s="688"/>
      <c r="E188" s="673"/>
      <c r="F188" s="673"/>
      <c r="G188" s="673"/>
      <c r="H188" s="673"/>
      <c r="I188" s="673"/>
      <c r="J188" s="673"/>
      <c r="K188" s="673"/>
      <c r="L188" s="673"/>
      <c r="M188" s="673"/>
      <c r="N188" s="672"/>
      <c r="O188" s="678"/>
      <c r="P188" s="384"/>
      <c r="Q188" s="108"/>
      <c r="R188" s="108"/>
      <c r="S188" s="108"/>
      <c r="T188" s="108"/>
      <c r="U188" s="108"/>
      <c r="V188" s="674"/>
      <c r="W188" s="127"/>
      <c r="X188" s="122"/>
      <c r="Y188" s="675"/>
      <c r="Z188" s="108"/>
      <c r="AA188" s="676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  <c r="AM188" s="108"/>
      <c r="AN188" s="108"/>
      <c r="AO188" s="108"/>
      <c r="AP188" s="108"/>
      <c r="AQ188" s="108"/>
      <c r="AR188" s="108"/>
      <c r="AS188" s="108"/>
      <c r="AT188" s="108"/>
      <c r="AU188" s="108"/>
      <c r="AV188" s="108"/>
      <c r="AW188" s="108"/>
      <c r="AX188" s="108"/>
      <c r="AY188" s="108"/>
      <c r="AZ188" s="108"/>
      <c r="BA188" s="108"/>
    </row>
    <row r="189" spans="1:53">
      <c r="A189" s="159"/>
      <c r="B189" s="127"/>
      <c r="C189" s="672"/>
      <c r="D189" s="688"/>
      <c r="E189" s="673"/>
      <c r="F189" s="673"/>
      <c r="G189" s="673"/>
      <c r="H189" s="673"/>
      <c r="I189" s="673"/>
      <c r="J189" s="673"/>
      <c r="K189" s="673"/>
      <c r="L189" s="673"/>
      <c r="M189" s="673"/>
      <c r="N189" s="672"/>
      <c r="O189" s="678"/>
      <c r="P189" s="384"/>
      <c r="Q189" s="108"/>
      <c r="R189" s="108"/>
      <c r="S189" s="108"/>
      <c r="T189" s="108"/>
      <c r="U189" s="108"/>
      <c r="V189" s="674"/>
      <c r="W189" s="127"/>
      <c r="X189" s="122"/>
      <c r="Y189" s="675"/>
      <c r="Z189" s="108"/>
      <c r="AA189" s="676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  <c r="AM189" s="108"/>
      <c r="AN189" s="108"/>
      <c r="AO189" s="108"/>
      <c r="AP189" s="108"/>
      <c r="AQ189" s="108"/>
      <c r="AR189" s="108"/>
      <c r="AS189" s="108"/>
      <c r="AT189" s="108"/>
      <c r="AU189" s="108"/>
      <c r="AV189" s="108"/>
      <c r="AW189" s="108"/>
      <c r="AX189" s="108"/>
      <c r="AY189" s="108"/>
      <c r="AZ189" s="108"/>
      <c r="BA189" s="108"/>
    </row>
    <row r="190" spans="1:53">
      <c r="A190" s="159"/>
      <c r="B190" s="127"/>
      <c r="C190" s="672"/>
      <c r="D190" s="688"/>
      <c r="E190" s="673"/>
      <c r="F190" s="673"/>
      <c r="G190" s="673"/>
      <c r="H190" s="673"/>
      <c r="I190" s="673"/>
      <c r="J190" s="673"/>
      <c r="K190" s="673"/>
      <c r="L190" s="673"/>
      <c r="M190" s="673"/>
      <c r="N190" s="672"/>
      <c r="O190" s="678"/>
      <c r="P190" s="384"/>
      <c r="Q190" s="108"/>
      <c r="R190" s="108"/>
      <c r="S190" s="108"/>
      <c r="T190" s="108"/>
      <c r="U190" s="108"/>
      <c r="V190" s="674"/>
      <c r="W190" s="127"/>
      <c r="X190" s="122"/>
      <c r="Y190" s="675"/>
      <c r="Z190" s="108"/>
      <c r="AA190" s="676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  <c r="AM190" s="108"/>
      <c r="AN190" s="108"/>
      <c r="AO190" s="108"/>
      <c r="AP190" s="108"/>
      <c r="AQ190" s="108"/>
      <c r="AR190" s="108"/>
      <c r="AS190" s="108"/>
      <c r="AT190" s="108"/>
      <c r="AU190" s="108"/>
      <c r="AV190" s="108"/>
      <c r="AW190" s="108"/>
      <c r="AX190" s="108"/>
      <c r="AY190" s="108"/>
      <c r="AZ190" s="108"/>
      <c r="BA190" s="108"/>
    </row>
    <row r="191" spans="1:53">
      <c r="A191" s="159"/>
      <c r="B191" s="127"/>
      <c r="C191" s="672"/>
      <c r="D191" s="688"/>
      <c r="E191" s="673"/>
      <c r="F191" s="673"/>
      <c r="G191" s="673"/>
      <c r="H191" s="673"/>
      <c r="I191" s="673"/>
      <c r="J191" s="673"/>
      <c r="K191" s="673"/>
      <c r="L191" s="673"/>
      <c r="M191" s="673"/>
      <c r="N191" s="672"/>
      <c r="O191" s="678"/>
      <c r="P191" s="384"/>
      <c r="Q191" s="108"/>
      <c r="R191" s="108"/>
      <c r="S191" s="108"/>
      <c r="T191" s="108"/>
      <c r="U191" s="108"/>
      <c r="V191" s="674"/>
      <c r="W191" s="127"/>
      <c r="X191" s="122"/>
      <c r="Y191" s="675"/>
      <c r="Z191" s="108"/>
      <c r="AA191" s="676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  <c r="AM191" s="108"/>
      <c r="AN191" s="108"/>
      <c r="AO191" s="108"/>
      <c r="AP191" s="108"/>
      <c r="AQ191" s="108"/>
      <c r="AR191" s="108"/>
      <c r="AS191" s="108"/>
      <c r="AT191" s="108"/>
      <c r="AU191" s="108"/>
      <c r="AV191" s="108"/>
      <c r="AW191" s="108"/>
      <c r="AX191" s="108"/>
      <c r="AY191" s="108"/>
      <c r="AZ191" s="108"/>
      <c r="BA191" s="108"/>
    </row>
    <row r="192" spans="1:53">
      <c r="A192" s="159"/>
      <c r="B192" s="127"/>
      <c r="C192" s="672"/>
      <c r="D192" s="688"/>
      <c r="E192" s="673"/>
      <c r="F192" s="673"/>
      <c r="G192" s="673"/>
      <c r="H192" s="673"/>
      <c r="I192" s="673"/>
      <c r="J192" s="673"/>
      <c r="K192" s="673"/>
      <c r="L192" s="673"/>
      <c r="M192" s="673"/>
      <c r="N192" s="672"/>
      <c r="O192" s="678"/>
      <c r="P192" s="384"/>
      <c r="Q192" s="108"/>
      <c r="R192" s="108"/>
      <c r="S192" s="108"/>
      <c r="T192" s="108"/>
      <c r="U192" s="108"/>
      <c r="V192" s="674"/>
      <c r="W192" s="127"/>
      <c r="X192" s="122"/>
      <c r="Y192" s="675"/>
      <c r="Z192" s="108"/>
      <c r="AA192" s="676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/>
      <c r="AN192" s="108"/>
      <c r="AO192" s="108"/>
      <c r="AP192" s="108"/>
      <c r="AQ192" s="108"/>
      <c r="AR192" s="108"/>
      <c r="AS192" s="108"/>
      <c r="AT192" s="108"/>
      <c r="AU192" s="108"/>
      <c r="AV192" s="108"/>
      <c r="AW192" s="108"/>
      <c r="AX192" s="108"/>
      <c r="AY192" s="108"/>
      <c r="AZ192" s="108"/>
      <c r="BA192" s="108"/>
    </row>
    <row r="193" spans="1:53" ht="13.5" customHeight="1">
      <c r="A193" s="159"/>
      <c r="B193" s="127"/>
      <c r="C193" s="672"/>
      <c r="D193" s="688"/>
      <c r="E193" s="673"/>
      <c r="F193" s="673"/>
      <c r="G193" s="673"/>
      <c r="H193" s="673"/>
      <c r="I193" s="673"/>
      <c r="J193" s="673"/>
      <c r="K193" s="673"/>
      <c r="L193" s="673"/>
      <c r="M193" s="673"/>
      <c r="N193" s="672"/>
      <c r="O193" s="678"/>
      <c r="P193" s="384"/>
      <c r="Q193" s="108"/>
      <c r="R193" s="108"/>
      <c r="S193" s="108"/>
      <c r="T193" s="108"/>
      <c r="U193" s="108"/>
      <c r="V193" s="674"/>
      <c r="W193" s="127"/>
      <c r="X193" s="122"/>
      <c r="Y193" s="675"/>
      <c r="Z193" s="108"/>
      <c r="AA193" s="679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O193" s="108"/>
      <c r="AP193" s="108"/>
      <c r="AQ193" s="108"/>
      <c r="AR193" s="108"/>
      <c r="AS193" s="108"/>
      <c r="AT193" s="108"/>
      <c r="AU193" s="108"/>
      <c r="AV193" s="108"/>
      <c r="AW193" s="108"/>
      <c r="AX193" s="108"/>
      <c r="AY193" s="108"/>
      <c r="AZ193" s="108"/>
      <c r="BA193" s="108"/>
    </row>
    <row r="194" spans="1:53" ht="12" customHeight="1">
      <c r="A194" s="159"/>
      <c r="B194" s="127"/>
      <c r="C194" s="672"/>
      <c r="D194" s="691"/>
      <c r="E194" s="683"/>
      <c r="F194" s="684"/>
      <c r="G194" s="673"/>
      <c r="H194" s="673"/>
      <c r="I194" s="673"/>
      <c r="J194" s="673"/>
      <c r="K194" s="683"/>
      <c r="L194" s="683"/>
      <c r="M194" s="673"/>
      <c r="N194" s="677"/>
      <c r="O194" s="678"/>
      <c r="P194" s="384"/>
      <c r="Q194" s="108"/>
      <c r="R194" s="108"/>
      <c r="S194" s="108"/>
      <c r="T194" s="108"/>
      <c r="U194" s="108"/>
      <c r="V194" s="674"/>
      <c r="W194" s="127"/>
      <c r="X194" s="122"/>
      <c r="Y194" s="675"/>
      <c r="Z194" s="108"/>
      <c r="AA194" s="685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  <c r="AN194" s="108"/>
      <c r="AO194" s="108"/>
      <c r="AP194" s="108"/>
      <c r="AQ194" s="108"/>
      <c r="AR194" s="108"/>
      <c r="AS194" s="108"/>
      <c r="AT194" s="108"/>
      <c r="AU194" s="108"/>
      <c r="AV194" s="108"/>
      <c r="AW194" s="108"/>
      <c r="AX194" s="108"/>
      <c r="AY194" s="108"/>
      <c r="AZ194" s="108"/>
      <c r="BA194" s="108"/>
    </row>
    <row r="195" spans="1:53">
      <c r="A195" s="159"/>
      <c r="B195" s="127"/>
      <c r="C195" s="672"/>
      <c r="D195" s="691"/>
      <c r="E195" s="683"/>
      <c r="F195" s="684"/>
      <c r="G195" s="673"/>
      <c r="H195" s="673"/>
      <c r="I195" s="673"/>
      <c r="J195" s="673"/>
      <c r="K195" s="683"/>
      <c r="L195" s="683"/>
      <c r="M195" s="673"/>
      <c r="N195" s="672"/>
      <c r="O195" s="678"/>
      <c r="P195" s="384"/>
      <c r="Q195" s="108"/>
      <c r="R195" s="108"/>
      <c r="S195" s="108"/>
      <c r="T195" s="108"/>
      <c r="U195" s="108"/>
      <c r="V195" s="674"/>
      <c r="W195" s="127"/>
      <c r="X195" s="122"/>
      <c r="Y195" s="675"/>
      <c r="Z195" s="108"/>
      <c r="AA195" s="676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/>
      <c r="AP195" s="108"/>
      <c r="AQ195" s="108"/>
      <c r="AR195" s="108"/>
      <c r="AS195" s="108"/>
      <c r="AT195" s="108"/>
      <c r="AU195" s="108"/>
      <c r="AV195" s="108"/>
      <c r="AW195" s="108"/>
      <c r="AX195" s="108"/>
      <c r="AY195" s="108"/>
      <c r="AZ195" s="108"/>
      <c r="BA195" s="108"/>
    </row>
    <row r="196" spans="1:53" ht="13.5" customHeight="1">
      <c r="A196" s="159"/>
      <c r="B196" s="127"/>
      <c r="C196" s="672"/>
      <c r="D196" s="691"/>
      <c r="E196" s="683"/>
      <c r="F196" s="684"/>
      <c r="G196" s="673"/>
      <c r="H196" s="673"/>
      <c r="I196" s="673"/>
      <c r="J196" s="673"/>
      <c r="K196" s="683"/>
      <c r="L196" s="683"/>
      <c r="M196" s="673"/>
      <c r="N196" s="672"/>
      <c r="O196" s="678"/>
      <c r="P196" s="384"/>
      <c r="Q196" s="108"/>
      <c r="R196" s="108"/>
      <c r="S196" s="108"/>
      <c r="T196" s="108"/>
      <c r="U196" s="108"/>
      <c r="V196" s="674"/>
      <c r="W196" s="127"/>
      <c r="X196" s="122"/>
      <c r="Y196" s="675"/>
      <c r="Z196" s="108"/>
      <c r="AA196" s="676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  <c r="AR196" s="108"/>
      <c r="AS196" s="108"/>
      <c r="AT196" s="108"/>
      <c r="AU196" s="108"/>
      <c r="AV196" s="108"/>
      <c r="AW196" s="108"/>
      <c r="AX196" s="108"/>
      <c r="AY196" s="108"/>
      <c r="AZ196" s="108"/>
      <c r="BA196" s="108"/>
    </row>
    <row r="197" spans="1:53">
      <c r="A197" s="159"/>
      <c r="B197" s="127"/>
      <c r="C197" s="672"/>
      <c r="D197" s="691"/>
      <c r="E197" s="683"/>
      <c r="F197" s="684"/>
      <c r="G197" s="673"/>
      <c r="H197" s="695"/>
      <c r="I197" s="673"/>
      <c r="J197" s="695"/>
      <c r="K197" s="688"/>
      <c r="L197" s="688"/>
      <c r="M197" s="673"/>
      <c r="N197" s="672"/>
      <c r="O197" s="678"/>
      <c r="P197" s="384"/>
      <c r="Q197" s="108"/>
      <c r="R197" s="108"/>
      <c r="S197" s="108"/>
      <c r="T197" s="108"/>
      <c r="U197" s="108"/>
      <c r="V197" s="674"/>
      <c r="W197" s="127"/>
      <c r="X197" s="122"/>
      <c r="Y197" s="675"/>
      <c r="Z197" s="108"/>
      <c r="AA197" s="681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  <c r="AM197" s="108"/>
      <c r="AN197" s="108"/>
      <c r="AO197" s="108"/>
      <c r="AP197" s="108"/>
      <c r="AQ197" s="108"/>
      <c r="AR197" s="108"/>
      <c r="AS197" s="108"/>
      <c r="AT197" s="108"/>
      <c r="AU197" s="108"/>
      <c r="AV197" s="108"/>
      <c r="AW197" s="108"/>
      <c r="AX197" s="108"/>
      <c r="AY197" s="108"/>
      <c r="AZ197" s="108"/>
      <c r="BA197" s="108"/>
    </row>
    <row r="198" spans="1:53">
      <c r="A198" s="159"/>
      <c r="B198" s="127"/>
      <c r="C198" s="672"/>
      <c r="D198" s="691"/>
      <c r="E198" s="688"/>
      <c r="F198" s="684"/>
      <c r="G198" s="673"/>
      <c r="H198" s="673"/>
      <c r="I198" s="673"/>
      <c r="J198" s="673"/>
      <c r="K198" s="688"/>
      <c r="L198" s="688"/>
      <c r="M198" s="673"/>
      <c r="N198" s="672"/>
      <c r="O198" s="678"/>
      <c r="P198" s="384"/>
      <c r="Q198" s="108"/>
      <c r="R198" s="108"/>
      <c r="S198" s="108"/>
      <c r="T198" s="108"/>
      <c r="U198" s="108"/>
      <c r="V198" s="674"/>
      <c r="W198" s="127"/>
      <c r="X198" s="122"/>
      <c r="Y198" s="675"/>
      <c r="Z198" s="108"/>
      <c r="AA198" s="676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  <c r="AM198" s="108"/>
      <c r="AN198" s="108"/>
      <c r="AO198" s="108"/>
      <c r="AP198" s="108"/>
      <c r="AQ198" s="108"/>
      <c r="AR198" s="108"/>
      <c r="AS198" s="108"/>
      <c r="AT198" s="108"/>
      <c r="AU198" s="108"/>
      <c r="AV198" s="108"/>
      <c r="AW198" s="108"/>
      <c r="AX198" s="108"/>
      <c r="AY198" s="108"/>
      <c r="AZ198" s="108"/>
      <c r="BA198" s="108"/>
    </row>
    <row r="199" spans="1:53" ht="12" customHeight="1">
      <c r="A199" s="159"/>
      <c r="B199" s="127"/>
      <c r="C199" s="672"/>
      <c r="D199" s="691"/>
      <c r="E199" s="683"/>
      <c r="F199" s="684"/>
      <c r="G199" s="673"/>
      <c r="H199" s="673"/>
      <c r="I199" s="673"/>
      <c r="J199" s="673"/>
      <c r="K199" s="688"/>
      <c r="L199" s="683"/>
      <c r="M199" s="673"/>
      <c r="N199" s="672"/>
      <c r="O199" s="678"/>
      <c r="P199" s="384"/>
      <c r="Q199" s="108"/>
      <c r="R199" s="108"/>
      <c r="S199" s="108"/>
      <c r="T199" s="108"/>
      <c r="U199" s="108"/>
      <c r="V199" s="674"/>
      <c r="W199" s="127"/>
      <c r="X199" s="122"/>
      <c r="Y199" s="675"/>
      <c r="Z199" s="108"/>
      <c r="AA199" s="676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  <c r="AM199" s="108"/>
      <c r="AN199" s="108"/>
      <c r="AO199" s="108"/>
      <c r="AP199" s="108"/>
      <c r="AQ199" s="108"/>
      <c r="AR199" s="108"/>
      <c r="AS199" s="108"/>
      <c r="AT199" s="108"/>
      <c r="AU199" s="108"/>
      <c r="AV199" s="108"/>
      <c r="AW199" s="108"/>
      <c r="AX199" s="108"/>
      <c r="AY199" s="108"/>
      <c r="AZ199" s="108"/>
      <c r="BA199" s="108"/>
    </row>
    <row r="200" spans="1:53" ht="12.75" customHeight="1">
      <c r="A200" s="159"/>
      <c r="B200" s="127"/>
      <c r="C200" s="672"/>
      <c r="D200" s="691"/>
      <c r="E200" s="688"/>
      <c r="F200" s="684"/>
      <c r="G200" s="673"/>
      <c r="H200" s="673"/>
      <c r="I200" s="673"/>
      <c r="J200" s="673"/>
      <c r="K200" s="684"/>
      <c r="L200" s="684"/>
      <c r="M200" s="100"/>
      <c r="N200" s="672"/>
      <c r="O200" s="678"/>
      <c r="P200" s="384"/>
      <c r="Q200" s="108"/>
      <c r="R200" s="108"/>
      <c r="S200" s="108"/>
      <c r="T200" s="108"/>
      <c r="U200" s="108"/>
      <c r="V200" s="674"/>
      <c r="W200" s="127"/>
      <c r="X200" s="122"/>
      <c r="Y200" s="675"/>
      <c r="Z200" s="108"/>
      <c r="AA200" s="676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/>
      <c r="AN200" s="108"/>
      <c r="AO200" s="108"/>
      <c r="AP200" s="108"/>
      <c r="AQ200" s="108"/>
      <c r="AR200" s="108"/>
      <c r="AS200" s="108"/>
      <c r="AT200" s="108"/>
      <c r="AU200" s="108"/>
      <c r="AV200" s="108"/>
      <c r="AW200" s="108"/>
      <c r="AX200" s="108"/>
      <c r="AY200" s="108"/>
      <c r="AZ200" s="108"/>
      <c r="BA200" s="108"/>
    </row>
    <row r="201" spans="1:53" ht="11.25" customHeight="1">
      <c r="A201" s="159"/>
      <c r="B201" s="127"/>
      <c r="C201" s="672"/>
      <c r="D201" s="691"/>
      <c r="E201" s="688"/>
      <c r="F201" s="688"/>
      <c r="G201" s="673"/>
      <c r="H201" s="673"/>
      <c r="I201" s="673"/>
      <c r="J201" s="683"/>
      <c r="K201" s="695"/>
      <c r="L201" s="688"/>
      <c r="M201" s="684"/>
      <c r="N201" s="672"/>
      <c r="O201" s="678"/>
      <c r="P201" s="384"/>
      <c r="Q201" s="108"/>
      <c r="R201" s="108"/>
      <c r="S201" s="108"/>
      <c r="T201" s="108"/>
      <c r="U201" s="108"/>
      <c r="V201" s="674"/>
      <c r="W201" s="127"/>
      <c r="X201" s="122"/>
      <c r="Y201" s="675"/>
      <c r="Z201" s="108"/>
      <c r="AA201" s="676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  <c r="AM201" s="108"/>
      <c r="AN201" s="108"/>
      <c r="AO201" s="108"/>
      <c r="AP201" s="108"/>
      <c r="AQ201" s="108"/>
      <c r="AR201" s="108"/>
      <c r="AS201" s="108"/>
      <c r="AT201" s="108"/>
      <c r="AU201" s="108"/>
      <c r="AV201" s="108"/>
      <c r="AW201" s="108"/>
      <c r="AX201" s="108"/>
      <c r="AY201" s="108"/>
      <c r="AZ201" s="108"/>
      <c r="BA201" s="108"/>
    </row>
    <row r="202" spans="1:53" ht="12" customHeight="1">
      <c r="A202" s="159"/>
      <c r="B202" s="127"/>
      <c r="C202" s="672"/>
      <c r="D202" s="691"/>
      <c r="E202" s="683"/>
      <c r="F202" s="684"/>
      <c r="G202" s="673"/>
      <c r="H202" s="673"/>
      <c r="I202" s="673"/>
      <c r="J202" s="673"/>
      <c r="K202" s="683"/>
      <c r="L202" s="683"/>
      <c r="M202" s="673"/>
      <c r="N202" s="672"/>
      <c r="O202" s="678"/>
      <c r="P202" s="384"/>
      <c r="Q202" s="108"/>
      <c r="R202" s="108"/>
      <c r="S202" s="108"/>
      <c r="T202" s="108"/>
      <c r="U202" s="108"/>
      <c r="V202" s="674"/>
      <c r="W202" s="127"/>
      <c r="X202" s="122"/>
      <c r="Y202" s="675"/>
      <c r="Z202" s="108"/>
      <c r="AA202" s="676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  <c r="AM202" s="108"/>
      <c r="AN202" s="108"/>
      <c r="AO202" s="108"/>
      <c r="AP202" s="108"/>
      <c r="AQ202" s="108"/>
      <c r="AR202" s="108"/>
      <c r="AS202" s="108"/>
      <c r="AT202" s="108"/>
      <c r="AU202" s="108"/>
      <c r="AV202" s="108"/>
      <c r="AW202" s="108"/>
      <c r="AX202" s="108"/>
      <c r="AY202" s="108"/>
      <c r="AZ202" s="108"/>
      <c r="BA202" s="108"/>
    </row>
    <row r="203" spans="1:53">
      <c r="A203" s="159"/>
      <c r="B203" s="127"/>
      <c r="C203" s="672"/>
      <c r="D203" s="691"/>
      <c r="E203" s="688"/>
      <c r="F203" s="684"/>
      <c r="G203" s="673"/>
      <c r="H203" s="673"/>
      <c r="I203" s="673"/>
      <c r="J203" s="673"/>
      <c r="K203" s="684"/>
      <c r="L203" s="684"/>
      <c r="M203" s="673"/>
      <c r="N203" s="672"/>
      <c r="O203" s="686"/>
      <c r="P203" s="384"/>
      <c r="Q203" s="108"/>
      <c r="R203" s="108"/>
      <c r="S203" s="108"/>
      <c r="T203" s="108"/>
      <c r="U203" s="108"/>
      <c r="V203" s="674"/>
      <c r="W203" s="127"/>
      <c r="X203" s="122"/>
      <c r="Y203" s="675"/>
      <c r="Z203" s="108"/>
      <c r="AA203" s="687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  <c r="AM203" s="108"/>
      <c r="AN203" s="108"/>
      <c r="AO203" s="108"/>
      <c r="AP203" s="108"/>
      <c r="AQ203" s="108"/>
      <c r="AR203" s="108"/>
      <c r="AS203" s="108"/>
      <c r="AT203" s="108"/>
      <c r="AU203" s="108"/>
      <c r="AV203" s="108"/>
      <c r="AW203" s="108"/>
      <c r="AX203" s="108"/>
      <c r="AY203" s="108"/>
      <c r="AZ203" s="108"/>
      <c r="BA203" s="108"/>
    </row>
    <row r="204" spans="1:53" ht="13.5" customHeight="1">
      <c r="A204" s="159"/>
      <c r="B204" s="127"/>
      <c r="C204" s="672"/>
      <c r="D204" s="691"/>
      <c r="E204" s="683"/>
      <c r="F204" s="684"/>
      <c r="G204" s="673"/>
      <c r="H204" s="673"/>
      <c r="I204" s="673"/>
      <c r="J204" s="673"/>
      <c r="K204" s="684"/>
      <c r="L204" s="684"/>
      <c r="M204" s="673"/>
      <c r="N204" s="672"/>
      <c r="O204" s="678"/>
      <c r="P204" s="384"/>
      <c r="Q204" s="108"/>
      <c r="R204" s="108"/>
      <c r="S204" s="108"/>
      <c r="T204" s="108"/>
      <c r="U204" s="108"/>
      <c r="V204" s="674"/>
      <c r="W204" s="127"/>
      <c r="X204" s="122"/>
      <c r="Y204" s="675"/>
      <c r="Z204" s="108"/>
      <c r="AA204" s="676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  <c r="AM204" s="108"/>
      <c r="AN204" s="108"/>
      <c r="AO204" s="108"/>
      <c r="AP204" s="108"/>
      <c r="AQ204" s="108"/>
      <c r="AR204" s="108"/>
      <c r="AS204" s="108"/>
      <c r="AT204" s="108"/>
      <c r="AU204" s="108"/>
      <c r="AV204" s="108"/>
      <c r="AW204" s="108"/>
      <c r="AX204" s="108"/>
      <c r="AY204" s="108"/>
      <c r="AZ204" s="108"/>
      <c r="BA204" s="108"/>
    </row>
    <row r="205" spans="1:53" ht="13.5" customHeight="1">
      <c r="A205" s="159"/>
      <c r="B205" s="127"/>
      <c r="C205" s="672"/>
      <c r="D205" s="691"/>
      <c r="E205" s="684"/>
      <c r="F205" s="688"/>
      <c r="G205" s="673"/>
      <c r="H205" s="673"/>
      <c r="I205" s="673"/>
      <c r="J205" s="673"/>
      <c r="K205" s="695"/>
      <c r="L205" s="688"/>
      <c r="M205" s="673"/>
      <c r="N205" s="672"/>
      <c r="O205" s="686"/>
      <c r="P205" s="384"/>
      <c r="Q205" s="108"/>
      <c r="R205" s="108"/>
      <c r="S205" s="108"/>
      <c r="T205" s="108"/>
      <c r="U205" s="108"/>
      <c r="V205" s="674"/>
      <c r="W205" s="127"/>
      <c r="X205" s="122"/>
      <c r="Y205" s="675"/>
      <c r="Z205" s="108"/>
      <c r="AA205" s="687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  <c r="AQ205" s="108"/>
      <c r="AR205" s="108"/>
      <c r="AS205" s="108"/>
      <c r="AT205" s="108"/>
      <c r="AU205" s="108"/>
      <c r="AV205" s="108"/>
      <c r="AW205" s="108"/>
      <c r="AX205" s="108"/>
      <c r="AY205" s="108"/>
      <c r="AZ205" s="108"/>
      <c r="BA205" s="108"/>
    </row>
    <row r="206" spans="1:53" hidden="1">
      <c r="A206" s="159"/>
      <c r="B206" s="127"/>
      <c r="C206" s="672"/>
      <c r="D206" s="691"/>
      <c r="E206" s="688"/>
      <c r="F206" s="684"/>
      <c r="G206" s="673"/>
      <c r="H206" s="673"/>
      <c r="I206" s="673"/>
      <c r="J206" s="673"/>
      <c r="K206" s="683"/>
      <c r="L206" s="683"/>
      <c r="M206" s="673"/>
      <c r="N206" s="672"/>
      <c r="O206" s="678"/>
      <c r="P206" s="384"/>
      <c r="Q206" s="108"/>
      <c r="R206" s="108"/>
      <c r="S206" s="108"/>
      <c r="T206" s="108"/>
      <c r="U206" s="108"/>
      <c r="V206" s="674"/>
      <c r="W206" s="127"/>
      <c r="X206" s="122"/>
      <c r="Y206" s="675"/>
      <c r="Z206" s="108"/>
      <c r="AA206" s="681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  <c r="AM206" s="108"/>
      <c r="AN206" s="108"/>
      <c r="AO206" s="108"/>
      <c r="AP206" s="108"/>
      <c r="AQ206" s="108"/>
      <c r="AR206" s="108"/>
      <c r="AS206" s="108"/>
      <c r="AT206" s="108"/>
      <c r="AU206" s="108"/>
      <c r="AV206" s="108"/>
      <c r="AW206" s="108"/>
      <c r="AX206" s="108"/>
      <c r="AY206" s="108"/>
      <c r="AZ206" s="108"/>
      <c r="BA206" s="108"/>
    </row>
    <row r="207" spans="1:53" ht="13.5" customHeight="1">
      <c r="A207" s="159"/>
      <c r="B207" s="103"/>
      <c r="C207" s="672"/>
      <c r="D207" s="691"/>
      <c r="E207" s="684"/>
      <c r="F207" s="684"/>
      <c r="G207" s="673"/>
      <c r="H207" s="673"/>
      <c r="I207" s="673"/>
      <c r="J207" s="673"/>
      <c r="K207" s="688"/>
      <c r="L207" s="688"/>
      <c r="M207" s="673"/>
      <c r="N207" s="672"/>
      <c r="O207" s="678"/>
      <c r="P207" s="384"/>
      <c r="Q207" s="108"/>
      <c r="R207" s="108"/>
      <c r="S207" s="108"/>
      <c r="T207" s="108"/>
      <c r="U207" s="108"/>
      <c r="V207" s="674"/>
      <c r="W207" s="127"/>
      <c r="X207" s="122"/>
      <c r="Y207" s="675"/>
      <c r="Z207" s="108"/>
      <c r="AA207" s="676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  <c r="AM207" s="108"/>
      <c r="AN207" s="108"/>
      <c r="AO207" s="108"/>
      <c r="AP207" s="108"/>
      <c r="AQ207" s="108"/>
      <c r="AR207" s="108"/>
      <c r="AS207" s="108"/>
      <c r="AT207" s="108"/>
      <c r="AU207" s="108"/>
      <c r="AV207" s="108"/>
      <c r="AW207" s="108"/>
      <c r="AX207" s="108"/>
      <c r="AY207" s="108"/>
      <c r="AZ207" s="108"/>
      <c r="BA207" s="108"/>
    </row>
    <row r="208" spans="1:53" ht="12" customHeight="1">
      <c r="A208" s="159"/>
      <c r="B208" s="127"/>
      <c r="C208" s="672"/>
      <c r="D208" s="691"/>
      <c r="E208" s="683"/>
      <c r="F208" s="684"/>
      <c r="G208" s="695"/>
      <c r="H208" s="673"/>
      <c r="I208" s="673"/>
      <c r="J208" s="673"/>
      <c r="K208" s="683"/>
      <c r="L208" s="684"/>
      <c r="M208" s="673"/>
      <c r="N208" s="677"/>
      <c r="O208" s="686"/>
      <c r="P208" s="384"/>
      <c r="Q208" s="108"/>
      <c r="R208" s="108"/>
      <c r="S208" s="108"/>
      <c r="T208" s="108"/>
      <c r="U208" s="108"/>
      <c r="V208" s="674"/>
      <c r="W208" s="127"/>
      <c r="X208" s="122"/>
      <c r="Y208" s="675"/>
      <c r="Z208" s="108"/>
      <c r="AA208" s="687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108"/>
      <c r="AO208" s="108"/>
      <c r="AP208" s="108"/>
      <c r="AQ208" s="108"/>
      <c r="AR208" s="108"/>
      <c r="AS208" s="108"/>
      <c r="AT208" s="108"/>
      <c r="AU208" s="108"/>
      <c r="AV208" s="108"/>
      <c r="AW208" s="108"/>
      <c r="AX208" s="108"/>
      <c r="AY208" s="108"/>
      <c r="AZ208" s="108"/>
      <c r="BA208" s="108"/>
    </row>
    <row r="209" spans="1:53" ht="13.5" customHeight="1">
      <c r="A209" s="159"/>
      <c r="B209" s="127"/>
      <c r="C209" s="672"/>
      <c r="D209" s="691"/>
      <c r="E209" s="695"/>
      <c r="F209" s="695"/>
      <c r="G209" s="673"/>
      <c r="H209" s="673"/>
      <c r="I209" s="673"/>
      <c r="J209" s="673"/>
      <c r="K209" s="696"/>
      <c r="L209" s="695"/>
      <c r="M209" s="673"/>
      <c r="N209" s="677"/>
      <c r="O209" s="678"/>
      <c r="P209" s="384"/>
      <c r="Q209" s="108"/>
      <c r="R209" s="108"/>
      <c r="S209" s="108"/>
      <c r="T209" s="108"/>
      <c r="U209" s="108"/>
      <c r="V209" s="674"/>
      <c r="W209" s="127"/>
      <c r="X209" s="122"/>
      <c r="Y209" s="675"/>
      <c r="Z209" s="108"/>
      <c r="AA209" s="690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  <c r="AM209" s="108"/>
      <c r="AN209" s="108"/>
      <c r="AO209" s="108"/>
      <c r="AP209" s="108"/>
      <c r="AQ209" s="108"/>
      <c r="AR209" s="108"/>
      <c r="AS209" s="108"/>
      <c r="AT209" s="108"/>
      <c r="AU209" s="108"/>
      <c r="AV209" s="108"/>
      <c r="AW209" s="108"/>
      <c r="AX209" s="108"/>
      <c r="AY209" s="108"/>
      <c r="AZ209" s="108"/>
      <c r="BA209" s="108"/>
    </row>
    <row r="210" spans="1:53">
      <c r="A210" s="159"/>
      <c r="B210" s="127"/>
      <c r="C210" s="672"/>
      <c r="D210" s="691"/>
      <c r="E210" s="155"/>
      <c r="F210" s="155"/>
      <c r="G210" s="155"/>
      <c r="H210" s="155"/>
      <c r="I210" s="155"/>
      <c r="J210" s="155"/>
      <c r="K210" s="155"/>
      <c r="L210" s="155"/>
      <c r="M210" s="155"/>
      <c r="N210" s="677"/>
      <c r="O210" s="678"/>
      <c r="P210" s="384"/>
      <c r="Q210" s="108"/>
      <c r="R210" s="108"/>
      <c r="S210" s="108"/>
      <c r="T210" s="108"/>
      <c r="U210" s="108"/>
      <c r="V210" s="674"/>
      <c r="W210" s="127"/>
      <c r="X210" s="122"/>
      <c r="Y210" s="675"/>
      <c r="Z210" s="108"/>
      <c r="AA210" s="676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  <c r="AM210" s="108"/>
      <c r="AN210" s="108"/>
      <c r="AO210" s="108"/>
      <c r="AP210" s="108"/>
      <c r="AQ210" s="108"/>
      <c r="AR210" s="108"/>
      <c r="AS210" s="108"/>
      <c r="AT210" s="108"/>
      <c r="AU210" s="108"/>
      <c r="AV210" s="108"/>
      <c r="AW210" s="108"/>
      <c r="AX210" s="108"/>
      <c r="AY210" s="108"/>
      <c r="AZ210" s="108"/>
      <c r="BA210" s="108"/>
    </row>
    <row r="211" spans="1:53" ht="12.75" customHeight="1">
      <c r="A211" s="159"/>
      <c r="B211" s="127"/>
      <c r="C211" s="672"/>
      <c r="D211" s="691"/>
      <c r="E211" s="155"/>
      <c r="F211" s="155"/>
      <c r="G211" s="155"/>
      <c r="H211" s="155"/>
      <c r="I211" s="155"/>
      <c r="J211" s="155"/>
      <c r="K211" s="155"/>
      <c r="L211" s="155"/>
      <c r="M211" s="155"/>
      <c r="N211" s="677"/>
      <c r="O211" s="678"/>
      <c r="P211" s="384"/>
      <c r="Q211" s="108"/>
      <c r="R211" s="108"/>
      <c r="S211" s="108"/>
      <c r="T211" s="108"/>
      <c r="U211" s="108"/>
      <c r="V211" s="674"/>
      <c r="W211" s="127"/>
      <c r="X211" s="122"/>
      <c r="Y211" s="675"/>
      <c r="Z211" s="108"/>
      <c r="AA211" s="676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/>
      <c r="AN211" s="108"/>
      <c r="AO211" s="108"/>
      <c r="AP211" s="108"/>
      <c r="AQ211" s="108"/>
      <c r="AR211" s="108"/>
      <c r="AS211" s="108"/>
      <c r="AT211" s="108"/>
      <c r="AU211" s="108"/>
      <c r="AV211" s="108"/>
      <c r="AW211" s="108"/>
      <c r="AX211" s="108"/>
      <c r="AY211" s="108"/>
      <c r="AZ211" s="108"/>
      <c r="BA211" s="108"/>
    </row>
    <row r="212" spans="1:53" ht="12" customHeight="1">
      <c r="A212" s="159"/>
      <c r="B212" s="127"/>
      <c r="C212" s="672"/>
      <c r="D212" s="155"/>
      <c r="E212" s="155"/>
      <c r="F212" s="155"/>
      <c r="G212" s="155"/>
      <c r="H212" s="155"/>
      <c r="I212" s="155"/>
      <c r="J212" s="155"/>
      <c r="K212" s="155"/>
      <c r="L212" s="155"/>
      <c r="M212" s="155"/>
      <c r="N212" s="677"/>
      <c r="O212" s="678"/>
      <c r="P212" s="384"/>
      <c r="Q212" s="108"/>
      <c r="R212" s="108"/>
      <c r="S212" s="108"/>
      <c r="T212" s="108"/>
      <c r="U212" s="108"/>
      <c r="V212" s="674"/>
      <c r="W212" s="127"/>
      <c r="X212" s="122"/>
      <c r="Y212" s="675"/>
      <c r="Z212" s="108"/>
      <c r="AA212" s="676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  <c r="AM212" s="108"/>
      <c r="AN212" s="108"/>
      <c r="AO212" s="108"/>
      <c r="AP212" s="108"/>
      <c r="AQ212" s="108"/>
      <c r="AR212" s="108"/>
      <c r="AS212" s="108"/>
      <c r="AT212" s="108"/>
      <c r="AU212" s="108"/>
      <c r="AV212" s="108"/>
      <c r="AW212" s="108"/>
      <c r="AX212" s="108"/>
      <c r="AY212" s="108"/>
      <c r="AZ212" s="108"/>
      <c r="BA212" s="108"/>
    </row>
    <row r="213" spans="1:53" ht="12.75" customHeight="1">
      <c r="A213" s="159"/>
      <c r="B213" s="127"/>
      <c r="C213" s="672"/>
      <c r="D213" s="155"/>
      <c r="E213" s="155"/>
      <c r="F213" s="155"/>
      <c r="G213" s="155"/>
      <c r="H213" s="155"/>
      <c r="I213" s="155"/>
      <c r="J213" s="692"/>
      <c r="K213" s="155"/>
      <c r="L213" s="155"/>
      <c r="M213" s="155"/>
      <c r="N213" s="680"/>
      <c r="O213" s="678"/>
      <c r="P213" s="384"/>
      <c r="Q213" s="108"/>
      <c r="R213" s="108"/>
      <c r="S213" s="108"/>
      <c r="T213" s="108"/>
      <c r="U213" s="108"/>
      <c r="V213" s="693"/>
      <c r="W213" s="127"/>
      <c r="X213" s="694"/>
      <c r="Y213" s="675"/>
      <c r="Z213" s="108"/>
      <c r="AA213" s="676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  <c r="AM213" s="108"/>
      <c r="AN213" s="108"/>
      <c r="AO213" s="108"/>
      <c r="AP213" s="108"/>
      <c r="AQ213" s="108"/>
      <c r="AR213" s="108"/>
      <c r="AS213" s="108"/>
      <c r="AT213" s="108"/>
      <c r="AU213" s="108"/>
      <c r="AV213" s="108"/>
      <c r="AW213" s="108"/>
      <c r="AX213" s="108"/>
      <c r="AY213" s="108"/>
      <c r="AZ213" s="108"/>
      <c r="BA213" s="108"/>
    </row>
    <row r="214" spans="1:53">
      <c r="A214" s="108"/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  <c r="AM214" s="108"/>
      <c r="AN214" s="108"/>
      <c r="AO214" s="108"/>
      <c r="AP214" s="108"/>
      <c r="AQ214" s="108"/>
      <c r="AR214" s="108"/>
      <c r="AS214" s="108"/>
      <c r="AT214" s="108"/>
      <c r="AU214" s="108"/>
      <c r="AV214" s="108"/>
      <c r="AW214" s="108"/>
      <c r="AX214" s="108"/>
      <c r="AY214" s="108"/>
      <c r="AZ214" s="108"/>
      <c r="BA214" s="108"/>
    </row>
    <row r="215" spans="1:53">
      <c r="A215" s="108"/>
      <c r="B215" s="108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  <c r="AQ215" s="108"/>
      <c r="AR215" s="108"/>
      <c r="AS215" s="108"/>
      <c r="AT215" s="108"/>
      <c r="AU215" s="108"/>
      <c r="AV215" s="108"/>
      <c r="AW215" s="108"/>
      <c r="AX215" s="108"/>
      <c r="AY215" s="108"/>
      <c r="AZ215" s="108"/>
      <c r="BA215" s="108"/>
    </row>
    <row r="216" spans="1:53">
      <c r="A216" s="108"/>
      <c r="B216" s="108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  <c r="AM216" s="108"/>
      <c r="AN216" s="108"/>
      <c r="AO216" s="108"/>
      <c r="AP216" s="108"/>
      <c r="AQ216" s="108"/>
      <c r="AR216" s="108"/>
      <c r="AS216" s="108"/>
      <c r="AT216" s="108"/>
      <c r="AU216" s="108"/>
      <c r="AV216" s="108"/>
      <c r="AW216" s="108"/>
      <c r="AX216" s="108"/>
      <c r="AY216" s="108"/>
      <c r="AZ216" s="108"/>
      <c r="BA216" s="108"/>
    </row>
    <row r="217" spans="1:53">
      <c r="A217" s="108"/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  <c r="AM217" s="108"/>
      <c r="AN217" s="108"/>
      <c r="AO217" s="108"/>
      <c r="AP217" s="108"/>
      <c r="AQ217" s="108"/>
      <c r="AR217" s="108"/>
      <c r="AS217" s="108"/>
      <c r="AT217" s="108"/>
      <c r="AU217" s="108"/>
      <c r="AV217" s="108"/>
      <c r="AW217" s="108"/>
      <c r="AX217" s="108"/>
      <c r="AY217" s="108"/>
      <c r="AZ217" s="108"/>
      <c r="BA217" s="108"/>
    </row>
    <row r="218" spans="1:53">
      <c r="A218" s="108"/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08"/>
      <c r="AN218" s="108"/>
      <c r="AO218" s="108"/>
      <c r="AP218" s="108"/>
      <c r="AQ218" s="108"/>
      <c r="AR218" s="108"/>
      <c r="AS218" s="108"/>
      <c r="AT218" s="108"/>
      <c r="AU218" s="108"/>
      <c r="AV218" s="108"/>
      <c r="AW218" s="108"/>
      <c r="AX218" s="108"/>
      <c r="AY218" s="108"/>
      <c r="AZ218" s="108"/>
      <c r="BA218" s="108"/>
    </row>
    <row r="219" spans="1:53">
      <c r="A219" s="108"/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  <c r="AM219" s="108"/>
      <c r="AN219" s="108"/>
      <c r="AO219" s="108"/>
      <c r="AP219" s="108"/>
      <c r="AQ219" s="108"/>
      <c r="AR219" s="108"/>
      <c r="AS219" s="108"/>
      <c r="AT219" s="108"/>
      <c r="AU219" s="108"/>
      <c r="AV219" s="108"/>
      <c r="AW219" s="108"/>
      <c r="AX219" s="108"/>
      <c r="AY219" s="108"/>
      <c r="AZ219" s="108"/>
      <c r="BA219" s="108"/>
    </row>
    <row r="220" spans="1:53">
      <c r="A220" s="108"/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8"/>
      <c r="AJ220" s="108"/>
      <c r="AK220" s="108"/>
      <c r="AL220" s="108"/>
      <c r="AM220" s="108"/>
      <c r="AN220" s="108"/>
      <c r="AO220" s="108"/>
      <c r="AP220" s="108"/>
      <c r="AQ220" s="108"/>
      <c r="AR220" s="108"/>
      <c r="AS220" s="108"/>
      <c r="AT220" s="108"/>
      <c r="AU220" s="108"/>
      <c r="AV220" s="108"/>
      <c r="AW220" s="108"/>
      <c r="AX220" s="108"/>
      <c r="AY220" s="108"/>
      <c r="AZ220" s="108"/>
      <c r="BA220" s="108"/>
    </row>
    <row r="221" spans="1:53">
      <c r="A221" s="108"/>
      <c r="B221" s="108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8"/>
      <c r="AJ221" s="108"/>
      <c r="AK221" s="108"/>
      <c r="AL221" s="108"/>
      <c r="AM221" s="108"/>
      <c r="AN221" s="108"/>
      <c r="AO221" s="108"/>
      <c r="AP221" s="108"/>
      <c r="AQ221" s="108"/>
      <c r="AR221" s="108"/>
      <c r="AS221" s="108"/>
      <c r="AT221" s="108"/>
      <c r="AU221" s="108"/>
      <c r="AV221" s="108"/>
      <c r="AW221" s="108"/>
      <c r="AX221" s="108"/>
      <c r="AY221" s="108"/>
      <c r="AZ221" s="108"/>
      <c r="BA221" s="108"/>
    </row>
    <row r="222" spans="1:53">
      <c r="A222" s="108"/>
      <c r="B222" s="108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8"/>
      <c r="AJ222" s="108"/>
      <c r="AK222" s="108"/>
      <c r="AL222" s="108"/>
      <c r="AM222" s="108"/>
      <c r="AN222" s="108"/>
      <c r="AO222" s="108"/>
      <c r="AP222" s="108"/>
      <c r="AQ222" s="108"/>
      <c r="AR222" s="108"/>
      <c r="AS222" s="108"/>
      <c r="AT222" s="108"/>
      <c r="AU222" s="108"/>
      <c r="AV222" s="108"/>
      <c r="AW222" s="108"/>
      <c r="AX222" s="108"/>
      <c r="AY222" s="108"/>
      <c r="AZ222" s="108"/>
      <c r="BA222" s="108"/>
    </row>
    <row r="223" spans="1:53">
      <c r="A223" s="108"/>
      <c r="B223" s="108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  <c r="AE223" s="108"/>
      <c r="AF223" s="108"/>
      <c r="AG223" s="108"/>
      <c r="AH223" s="108"/>
      <c r="AI223" s="108"/>
      <c r="AJ223" s="108"/>
      <c r="AK223" s="108"/>
      <c r="AL223" s="108"/>
      <c r="AM223" s="108"/>
      <c r="AN223" s="108"/>
      <c r="AO223" s="108"/>
      <c r="AP223" s="108"/>
      <c r="AQ223" s="108"/>
      <c r="AR223" s="108"/>
      <c r="AS223" s="108"/>
      <c r="AT223" s="108"/>
      <c r="AU223" s="108"/>
      <c r="AV223" s="108"/>
      <c r="AW223" s="108"/>
      <c r="AX223" s="108"/>
      <c r="AY223" s="108"/>
      <c r="AZ223" s="108"/>
      <c r="BA223" s="108"/>
    </row>
    <row r="224" spans="1:53">
      <c r="A224" s="108"/>
      <c r="B224" s="108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  <c r="AB224" s="108"/>
      <c r="AC224" s="108"/>
      <c r="AD224" s="108"/>
      <c r="AE224" s="108"/>
      <c r="AF224" s="108"/>
      <c r="AG224" s="108"/>
      <c r="AH224" s="108"/>
      <c r="AI224" s="108"/>
      <c r="AJ224" s="108"/>
      <c r="AK224" s="108"/>
      <c r="AL224" s="108"/>
      <c r="AM224" s="108"/>
      <c r="AN224" s="108"/>
      <c r="AO224" s="108"/>
      <c r="AP224" s="108"/>
      <c r="AQ224" s="108"/>
      <c r="AR224" s="108"/>
      <c r="AS224" s="108"/>
      <c r="AT224" s="108"/>
      <c r="AU224" s="108"/>
      <c r="AV224" s="108"/>
      <c r="AW224" s="108"/>
      <c r="AX224" s="108"/>
      <c r="AY224" s="108"/>
      <c r="AZ224" s="108"/>
      <c r="BA224" s="108"/>
    </row>
    <row r="225" spans="1:53">
      <c r="A225" s="108"/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  <c r="AG225" s="108"/>
      <c r="AH225" s="108"/>
      <c r="AI225" s="108"/>
      <c r="AJ225" s="108"/>
      <c r="AK225" s="108"/>
      <c r="AL225" s="108"/>
      <c r="AM225" s="108"/>
      <c r="AN225" s="108"/>
      <c r="AO225" s="108"/>
      <c r="AP225" s="108"/>
      <c r="AQ225" s="108"/>
      <c r="AR225" s="108"/>
      <c r="AS225" s="108"/>
      <c r="AT225" s="108"/>
      <c r="AU225" s="108"/>
      <c r="AV225" s="108"/>
      <c r="AW225" s="108"/>
      <c r="AX225" s="108"/>
      <c r="AY225" s="108"/>
      <c r="AZ225" s="108"/>
      <c r="BA225" s="108"/>
    </row>
    <row r="226" spans="1:53">
      <c r="A226" s="108"/>
      <c r="B226" s="108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  <c r="AE226" s="108"/>
      <c r="AF226" s="108"/>
      <c r="AG226" s="108"/>
      <c r="AH226" s="108"/>
      <c r="AI226" s="108"/>
      <c r="AJ226" s="108"/>
      <c r="AK226" s="108"/>
      <c r="AL226" s="108"/>
      <c r="AM226" s="108"/>
      <c r="AN226" s="108"/>
      <c r="AO226" s="108"/>
      <c r="AP226" s="108"/>
      <c r="AQ226" s="108"/>
      <c r="AR226" s="108"/>
      <c r="AS226" s="108"/>
      <c r="AT226" s="108"/>
      <c r="AU226" s="108"/>
      <c r="AV226" s="108"/>
      <c r="AW226" s="108"/>
      <c r="AX226" s="108"/>
      <c r="AY226" s="108"/>
      <c r="AZ226" s="108"/>
      <c r="BA226" s="108"/>
    </row>
    <row r="227" spans="1:53">
      <c r="A227" s="108"/>
      <c r="B227" s="108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  <c r="AM227" s="108"/>
      <c r="AN227" s="108"/>
      <c r="AO227" s="108"/>
      <c r="AP227" s="108"/>
      <c r="AQ227" s="108"/>
      <c r="AR227" s="108"/>
      <c r="AS227" s="108"/>
      <c r="AT227" s="108"/>
      <c r="AU227" s="108"/>
      <c r="AV227" s="108"/>
      <c r="AW227" s="108"/>
      <c r="AX227" s="108"/>
      <c r="AY227" s="108"/>
      <c r="AZ227" s="108"/>
      <c r="BA227" s="108"/>
    </row>
    <row r="228" spans="1:53">
      <c r="A228" s="108"/>
      <c r="B228" s="108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  <c r="AE228" s="108"/>
      <c r="AF228" s="108"/>
      <c r="AG228" s="108"/>
      <c r="AH228" s="108"/>
      <c r="AI228" s="108"/>
      <c r="AJ228" s="108"/>
      <c r="AK228" s="108"/>
      <c r="AL228" s="108"/>
      <c r="AM228" s="108"/>
      <c r="AN228" s="108"/>
      <c r="AO228" s="108"/>
      <c r="AP228" s="108"/>
      <c r="AQ228" s="108"/>
      <c r="AR228" s="108"/>
      <c r="AS228" s="108"/>
      <c r="AT228" s="108"/>
      <c r="AU228" s="108"/>
      <c r="AV228" s="108"/>
      <c r="AW228" s="108"/>
      <c r="AX228" s="108"/>
      <c r="AY228" s="108"/>
      <c r="AZ228" s="108"/>
      <c r="BA228" s="108"/>
    </row>
    <row r="229" spans="1:53">
      <c r="A229" s="108"/>
      <c r="B229" s="108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08"/>
      <c r="AH229" s="108"/>
      <c r="AI229" s="108"/>
      <c r="AJ229" s="108"/>
      <c r="AK229" s="108"/>
      <c r="AL229" s="108"/>
      <c r="AM229" s="108"/>
      <c r="AN229" s="108"/>
      <c r="AO229" s="108"/>
      <c r="AP229" s="108"/>
      <c r="AQ229" s="108"/>
      <c r="AR229" s="108"/>
      <c r="AS229" s="108"/>
      <c r="AT229" s="108"/>
      <c r="AU229" s="108"/>
      <c r="AV229" s="108"/>
      <c r="AW229" s="108"/>
      <c r="AX229" s="108"/>
      <c r="AY229" s="108"/>
      <c r="AZ229" s="108"/>
      <c r="BA229" s="108"/>
    </row>
    <row r="230" spans="1:53">
      <c r="A230" s="108"/>
      <c r="B230" s="108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08"/>
      <c r="AK230" s="108"/>
      <c r="AL230" s="108"/>
      <c r="AM230" s="108"/>
      <c r="AN230" s="108"/>
      <c r="AO230" s="108"/>
      <c r="AP230" s="108"/>
      <c r="AQ230" s="108"/>
      <c r="AR230" s="108"/>
      <c r="AS230" s="108"/>
      <c r="AT230" s="108"/>
      <c r="AU230" s="108"/>
      <c r="AV230" s="108"/>
      <c r="AW230" s="108"/>
      <c r="AX230" s="108"/>
      <c r="AY230" s="108"/>
      <c r="AZ230" s="108"/>
      <c r="BA230" s="108"/>
    </row>
    <row r="231" spans="1:53">
      <c r="A231" s="108"/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08"/>
      <c r="AG231" s="108"/>
      <c r="AH231" s="108"/>
      <c r="AI231" s="108"/>
      <c r="AJ231" s="108"/>
      <c r="AK231" s="108"/>
      <c r="AL231" s="108"/>
      <c r="AM231" s="108"/>
      <c r="AN231" s="108"/>
      <c r="AO231" s="108"/>
      <c r="AP231" s="108"/>
      <c r="AQ231" s="108"/>
      <c r="AR231" s="108"/>
      <c r="AS231" s="108"/>
      <c r="AT231" s="108"/>
      <c r="AU231" s="108"/>
      <c r="AV231" s="108"/>
      <c r="AW231" s="108"/>
      <c r="AX231" s="108"/>
      <c r="AY231" s="108"/>
      <c r="AZ231" s="108"/>
      <c r="BA231" s="108"/>
    </row>
    <row r="232" spans="1:53">
      <c r="A232" s="108"/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  <c r="AG232" s="108"/>
      <c r="AH232" s="108"/>
      <c r="AI232" s="108"/>
      <c r="AJ232" s="108"/>
      <c r="AK232" s="108"/>
      <c r="AL232" s="108"/>
      <c r="AM232" s="108"/>
      <c r="AN232" s="108"/>
      <c r="AO232" s="108"/>
      <c r="AP232" s="108"/>
      <c r="AQ232" s="108"/>
      <c r="AR232" s="108"/>
      <c r="AS232" s="108"/>
      <c r="AT232" s="108"/>
      <c r="AU232" s="108"/>
      <c r="AV232" s="108"/>
      <c r="AW232" s="108"/>
      <c r="AX232" s="108"/>
      <c r="AY232" s="108"/>
      <c r="AZ232" s="108"/>
      <c r="BA232" s="108"/>
    </row>
    <row r="233" spans="1:53">
      <c r="A233" s="108"/>
      <c r="B233" s="108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  <c r="AB233" s="108"/>
      <c r="AC233" s="108"/>
      <c r="AD233" s="108"/>
      <c r="AE233" s="108"/>
      <c r="AF233" s="108"/>
      <c r="AG233" s="108"/>
      <c r="AH233" s="108"/>
      <c r="AI233" s="108"/>
      <c r="AJ233" s="108"/>
      <c r="AK233" s="108"/>
      <c r="AL233" s="108"/>
      <c r="AM233" s="108"/>
      <c r="AN233" s="108"/>
      <c r="AO233" s="108"/>
      <c r="AP233" s="108"/>
      <c r="AQ233" s="108"/>
      <c r="AR233" s="108"/>
      <c r="AS233" s="108"/>
      <c r="AT233" s="108"/>
      <c r="AU233" s="108"/>
      <c r="AV233" s="108"/>
      <c r="AW233" s="108"/>
      <c r="AX233" s="108"/>
      <c r="AY233" s="108"/>
      <c r="AZ233" s="108"/>
      <c r="BA233" s="108"/>
    </row>
    <row r="234" spans="1:53">
      <c r="A234" s="108"/>
      <c r="B234" s="108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108"/>
      <c r="AL234" s="108"/>
      <c r="AM234" s="108"/>
      <c r="AN234" s="108"/>
      <c r="AO234" s="108"/>
      <c r="AP234" s="108"/>
      <c r="AQ234" s="108"/>
      <c r="AR234" s="108"/>
      <c r="AS234" s="108"/>
      <c r="AT234" s="108"/>
      <c r="AU234" s="108"/>
      <c r="AV234" s="108"/>
      <c r="AW234" s="108"/>
      <c r="AX234" s="108"/>
      <c r="AY234" s="108"/>
      <c r="AZ234" s="108"/>
      <c r="BA234" s="108"/>
    </row>
    <row r="235" spans="1:53">
      <c r="A235" s="108"/>
      <c r="B235" s="108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108"/>
      <c r="AB235" s="108"/>
      <c r="AC235" s="108"/>
      <c r="AD235" s="108"/>
      <c r="AE235" s="108"/>
      <c r="AF235" s="108"/>
      <c r="AG235" s="108"/>
      <c r="AH235" s="108"/>
      <c r="AI235" s="108"/>
      <c r="AJ235" s="108"/>
      <c r="AK235" s="108"/>
      <c r="AL235" s="108"/>
      <c r="AM235" s="108"/>
      <c r="AN235" s="108"/>
      <c r="AO235" s="108"/>
      <c r="AP235" s="108"/>
      <c r="AQ235" s="108"/>
      <c r="AR235" s="108"/>
      <c r="AS235" s="108"/>
      <c r="AT235" s="108"/>
      <c r="AU235" s="108"/>
      <c r="AV235" s="108"/>
      <c r="AW235" s="108"/>
      <c r="AX235" s="108"/>
      <c r="AY235" s="108"/>
      <c r="AZ235" s="108"/>
      <c r="BA235" s="108"/>
    </row>
    <row r="236" spans="1:53">
      <c r="A236" s="108"/>
      <c r="B236" s="108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108"/>
      <c r="AB236" s="108"/>
      <c r="AC236" s="108"/>
      <c r="AD236" s="108"/>
      <c r="AE236" s="108"/>
      <c r="AF236" s="108"/>
      <c r="AG236" s="108"/>
      <c r="AH236" s="108"/>
      <c r="AI236" s="108"/>
      <c r="AJ236" s="108"/>
      <c r="AK236" s="108"/>
      <c r="AL236" s="108"/>
      <c r="AM236" s="108"/>
      <c r="AN236" s="108"/>
      <c r="AO236" s="108"/>
      <c r="AP236" s="108"/>
      <c r="AQ236" s="108"/>
      <c r="AR236" s="108"/>
      <c r="AS236" s="108"/>
      <c r="AT236" s="108"/>
      <c r="AU236" s="108"/>
      <c r="AV236" s="108"/>
      <c r="AW236" s="108"/>
      <c r="AX236" s="108"/>
      <c r="AY236" s="108"/>
      <c r="AZ236" s="108"/>
      <c r="BA236" s="108"/>
    </row>
    <row r="237" spans="1:53">
      <c r="A237" s="108"/>
      <c r="B237" s="108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  <c r="AG237" s="108"/>
      <c r="AH237" s="108"/>
      <c r="AI237" s="108"/>
      <c r="AJ237" s="108"/>
      <c r="AK237" s="108"/>
      <c r="AL237" s="108"/>
      <c r="AM237" s="108"/>
      <c r="AN237" s="108"/>
      <c r="AO237" s="108"/>
      <c r="AP237" s="108"/>
      <c r="AQ237" s="108"/>
      <c r="AR237" s="108"/>
      <c r="AS237" s="108"/>
      <c r="AT237" s="108"/>
      <c r="AU237" s="108"/>
      <c r="AV237" s="108"/>
      <c r="AW237" s="108"/>
      <c r="AX237" s="108"/>
      <c r="AY237" s="108"/>
      <c r="AZ237" s="108"/>
      <c r="BA237" s="108"/>
    </row>
    <row r="238" spans="1:53">
      <c r="A238" s="108"/>
      <c r="B238" s="108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  <c r="AA238" s="108"/>
      <c r="AB238" s="108"/>
      <c r="AC238" s="108"/>
      <c r="AD238" s="108"/>
      <c r="AE238" s="108"/>
      <c r="AF238" s="108"/>
      <c r="AG238" s="108"/>
      <c r="AH238" s="108"/>
      <c r="AI238" s="108"/>
      <c r="AJ238" s="108"/>
      <c r="AK238" s="108"/>
      <c r="AL238" s="108"/>
      <c r="AM238" s="108"/>
      <c r="AN238" s="108"/>
      <c r="AO238" s="108"/>
      <c r="AP238" s="108"/>
      <c r="AQ238" s="108"/>
      <c r="AR238" s="108"/>
      <c r="AS238" s="108"/>
      <c r="AT238" s="108"/>
      <c r="AU238" s="108"/>
      <c r="AV238" s="108"/>
      <c r="AW238" s="108"/>
      <c r="AX238" s="108"/>
      <c r="AY238" s="108"/>
      <c r="AZ238" s="108"/>
      <c r="BA238" s="108"/>
    </row>
    <row r="239" spans="1:53">
      <c r="A239" s="108"/>
      <c r="B239" s="108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  <c r="AA239" s="108"/>
      <c r="AB239" s="108"/>
      <c r="AC239" s="108"/>
      <c r="AD239" s="108"/>
      <c r="AE239" s="108"/>
      <c r="AF239" s="108"/>
      <c r="AG239" s="108"/>
      <c r="AH239" s="108"/>
      <c r="AI239" s="108"/>
      <c r="AJ239" s="108"/>
      <c r="AK239" s="108"/>
      <c r="AL239" s="108"/>
      <c r="AM239" s="108"/>
      <c r="AN239" s="108"/>
      <c r="AO239" s="108"/>
      <c r="AP239" s="108"/>
      <c r="AQ239" s="108"/>
      <c r="AR239" s="108"/>
      <c r="AS239" s="108"/>
      <c r="AT239" s="108"/>
      <c r="AU239" s="108"/>
      <c r="AV239" s="108"/>
      <c r="AW239" s="108"/>
      <c r="AX239" s="108"/>
      <c r="AY239" s="108"/>
      <c r="AZ239" s="108"/>
      <c r="BA239" s="108"/>
    </row>
    <row r="240" spans="1:53">
      <c r="A240" s="108"/>
      <c r="B240" s="108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  <c r="V240" s="108"/>
      <c r="W240" s="108"/>
      <c r="X240" s="108"/>
      <c r="Y240" s="108"/>
      <c r="Z240" s="108"/>
      <c r="AA240" s="108"/>
      <c r="AB240" s="108"/>
      <c r="AC240" s="108"/>
      <c r="AD240" s="108"/>
      <c r="AE240" s="108"/>
      <c r="AF240" s="108"/>
      <c r="AG240" s="108"/>
      <c r="AH240" s="108"/>
      <c r="AI240" s="108"/>
      <c r="AJ240" s="108"/>
      <c r="AK240" s="108"/>
      <c r="AL240" s="108"/>
      <c r="AM240" s="108"/>
      <c r="AN240" s="108"/>
      <c r="AO240" s="108"/>
      <c r="AP240" s="108"/>
      <c r="AQ240" s="108"/>
      <c r="AR240" s="108"/>
      <c r="AS240" s="108"/>
      <c r="AT240" s="108"/>
      <c r="AU240" s="108"/>
      <c r="AV240" s="108"/>
      <c r="AW240" s="108"/>
      <c r="AX240" s="108"/>
      <c r="AY240" s="108"/>
      <c r="AZ240" s="108"/>
      <c r="BA240" s="108"/>
    </row>
    <row r="241" spans="1:53">
      <c r="A241" s="108"/>
      <c r="B241" s="108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  <c r="X241" s="108"/>
      <c r="Y241" s="108"/>
      <c r="Z241" s="108"/>
      <c r="AA241" s="108"/>
      <c r="AB241" s="108"/>
      <c r="AC241" s="108"/>
      <c r="AD241" s="108"/>
      <c r="AE241" s="108"/>
      <c r="AF241" s="108"/>
      <c r="AG241" s="108"/>
      <c r="AH241" s="108"/>
      <c r="AI241" s="108"/>
      <c r="AJ241" s="108"/>
      <c r="AK241" s="108"/>
      <c r="AL241" s="108"/>
      <c r="AM241" s="108"/>
      <c r="AN241" s="108"/>
      <c r="AO241" s="108"/>
      <c r="AP241" s="108"/>
      <c r="AQ241" s="108"/>
      <c r="AR241" s="108"/>
      <c r="AS241" s="108"/>
      <c r="AT241" s="108"/>
      <c r="AU241" s="108"/>
      <c r="AV241" s="108"/>
      <c r="AW241" s="108"/>
      <c r="AX241" s="108"/>
      <c r="AY241" s="108"/>
      <c r="AZ241" s="108"/>
      <c r="BA241" s="108"/>
    </row>
    <row r="242" spans="1:53">
      <c r="A242" s="108"/>
      <c r="B242" s="108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108"/>
      <c r="V242" s="108"/>
      <c r="W242" s="108"/>
      <c r="X242" s="108"/>
      <c r="Y242" s="108"/>
      <c r="Z242" s="108"/>
      <c r="AA242" s="108"/>
      <c r="AB242" s="108"/>
      <c r="AC242" s="108"/>
      <c r="AD242" s="108"/>
      <c r="AE242" s="108"/>
      <c r="AF242" s="108"/>
      <c r="AG242" s="108"/>
      <c r="AH242" s="108"/>
      <c r="AI242" s="108"/>
      <c r="AJ242" s="108"/>
      <c r="AK242" s="108"/>
      <c r="AL242" s="108"/>
      <c r="AM242" s="108"/>
      <c r="AN242" s="108"/>
      <c r="AO242" s="108"/>
      <c r="AP242" s="108"/>
      <c r="AQ242" s="108"/>
      <c r="AR242" s="108"/>
      <c r="AS242" s="108"/>
      <c r="AT242" s="108"/>
      <c r="AU242" s="108"/>
      <c r="AV242" s="108"/>
      <c r="AW242" s="108"/>
      <c r="AX242" s="108"/>
      <c r="AY242" s="108"/>
      <c r="AZ242" s="108"/>
      <c r="BA242" s="108"/>
    </row>
    <row r="243" spans="1:53">
      <c r="A243" s="108"/>
      <c r="B243" s="108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108"/>
      <c r="U243" s="108"/>
      <c r="V243" s="108"/>
      <c r="W243" s="108"/>
      <c r="X243" s="108"/>
      <c r="Y243" s="108"/>
      <c r="Z243" s="108"/>
      <c r="AA243" s="108"/>
      <c r="AB243" s="108"/>
      <c r="AC243" s="108"/>
      <c r="AD243" s="108"/>
      <c r="AE243" s="108"/>
      <c r="AF243" s="108"/>
      <c r="AG243" s="108"/>
      <c r="AH243" s="108"/>
      <c r="AI243" s="108"/>
      <c r="AJ243" s="108"/>
      <c r="AK243" s="108"/>
      <c r="AL243" s="108"/>
      <c r="AM243" s="108"/>
      <c r="AN243" s="108"/>
      <c r="AO243" s="108"/>
      <c r="AP243" s="108"/>
      <c r="AQ243" s="108"/>
      <c r="AR243" s="108"/>
      <c r="AS243" s="108"/>
      <c r="AT243" s="108"/>
      <c r="AU243" s="108"/>
      <c r="AV243" s="108"/>
      <c r="AW243" s="108"/>
      <c r="AX243" s="108"/>
      <c r="AY243" s="108"/>
      <c r="AZ243" s="108"/>
      <c r="BA243" s="108"/>
    </row>
    <row r="244" spans="1:53">
      <c r="A244" s="108"/>
      <c r="B244" s="108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8"/>
      <c r="U244" s="108"/>
      <c r="V244" s="108"/>
      <c r="W244" s="108"/>
      <c r="X244" s="108"/>
      <c r="Y244" s="108"/>
      <c r="Z244" s="108"/>
      <c r="AA244" s="108"/>
      <c r="AB244" s="108"/>
      <c r="AC244" s="108"/>
      <c r="AD244" s="108"/>
      <c r="AE244" s="108"/>
      <c r="AF244" s="108"/>
      <c r="AG244" s="108"/>
      <c r="AH244" s="108"/>
      <c r="AI244" s="108"/>
      <c r="AJ244" s="108"/>
      <c r="AK244" s="108"/>
      <c r="AL244" s="108"/>
      <c r="AM244" s="108"/>
      <c r="AN244" s="108"/>
      <c r="AO244" s="108"/>
      <c r="AP244" s="108"/>
      <c r="AQ244" s="108"/>
      <c r="AR244" s="108"/>
      <c r="AS244" s="108"/>
      <c r="AT244" s="108"/>
      <c r="AU244" s="108"/>
      <c r="AV244" s="108"/>
      <c r="AW244" s="108"/>
      <c r="AX244" s="108"/>
      <c r="AY244" s="108"/>
      <c r="AZ244" s="108"/>
      <c r="BA244" s="108"/>
    </row>
    <row r="245" spans="1:53">
      <c r="A245" s="108"/>
      <c r="B245" s="108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108"/>
      <c r="U245" s="108"/>
      <c r="V245" s="108"/>
      <c r="W245" s="108"/>
      <c r="X245" s="108"/>
      <c r="Y245" s="108"/>
      <c r="Z245" s="108"/>
      <c r="AA245" s="108"/>
      <c r="AB245" s="108"/>
      <c r="AC245" s="108"/>
      <c r="AD245" s="108"/>
      <c r="AE245" s="108"/>
      <c r="AF245" s="108"/>
      <c r="AG245" s="108"/>
      <c r="AH245" s="108"/>
      <c r="AI245" s="108"/>
      <c r="AJ245" s="108"/>
      <c r="AK245" s="108"/>
      <c r="AL245" s="108"/>
      <c r="AM245" s="108"/>
      <c r="AN245" s="108"/>
      <c r="AO245" s="108"/>
      <c r="AP245" s="108"/>
      <c r="AQ245" s="108"/>
      <c r="AR245" s="108"/>
      <c r="AS245" s="108"/>
      <c r="AT245" s="108"/>
      <c r="AU245" s="108"/>
      <c r="AV245" s="108"/>
      <c r="AW245" s="108"/>
      <c r="AX245" s="108"/>
      <c r="AY245" s="108"/>
      <c r="AZ245" s="108"/>
      <c r="BA245" s="108"/>
    </row>
    <row r="246" spans="1:53">
      <c r="A246" s="108"/>
      <c r="B246" s="108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108"/>
      <c r="U246" s="108"/>
      <c r="V246" s="108"/>
      <c r="W246" s="108"/>
      <c r="X246" s="108"/>
      <c r="Y246" s="108"/>
      <c r="Z246" s="108"/>
      <c r="AA246" s="108"/>
      <c r="AB246" s="108"/>
      <c r="AC246" s="108"/>
      <c r="AD246" s="108"/>
      <c r="AE246" s="108"/>
      <c r="AF246" s="108"/>
      <c r="AG246" s="108"/>
      <c r="AH246" s="108"/>
      <c r="AI246" s="108"/>
      <c r="AJ246" s="108"/>
      <c r="AK246" s="108"/>
      <c r="AL246" s="108"/>
      <c r="AM246" s="108"/>
      <c r="AN246" s="108"/>
      <c r="AO246" s="108"/>
      <c r="AP246" s="108"/>
      <c r="AQ246" s="108"/>
      <c r="AR246" s="108"/>
      <c r="AS246" s="108"/>
      <c r="AT246" s="108"/>
      <c r="AU246" s="108"/>
      <c r="AV246" s="108"/>
      <c r="AW246" s="108"/>
      <c r="AX246" s="108"/>
      <c r="AY246" s="108"/>
      <c r="AZ246" s="108"/>
      <c r="BA246" s="108"/>
    </row>
    <row r="247" spans="1:53">
      <c r="A247" s="108"/>
      <c r="B247" s="108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108"/>
      <c r="U247" s="108"/>
      <c r="V247" s="108"/>
      <c r="W247" s="108"/>
      <c r="X247" s="108"/>
      <c r="Y247" s="108"/>
      <c r="Z247" s="108"/>
      <c r="AA247" s="108"/>
      <c r="AB247" s="108"/>
      <c r="AC247" s="108"/>
      <c r="AD247" s="108"/>
      <c r="AE247" s="108"/>
      <c r="AF247" s="108"/>
      <c r="AG247" s="108"/>
      <c r="AH247" s="108"/>
      <c r="AI247" s="108"/>
      <c r="AJ247" s="108"/>
      <c r="AK247" s="108"/>
      <c r="AL247" s="108"/>
      <c r="AM247" s="108"/>
      <c r="AN247" s="108"/>
      <c r="AO247" s="108"/>
      <c r="AP247" s="108"/>
      <c r="AQ247" s="108"/>
      <c r="AR247" s="108"/>
      <c r="AS247" s="108"/>
      <c r="AT247" s="108"/>
      <c r="AU247" s="108"/>
      <c r="AV247" s="108"/>
      <c r="AW247" s="108"/>
      <c r="AX247" s="108"/>
      <c r="AY247" s="108"/>
      <c r="AZ247" s="108"/>
      <c r="BA247" s="108"/>
    </row>
    <row r="248" spans="1:53">
      <c r="A248" s="108"/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108"/>
      <c r="U248" s="108"/>
      <c r="V248" s="108"/>
      <c r="W248" s="108"/>
      <c r="X248" s="108"/>
      <c r="Y248" s="108"/>
      <c r="Z248" s="108"/>
      <c r="AA248" s="108"/>
      <c r="AB248" s="108"/>
      <c r="AC248" s="108"/>
      <c r="AD248" s="108"/>
      <c r="AE248" s="108"/>
      <c r="AF248" s="108"/>
      <c r="AG248" s="108"/>
      <c r="AH248" s="108"/>
      <c r="AI248" s="108"/>
      <c r="AJ248" s="108"/>
      <c r="AK248" s="108"/>
      <c r="AL248" s="108"/>
      <c r="AM248" s="108"/>
      <c r="AN248" s="108"/>
      <c r="AO248" s="108"/>
      <c r="AP248" s="108"/>
      <c r="AQ248" s="108"/>
      <c r="AR248" s="108"/>
      <c r="AS248" s="108"/>
      <c r="AT248" s="108"/>
      <c r="AU248" s="108"/>
      <c r="AV248" s="108"/>
      <c r="AW248" s="108"/>
      <c r="AX248" s="108"/>
      <c r="AY248" s="108"/>
      <c r="AZ248" s="108"/>
      <c r="BA248" s="108"/>
    </row>
    <row r="249" spans="1:53">
      <c r="A249" s="108"/>
      <c r="B249" s="108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  <c r="AE249" s="108"/>
      <c r="AF249" s="108"/>
      <c r="AG249" s="108"/>
      <c r="AH249" s="108"/>
      <c r="AI249" s="108"/>
      <c r="AJ249" s="108"/>
      <c r="AK249" s="108"/>
      <c r="AL249" s="108"/>
      <c r="AM249" s="108"/>
      <c r="AN249" s="108"/>
      <c r="AO249" s="108"/>
      <c r="AP249" s="108"/>
      <c r="AQ249" s="108"/>
      <c r="AR249" s="108"/>
      <c r="AS249" s="108"/>
      <c r="AT249" s="108"/>
      <c r="AU249" s="108"/>
      <c r="AV249" s="108"/>
      <c r="AW249" s="108"/>
      <c r="AX249" s="108"/>
      <c r="AY249" s="108"/>
      <c r="AZ249" s="108"/>
      <c r="BA249" s="108"/>
    </row>
    <row r="250" spans="1:53">
      <c r="A250" s="108"/>
      <c r="B250" s="108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108"/>
      <c r="U250" s="108"/>
      <c r="V250" s="108"/>
      <c r="W250" s="108"/>
      <c r="X250" s="108"/>
      <c r="Y250" s="108"/>
      <c r="Z250" s="108"/>
      <c r="AA250" s="108"/>
      <c r="AB250" s="108"/>
      <c r="AC250" s="108"/>
      <c r="AD250" s="108"/>
      <c r="AE250" s="108"/>
      <c r="AF250" s="108"/>
      <c r="AG250" s="108"/>
      <c r="AH250" s="108"/>
      <c r="AI250" s="108"/>
      <c r="AJ250" s="108"/>
      <c r="AK250" s="108"/>
      <c r="AL250" s="108"/>
      <c r="AM250" s="108"/>
      <c r="AN250" s="108"/>
      <c r="AO250" s="108"/>
      <c r="AP250" s="108"/>
      <c r="AQ250" s="108"/>
      <c r="AR250" s="108"/>
      <c r="AS250" s="108"/>
      <c r="AT250" s="108"/>
      <c r="AU250" s="108"/>
      <c r="AV250" s="108"/>
      <c r="AW250" s="108"/>
      <c r="AX250" s="108"/>
      <c r="AY250" s="108"/>
      <c r="AZ250" s="108"/>
      <c r="BA250" s="108"/>
    </row>
    <row r="251" spans="1:53">
      <c r="A251" s="108"/>
      <c r="B251" s="108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108"/>
      <c r="U251" s="108"/>
      <c r="V251" s="108"/>
      <c r="W251" s="108"/>
      <c r="X251" s="108"/>
      <c r="Y251" s="108"/>
      <c r="Z251" s="108"/>
      <c r="AA251" s="108"/>
      <c r="AB251" s="108"/>
      <c r="AC251" s="108"/>
      <c r="AD251" s="108"/>
      <c r="AE251" s="108"/>
      <c r="AF251" s="108"/>
      <c r="AG251" s="108"/>
      <c r="AH251" s="108"/>
      <c r="AI251" s="108"/>
      <c r="AJ251" s="108"/>
      <c r="AK251" s="108"/>
      <c r="AL251" s="108"/>
      <c r="AM251" s="108"/>
      <c r="AN251" s="108"/>
      <c r="AO251" s="108"/>
      <c r="AP251" s="108"/>
      <c r="AQ251" s="108"/>
      <c r="AR251" s="108"/>
      <c r="AS251" s="108"/>
      <c r="AT251" s="108"/>
      <c r="AU251" s="108"/>
      <c r="AV251" s="108"/>
      <c r="AW251" s="108"/>
      <c r="AX251" s="108"/>
      <c r="AY251" s="108"/>
      <c r="AZ251" s="108"/>
      <c r="BA251" s="108"/>
    </row>
    <row r="252" spans="1:53">
      <c r="A252" s="108"/>
      <c r="B252" s="108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108"/>
      <c r="U252" s="108"/>
      <c r="V252" s="108"/>
      <c r="W252" s="108"/>
      <c r="X252" s="108"/>
      <c r="Y252" s="108"/>
      <c r="Z252" s="108"/>
      <c r="AA252" s="108"/>
      <c r="AB252" s="108"/>
      <c r="AC252" s="108"/>
      <c r="AD252" s="108"/>
      <c r="AE252" s="108"/>
      <c r="AF252" s="108"/>
      <c r="AG252" s="108"/>
      <c r="AH252" s="108"/>
      <c r="AI252" s="108"/>
      <c r="AJ252" s="108"/>
      <c r="AK252" s="108"/>
      <c r="AL252" s="108"/>
      <c r="AM252" s="108"/>
      <c r="AN252" s="108"/>
      <c r="AO252" s="108"/>
      <c r="AP252" s="108"/>
      <c r="AQ252" s="108"/>
      <c r="AR252" s="108"/>
      <c r="AS252" s="108"/>
      <c r="AT252" s="108"/>
      <c r="AU252" s="108"/>
      <c r="AV252" s="108"/>
      <c r="AW252" s="108"/>
      <c r="AX252" s="108"/>
      <c r="AY252" s="108"/>
      <c r="AZ252" s="108"/>
      <c r="BA252" s="108"/>
    </row>
    <row r="253" spans="1:53">
      <c r="A253" s="108"/>
      <c r="B253" s="108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108"/>
      <c r="U253" s="108"/>
      <c r="V253" s="108"/>
      <c r="W253" s="108"/>
      <c r="X253" s="108"/>
      <c r="Y253" s="108"/>
      <c r="Z253" s="108"/>
      <c r="AA253" s="108"/>
      <c r="AB253" s="108"/>
      <c r="AC253" s="108"/>
      <c r="AD253" s="108"/>
      <c r="AE253" s="108"/>
      <c r="AF253" s="108"/>
      <c r="AG253" s="108"/>
      <c r="AH253" s="108"/>
      <c r="AI253" s="108"/>
      <c r="AJ253" s="108"/>
      <c r="AK253" s="108"/>
      <c r="AL253" s="108"/>
      <c r="AM253" s="108"/>
      <c r="AN253" s="108"/>
      <c r="AO253" s="108"/>
      <c r="AP253" s="108"/>
      <c r="AQ253" s="108"/>
      <c r="AR253" s="108"/>
      <c r="AS253" s="108"/>
      <c r="AT253" s="108"/>
      <c r="AU253" s="108"/>
      <c r="AV253" s="108"/>
      <c r="AW253" s="108"/>
      <c r="AX253" s="108"/>
      <c r="AY253" s="108"/>
      <c r="AZ253" s="108"/>
      <c r="BA253" s="108"/>
    </row>
    <row r="254" spans="1:53">
      <c r="A254" s="108"/>
      <c r="B254" s="108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108"/>
      <c r="U254" s="108"/>
      <c r="V254" s="108"/>
      <c r="W254" s="108"/>
      <c r="X254" s="108"/>
      <c r="Y254" s="108"/>
      <c r="Z254" s="108"/>
      <c r="AA254" s="108"/>
      <c r="AB254" s="108"/>
      <c r="AC254" s="108"/>
      <c r="AD254" s="108"/>
      <c r="AE254" s="108"/>
      <c r="AF254" s="108"/>
      <c r="AG254" s="108"/>
      <c r="AH254" s="108"/>
      <c r="AI254" s="108"/>
      <c r="AJ254" s="108"/>
      <c r="AK254" s="108"/>
      <c r="AL254" s="108"/>
      <c r="AM254" s="108"/>
      <c r="AN254" s="108"/>
      <c r="AO254" s="108"/>
      <c r="AP254" s="108"/>
      <c r="AQ254" s="108"/>
      <c r="AR254" s="108"/>
      <c r="AS254" s="108"/>
      <c r="AT254" s="108"/>
      <c r="AU254" s="108"/>
      <c r="AV254" s="108"/>
      <c r="AW254" s="108"/>
      <c r="AX254" s="108"/>
      <c r="AY254" s="108"/>
      <c r="AZ254" s="108"/>
      <c r="BA254" s="108"/>
    </row>
    <row r="255" spans="1:53">
      <c r="A255" s="108"/>
      <c r="B255" s="108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108"/>
      <c r="U255" s="108"/>
      <c r="V255" s="108"/>
      <c r="W255" s="108"/>
      <c r="X255" s="108"/>
      <c r="Y255" s="108"/>
      <c r="Z255" s="108"/>
      <c r="AA255" s="108"/>
      <c r="AB255" s="108"/>
      <c r="AC255" s="108"/>
      <c r="AD255" s="108"/>
      <c r="AE255" s="108"/>
      <c r="AF255" s="108"/>
      <c r="AG255" s="108"/>
      <c r="AH255" s="108"/>
      <c r="AI255" s="108"/>
      <c r="AJ255" s="108"/>
      <c r="AK255" s="108"/>
      <c r="AL255" s="108"/>
      <c r="AM255" s="108"/>
      <c r="AN255" s="108"/>
      <c r="AO255" s="108"/>
      <c r="AP255" s="108"/>
      <c r="AQ255" s="108"/>
      <c r="AR255" s="108"/>
      <c r="AS255" s="108"/>
      <c r="AT255" s="108"/>
      <c r="AU255" s="108"/>
      <c r="AV255" s="108"/>
      <c r="AW255" s="108"/>
      <c r="AX255" s="108"/>
      <c r="AY255" s="108"/>
      <c r="AZ255" s="108"/>
      <c r="BA255" s="108"/>
    </row>
    <row r="256" spans="1:53">
      <c r="A256" s="108"/>
      <c r="B256" s="108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  <c r="X256" s="108"/>
      <c r="Y256" s="108"/>
      <c r="Z256" s="108"/>
      <c r="AA256" s="108"/>
      <c r="AB256" s="108"/>
      <c r="AC256" s="108"/>
      <c r="AD256" s="108"/>
      <c r="AE256" s="108"/>
      <c r="AF256" s="108"/>
      <c r="AG256" s="108"/>
      <c r="AH256" s="108"/>
      <c r="AI256" s="108"/>
      <c r="AJ256" s="108"/>
      <c r="AK256" s="108"/>
      <c r="AL256" s="108"/>
      <c r="AM256" s="108"/>
      <c r="AN256" s="108"/>
      <c r="AO256" s="108"/>
      <c r="AP256" s="108"/>
      <c r="AQ256" s="108"/>
      <c r="AR256" s="108"/>
      <c r="AS256" s="108"/>
      <c r="AT256" s="108"/>
      <c r="AU256" s="108"/>
      <c r="AV256" s="108"/>
      <c r="AW256" s="108"/>
      <c r="AX256" s="108"/>
      <c r="AY256" s="108"/>
      <c r="AZ256" s="108"/>
      <c r="BA256" s="108"/>
    </row>
    <row r="257" spans="1:53">
      <c r="A257" s="108"/>
      <c r="B257" s="108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108"/>
      <c r="U257" s="108"/>
      <c r="V257" s="108"/>
      <c r="W257" s="108"/>
      <c r="X257" s="108"/>
      <c r="Y257" s="108"/>
      <c r="Z257" s="108"/>
      <c r="AA257" s="108"/>
      <c r="AB257" s="108"/>
      <c r="AC257" s="108"/>
      <c r="AD257" s="108"/>
      <c r="AE257" s="108"/>
      <c r="AF257" s="108"/>
      <c r="AG257" s="108"/>
      <c r="AH257" s="108"/>
      <c r="AI257" s="108"/>
      <c r="AJ257" s="108"/>
      <c r="AK257" s="108"/>
      <c r="AL257" s="108"/>
      <c r="AM257" s="108"/>
      <c r="AN257" s="108"/>
      <c r="AO257" s="108"/>
      <c r="AP257" s="108"/>
      <c r="AQ257" s="108"/>
      <c r="AR257" s="108"/>
      <c r="AS257" s="108"/>
      <c r="AT257" s="108"/>
      <c r="AU257" s="108"/>
      <c r="AV257" s="108"/>
      <c r="AW257" s="108"/>
      <c r="AX257" s="108"/>
      <c r="AY257" s="108"/>
      <c r="AZ257" s="108"/>
      <c r="BA257" s="108"/>
    </row>
    <row r="258" spans="1:53">
      <c r="A258" s="108"/>
      <c r="B258" s="108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108"/>
      <c r="U258" s="108"/>
      <c r="V258" s="108"/>
      <c r="W258" s="108"/>
      <c r="X258" s="108"/>
      <c r="Y258" s="108"/>
      <c r="Z258" s="108"/>
      <c r="AA258" s="108"/>
      <c r="AB258" s="108"/>
      <c r="AC258" s="108"/>
      <c r="AD258" s="108"/>
      <c r="AE258" s="108"/>
      <c r="AF258" s="108"/>
      <c r="AG258" s="108"/>
      <c r="AH258" s="108"/>
      <c r="AI258" s="108"/>
      <c r="AJ258" s="108"/>
      <c r="AK258" s="108"/>
      <c r="AL258" s="108"/>
      <c r="AM258" s="108"/>
      <c r="AN258" s="108"/>
      <c r="AO258" s="108"/>
      <c r="AP258" s="108"/>
      <c r="AQ258" s="108"/>
      <c r="AR258" s="108"/>
      <c r="AS258" s="108"/>
      <c r="AT258" s="108"/>
      <c r="AU258" s="108"/>
      <c r="AV258" s="108"/>
      <c r="AW258" s="108"/>
      <c r="AX258" s="108"/>
      <c r="AY258" s="108"/>
      <c r="AZ258" s="108"/>
      <c r="BA258" s="108"/>
    </row>
    <row r="259" spans="1:53">
      <c r="A259" s="108"/>
      <c r="B259" s="108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108"/>
      <c r="U259" s="108"/>
      <c r="V259" s="108"/>
      <c r="W259" s="108"/>
      <c r="X259" s="108"/>
      <c r="Y259" s="108"/>
      <c r="Z259" s="108"/>
      <c r="AA259" s="108"/>
      <c r="AB259" s="108"/>
      <c r="AC259" s="108"/>
      <c r="AD259" s="108"/>
      <c r="AE259" s="108"/>
      <c r="AF259" s="108"/>
      <c r="AG259" s="108"/>
      <c r="AH259" s="108"/>
      <c r="AI259" s="108"/>
      <c r="AJ259" s="108"/>
      <c r="AK259" s="108"/>
      <c r="AL259" s="108"/>
      <c r="AM259" s="108"/>
      <c r="AN259" s="108"/>
      <c r="AO259" s="108"/>
      <c r="AP259" s="108"/>
      <c r="AQ259" s="108"/>
      <c r="AR259" s="108"/>
      <c r="AS259" s="108"/>
      <c r="AT259" s="108"/>
      <c r="AU259" s="108"/>
      <c r="AV259" s="108"/>
      <c r="AW259" s="108"/>
      <c r="AX259" s="108"/>
      <c r="AY259" s="108"/>
      <c r="AZ259" s="108"/>
      <c r="BA259" s="108"/>
    </row>
    <row r="260" spans="1:53">
      <c r="A260" s="108"/>
      <c r="B260" s="108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108"/>
      <c r="U260" s="108"/>
      <c r="V260" s="108"/>
      <c r="W260" s="108"/>
      <c r="X260" s="108"/>
      <c r="Y260" s="108"/>
      <c r="Z260" s="108"/>
      <c r="AA260" s="108"/>
      <c r="AB260" s="108"/>
      <c r="AC260" s="108"/>
      <c r="AD260" s="108"/>
      <c r="AE260" s="108"/>
      <c r="AF260" s="108"/>
      <c r="AG260" s="108"/>
      <c r="AH260" s="108"/>
      <c r="AI260" s="108"/>
      <c r="AJ260" s="108"/>
      <c r="AK260" s="108"/>
      <c r="AL260" s="108"/>
      <c r="AM260" s="108"/>
      <c r="AN260" s="108"/>
      <c r="AO260" s="108"/>
      <c r="AP260" s="108"/>
      <c r="AQ260" s="108"/>
      <c r="AR260" s="108"/>
      <c r="AS260" s="108"/>
      <c r="AT260" s="108"/>
      <c r="AU260" s="108"/>
      <c r="AV260" s="108"/>
      <c r="AW260" s="108"/>
      <c r="AX260" s="108"/>
      <c r="AY260" s="108"/>
      <c r="AZ260" s="108"/>
      <c r="BA260" s="108"/>
    </row>
    <row r="261" spans="1:53">
      <c r="A261" s="108"/>
      <c r="B261" s="108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108"/>
      <c r="U261" s="108"/>
      <c r="V261" s="108"/>
      <c r="W261" s="108"/>
      <c r="X261" s="108"/>
      <c r="Y261" s="108"/>
      <c r="Z261" s="108"/>
      <c r="AA261" s="108"/>
      <c r="AB261" s="108"/>
      <c r="AC261" s="108"/>
      <c r="AD261" s="108"/>
      <c r="AE261" s="108"/>
      <c r="AF261" s="108"/>
      <c r="AG261" s="108"/>
      <c r="AH261" s="108"/>
      <c r="AI261" s="108"/>
      <c r="AJ261" s="108"/>
      <c r="AK261" s="108"/>
      <c r="AL261" s="108"/>
      <c r="AM261" s="108"/>
      <c r="AN261" s="108"/>
      <c r="AO261" s="108"/>
      <c r="AP261" s="108"/>
      <c r="AQ261" s="108"/>
      <c r="AR261" s="108"/>
      <c r="AS261" s="108"/>
      <c r="AT261" s="108"/>
      <c r="AU261" s="108"/>
      <c r="AV261" s="108"/>
      <c r="AW261" s="108"/>
      <c r="AX261" s="108"/>
      <c r="AY261" s="108"/>
      <c r="AZ261" s="108"/>
      <c r="BA261" s="108"/>
    </row>
    <row r="262" spans="1:53">
      <c r="A262" s="108"/>
      <c r="B262" s="108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108"/>
      <c r="U262" s="108"/>
      <c r="V262" s="108"/>
      <c r="W262" s="108"/>
      <c r="X262" s="108"/>
      <c r="Y262" s="108"/>
      <c r="Z262" s="108"/>
      <c r="AA262" s="108"/>
      <c r="AB262" s="108"/>
      <c r="AC262" s="108"/>
      <c r="AD262" s="108"/>
      <c r="AE262" s="108"/>
      <c r="AF262" s="108"/>
      <c r="AG262" s="108"/>
      <c r="AH262" s="108"/>
      <c r="AI262" s="108"/>
      <c r="AJ262" s="108"/>
      <c r="AK262" s="108"/>
      <c r="AL262" s="108"/>
      <c r="AM262" s="108"/>
      <c r="AN262" s="108"/>
      <c r="AO262" s="108"/>
      <c r="AP262" s="108"/>
      <c r="AQ262" s="108"/>
      <c r="AR262" s="108"/>
      <c r="AS262" s="108"/>
      <c r="AT262" s="108"/>
      <c r="AU262" s="108"/>
      <c r="AV262" s="108"/>
      <c r="AW262" s="108"/>
      <c r="AX262" s="108"/>
      <c r="AY262" s="108"/>
      <c r="AZ262" s="108"/>
      <c r="BA262" s="108"/>
    </row>
    <row r="263" spans="1:53">
      <c r="A263" s="108"/>
      <c r="B263" s="108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108"/>
      <c r="U263" s="108"/>
      <c r="V263" s="108"/>
      <c r="W263" s="108"/>
      <c r="X263" s="108"/>
      <c r="Y263" s="108"/>
      <c r="Z263" s="108"/>
      <c r="AA263" s="108"/>
      <c r="AB263" s="108"/>
      <c r="AC263" s="108"/>
      <c r="AD263" s="108"/>
      <c r="AE263" s="108"/>
      <c r="AF263" s="108"/>
      <c r="AG263" s="108"/>
      <c r="AH263" s="108"/>
      <c r="AI263" s="108"/>
      <c r="AJ263" s="108"/>
      <c r="AK263" s="108"/>
      <c r="AL263" s="108"/>
      <c r="AM263" s="108"/>
      <c r="AN263" s="108"/>
      <c r="AO263" s="108"/>
      <c r="AP263" s="108"/>
      <c r="AQ263" s="108"/>
      <c r="AR263" s="108"/>
      <c r="AS263" s="108"/>
      <c r="AT263" s="108"/>
      <c r="AU263" s="108"/>
      <c r="AV263" s="108"/>
      <c r="AW263" s="108"/>
      <c r="AX263" s="108"/>
      <c r="AY263" s="108"/>
      <c r="AZ263" s="108"/>
      <c r="BA263" s="108"/>
    </row>
    <row r="264" spans="1:53">
      <c r="A264" s="108"/>
      <c r="B264" s="108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108"/>
      <c r="U264" s="108"/>
      <c r="V264" s="108"/>
      <c r="W264" s="108"/>
      <c r="X264" s="108"/>
      <c r="Y264" s="108"/>
      <c r="Z264" s="108"/>
      <c r="AA264" s="108"/>
      <c r="AB264" s="108"/>
      <c r="AC264" s="108"/>
      <c r="AD264" s="108"/>
      <c r="AE264" s="108"/>
      <c r="AF264" s="108"/>
      <c r="AG264" s="108"/>
      <c r="AH264" s="108"/>
      <c r="AI264" s="108"/>
      <c r="AJ264" s="108"/>
      <c r="AK264" s="108"/>
      <c r="AL264" s="108"/>
      <c r="AM264" s="108"/>
      <c r="AN264" s="108"/>
      <c r="AO264" s="108"/>
      <c r="AP264" s="108"/>
      <c r="AQ264" s="108"/>
      <c r="AR264" s="108"/>
      <c r="AS264" s="108"/>
      <c r="AT264" s="108"/>
      <c r="AU264" s="108"/>
      <c r="AV264" s="108"/>
      <c r="AW264" s="108"/>
      <c r="AX264" s="108"/>
      <c r="AY264" s="108"/>
      <c r="AZ264" s="108"/>
      <c r="BA264" s="108"/>
    </row>
    <row r="265" spans="1:53">
      <c r="A265" s="108"/>
      <c r="B265" s="108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108"/>
      <c r="U265" s="108"/>
      <c r="V265" s="108"/>
      <c r="W265" s="108"/>
      <c r="X265" s="108"/>
      <c r="Y265" s="108"/>
      <c r="Z265" s="108"/>
      <c r="AA265" s="108"/>
      <c r="AB265" s="108"/>
      <c r="AC265" s="108"/>
      <c r="AD265" s="108"/>
      <c r="AE265" s="108"/>
      <c r="AF265" s="108"/>
      <c r="AG265" s="108"/>
      <c r="AH265" s="108"/>
      <c r="AI265" s="108"/>
      <c r="AJ265" s="108"/>
      <c r="AK265" s="108"/>
      <c r="AL265" s="108"/>
      <c r="AM265" s="108"/>
      <c r="AN265" s="108"/>
      <c r="AO265" s="108"/>
      <c r="AP265" s="108"/>
      <c r="AQ265" s="108"/>
      <c r="AR265" s="108"/>
      <c r="AS265" s="108"/>
      <c r="AT265" s="108"/>
      <c r="AU265" s="108"/>
      <c r="AV265" s="108"/>
      <c r="AW265" s="108"/>
      <c r="AX265" s="108"/>
      <c r="AY265" s="108"/>
      <c r="AZ265" s="108"/>
      <c r="BA265" s="108"/>
    </row>
    <row r="266" spans="1:53">
      <c r="A266" s="108"/>
      <c r="B266" s="108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108"/>
      <c r="U266" s="108"/>
      <c r="V266" s="108"/>
      <c r="W266" s="108"/>
      <c r="X266" s="108"/>
      <c r="Y266" s="108"/>
      <c r="Z266" s="108"/>
      <c r="AA266" s="108"/>
      <c r="AB266" s="108"/>
      <c r="AC266" s="108"/>
      <c r="AD266" s="108"/>
      <c r="AE266" s="108"/>
      <c r="AF266" s="108"/>
      <c r="AG266" s="108"/>
      <c r="AH266" s="108"/>
      <c r="AI266" s="108"/>
      <c r="AJ266" s="108"/>
      <c r="AK266" s="108"/>
      <c r="AL266" s="108"/>
      <c r="AM266" s="108"/>
      <c r="AN266" s="108"/>
      <c r="AO266" s="108"/>
      <c r="AP266" s="108"/>
      <c r="AQ266" s="108"/>
      <c r="AR266" s="108"/>
      <c r="AS266" s="108"/>
      <c r="AT266" s="108"/>
      <c r="AU266" s="108"/>
      <c r="AV266" s="108"/>
      <c r="AW266" s="108"/>
      <c r="AX266" s="108"/>
      <c r="AY266" s="108"/>
      <c r="AZ266" s="108"/>
      <c r="BA266" s="108"/>
    </row>
    <row r="267" spans="1:53">
      <c r="A267" s="108"/>
      <c r="B267" s="108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108"/>
      <c r="U267" s="108"/>
      <c r="V267" s="108"/>
      <c r="W267" s="108"/>
      <c r="X267" s="108"/>
      <c r="Y267" s="108"/>
      <c r="Z267" s="108"/>
      <c r="AA267" s="108"/>
      <c r="AB267" s="108"/>
      <c r="AC267" s="108"/>
      <c r="AD267" s="108"/>
      <c r="AE267" s="108"/>
      <c r="AF267" s="108"/>
      <c r="AG267" s="108"/>
      <c r="AH267" s="108"/>
      <c r="AI267" s="108"/>
      <c r="AJ267" s="108"/>
      <c r="AK267" s="108"/>
      <c r="AL267" s="108"/>
      <c r="AM267" s="108"/>
      <c r="AN267" s="108"/>
      <c r="AO267" s="108"/>
      <c r="AP267" s="108"/>
      <c r="AQ267" s="108"/>
      <c r="AR267" s="108"/>
      <c r="AS267" s="108"/>
      <c r="AT267" s="108"/>
      <c r="AU267" s="108"/>
      <c r="AV267" s="108"/>
      <c r="AW267" s="108"/>
      <c r="AX267" s="108"/>
      <c r="AY267" s="108"/>
      <c r="AZ267" s="108"/>
      <c r="BA267" s="108"/>
    </row>
    <row r="268" spans="1:53">
      <c r="A268" s="108"/>
      <c r="B268" s="108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108"/>
      <c r="U268" s="108"/>
      <c r="V268" s="108"/>
      <c r="W268" s="108"/>
      <c r="X268" s="108"/>
      <c r="Y268" s="108"/>
      <c r="Z268" s="108"/>
      <c r="AA268" s="108"/>
      <c r="AB268" s="108"/>
      <c r="AC268" s="108"/>
      <c r="AD268" s="108"/>
      <c r="AE268" s="108"/>
      <c r="AF268" s="108"/>
      <c r="AG268" s="108"/>
      <c r="AH268" s="108"/>
      <c r="AI268" s="108"/>
      <c r="AJ268" s="108"/>
      <c r="AK268" s="108"/>
      <c r="AL268" s="108"/>
      <c r="AM268" s="108"/>
      <c r="AN268" s="108"/>
      <c r="AO268" s="108"/>
      <c r="AP268" s="108"/>
      <c r="AQ268" s="108"/>
      <c r="AR268" s="108"/>
      <c r="AS268" s="108"/>
      <c r="AT268" s="108"/>
      <c r="AU268" s="108"/>
      <c r="AV268" s="108"/>
      <c r="AW268" s="108"/>
      <c r="AX268" s="108"/>
      <c r="AY268" s="108"/>
      <c r="AZ268" s="108"/>
      <c r="BA268" s="108"/>
    </row>
    <row r="269" spans="1:53">
      <c r="A269" s="108"/>
      <c r="B269" s="108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108"/>
      <c r="U269" s="108"/>
      <c r="V269" s="108"/>
      <c r="W269" s="108"/>
      <c r="X269" s="108"/>
      <c r="Y269" s="108"/>
      <c r="Z269" s="108"/>
      <c r="AA269" s="108"/>
      <c r="AB269" s="108"/>
      <c r="AC269" s="108"/>
      <c r="AD269" s="108"/>
      <c r="AE269" s="108"/>
      <c r="AF269" s="108"/>
      <c r="AG269" s="108"/>
      <c r="AH269" s="108"/>
      <c r="AI269" s="108"/>
      <c r="AJ269" s="108"/>
      <c r="AK269" s="108"/>
      <c r="AL269" s="108"/>
      <c r="AM269" s="108"/>
      <c r="AN269" s="108"/>
      <c r="AO269" s="108"/>
      <c r="AP269" s="108"/>
      <c r="AQ269" s="108"/>
      <c r="AR269" s="108"/>
      <c r="AS269" s="108"/>
      <c r="AT269" s="108"/>
      <c r="AU269" s="108"/>
      <c r="AV269" s="108"/>
      <c r="AW269" s="108"/>
      <c r="AX269" s="108"/>
      <c r="AY269" s="108"/>
      <c r="AZ269" s="108"/>
      <c r="BA269" s="108"/>
    </row>
    <row r="270" spans="1:53">
      <c r="A270" s="108"/>
      <c r="B270" s="108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108"/>
      <c r="U270" s="108"/>
      <c r="V270" s="108"/>
      <c r="W270" s="108"/>
      <c r="X270" s="108"/>
      <c r="Y270" s="108"/>
      <c r="Z270" s="108"/>
      <c r="AA270" s="108"/>
      <c r="AB270" s="108"/>
      <c r="AC270" s="108"/>
      <c r="AD270" s="108"/>
      <c r="AE270" s="108"/>
      <c r="AF270" s="108"/>
      <c r="AG270" s="108"/>
      <c r="AH270" s="108"/>
      <c r="AI270" s="108"/>
      <c r="AJ270" s="108"/>
      <c r="AK270" s="108"/>
      <c r="AL270" s="108"/>
      <c r="AM270" s="108"/>
      <c r="AN270" s="108"/>
      <c r="AO270" s="108"/>
      <c r="AP270" s="108"/>
      <c r="AQ270" s="108"/>
      <c r="AR270" s="108"/>
      <c r="AS270" s="108"/>
      <c r="AT270" s="108"/>
      <c r="AU270" s="108"/>
      <c r="AV270" s="108"/>
      <c r="AW270" s="108"/>
      <c r="AX270" s="108"/>
      <c r="AY270" s="108"/>
      <c r="AZ270" s="108"/>
      <c r="BA270" s="108"/>
    </row>
    <row r="271" spans="1:53">
      <c r="A271" s="108"/>
      <c r="B271" s="108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108"/>
      <c r="U271" s="108"/>
      <c r="V271" s="108"/>
      <c r="W271" s="108"/>
      <c r="X271" s="108"/>
      <c r="Y271" s="108"/>
      <c r="Z271" s="108"/>
      <c r="AA271" s="108"/>
      <c r="AB271" s="108"/>
      <c r="AC271" s="108"/>
      <c r="AD271" s="108"/>
      <c r="AE271" s="108"/>
      <c r="AF271" s="108"/>
      <c r="AG271" s="108"/>
      <c r="AH271" s="108"/>
      <c r="AI271" s="108"/>
      <c r="AJ271" s="108"/>
      <c r="AK271" s="108"/>
      <c r="AL271" s="108"/>
      <c r="AM271" s="108"/>
      <c r="AN271" s="108"/>
      <c r="AO271" s="108"/>
      <c r="AP271" s="108"/>
      <c r="AQ271" s="108"/>
      <c r="AR271" s="108"/>
      <c r="AS271" s="108"/>
      <c r="AT271" s="108"/>
      <c r="AU271" s="108"/>
      <c r="AV271" s="108"/>
      <c r="AW271" s="108"/>
      <c r="AX271" s="108"/>
      <c r="AY271" s="108"/>
      <c r="AZ271" s="108"/>
      <c r="BA271" s="108"/>
    </row>
    <row r="272" spans="1:53">
      <c r="A272" s="108"/>
      <c r="B272" s="108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108"/>
      <c r="U272" s="108"/>
      <c r="V272" s="108"/>
      <c r="W272" s="108"/>
      <c r="X272" s="108"/>
      <c r="Y272" s="108"/>
      <c r="Z272" s="108"/>
      <c r="AA272" s="108"/>
      <c r="AB272" s="108"/>
      <c r="AC272" s="108"/>
      <c r="AD272" s="108"/>
      <c r="AE272" s="108"/>
      <c r="AF272" s="108"/>
      <c r="AG272" s="108"/>
      <c r="AH272" s="108"/>
      <c r="AI272" s="108"/>
      <c r="AJ272" s="108"/>
      <c r="AK272" s="108"/>
      <c r="AL272" s="108"/>
      <c r="AM272" s="108"/>
      <c r="AN272" s="108"/>
      <c r="AO272" s="108"/>
      <c r="AP272" s="108"/>
      <c r="AQ272" s="108"/>
      <c r="AR272" s="108"/>
      <c r="AS272" s="108"/>
      <c r="AT272" s="108"/>
      <c r="AU272" s="108"/>
      <c r="AV272" s="108"/>
      <c r="AW272" s="108"/>
      <c r="AX272" s="108"/>
      <c r="AY272" s="108"/>
      <c r="AZ272" s="108"/>
      <c r="BA272" s="108"/>
    </row>
    <row r="273" spans="1:53">
      <c r="A273" s="108"/>
      <c r="B273" s="108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108"/>
      <c r="U273" s="108"/>
      <c r="V273" s="108"/>
      <c r="W273" s="108"/>
      <c r="X273" s="108"/>
      <c r="Y273" s="108"/>
      <c r="Z273" s="108"/>
      <c r="AA273" s="108"/>
      <c r="AB273" s="108"/>
      <c r="AC273" s="108"/>
      <c r="AD273" s="108"/>
      <c r="AE273" s="108"/>
      <c r="AF273" s="108"/>
      <c r="AG273" s="108"/>
      <c r="AH273" s="108"/>
      <c r="AI273" s="108"/>
      <c r="AJ273" s="108"/>
      <c r="AK273" s="108"/>
      <c r="AL273" s="108"/>
      <c r="AM273" s="108"/>
      <c r="AN273" s="108"/>
      <c r="AO273" s="108"/>
      <c r="AP273" s="108"/>
      <c r="AQ273" s="108"/>
      <c r="AR273" s="108"/>
      <c r="AS273" s="108"/>
      <c r="AT273" s="108"/>
      <c r="AU273" s="108"/>
      <c r="AV273" s="108"/>
      <c r="AW273" s="108"/>
      <c r="AX273" s="108"/>
      <c r="AY273" s="108"/>
      <c r="AZ273" s="108"/>
      <c r="BA273" s="108"/>
    </row>
    <row r="274" spans="1:53">
      <c r="A274" s="108"/>
      <c r="B274" s="108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  <c r="AA274" s="108"/>
      <c r="AB274" s="108"/>
      <c r="AC274" s="108"/>
      <c r="AD274" s="108"/>
      <c r="AE274" s="108"/>
      <c r="AF274" s="108"/>
      <c r="AG274" s="108"/>
      <c r="AH274" s="108"/>
      <c r="AI274" s="108"/>
      <c r="AJ274" s="108"/>
      <c r="AK274" s="108"/>
      <c r="AL274" s="108"/>
      <c r="AM274" s="108"/>
      <c r="AN274" s="108"/>
      <c r="AO274" s="108"/>
      <c r="AP274" s="108"/>
      <c r="AQ274" s="108"/>
      <c r="AR274" s="108"/>
      <c r="AS274" s="108"/>
      <c r="AT274" s="108"/>
      <c r="AU274" s="108"/>
      <c r="AV274" s="108"/>
      <c r="AW274" s="108"/>
      <c r="AX274" s="108"/>
      <c r="AY274" s="108"/>
      <c r="AZ274" s="108"/>
      <c r="BA274" s="108"/>
    </row>
    <row r="275" spans="1:53">
      <c r="A275" s="108"/>
      <c r="B275" s="108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108"/>
      <c r="U275" s="108"/>
      <c r="V275" s="108"/>
      <c r="W275" s="108"/>
      <c r="X275" s="108"/>
      <c r="Y275" s="108"/>
      <c r="Z275" s="108"/>
      <c r="AA275" s="108"/>
      <c r="AB275" s="108"/>
      <c r="AC275" s="108"/>
      <c r="AD275" s="108"/>
      <c r="AE275" s="108"/>
      <c r="AF275" s="108"/>
      <c r="AG275" s="108"/>
      <c r="AH275" s="108"/>
      <c r="AI275" s="108"/>
      <c r="AJ275" s="108"/>
      <c r="AK275" s="108"/>
      <c r="AL275" s="108"/>
      <c r="AM275" s="108"/>
      <c r="AN275" s="108"/>
      <c r="AO275" s="108"/>
      <c r="AP275" s="108"/>
      <c r="AQ275" s="108"/>
      <c r="AR275" s="108"/>
      <c r="AS275" s="108"/>
      <c r="AT275" s="108"/>
      <c r="AU275" s="108"/>
      <c r="AV275" s="108"/>
      <c r="AW275" s="108"/>
      <c r="AX275" s="108"/>
      <c r="AY275" s="108"/>
      <c r="AZ275" s="108"/>
      <c r="BA275" s="108"/>
    </row>
    <row r="276" spans="1:53">
      <c r="A276" s="108"/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  <c r="AE276" s="108"/>
      <c r="AF276" s="108"/>
      <c r="AG276" s="108"/>
      <c r="AH276" s="108"/>
      <c r="AI276" s="108"/>
      <c r="AJ276" s="108"/>
      <c r="AK276" s="108"/>
      <c r="AL276" s="108"/>
      <c r="AM276" s="108"/>
      <c r="AN276" s="108"/>
      <c r="AO276" s="108"/>
      <c r="AP276" s="108"/>
      <c r="AQ276" s="108"/>
      <c r="AR276" s="108"/>
      <c r="AS276" s="108"/>
      <c r="AT276" s="108"/>
      <c r="AU276" s="108"/>
      <c r="AV276" s="108"/>
      <c r="AW276" s="108"/>
      <c r="AX276" s="108"/>
      <c r="AY276" s="108"/>
      <c r="AZ276" s="108"/>
      <c r="BA276" s="108"/>
    </row>
    <row r="277" spans="1:53">
      <c r="A277" s="108"/>
      <c r="B277" s="108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108"/>
      <c r="U277" s="108"/>
      <c r="V277" s="108"/>
      <c r="W277" s="108"/>
      <c r="X277" s="108"/>
      <c r="Y277" s="108"/>
      <c r="Z277" s="108"/>
      <c r="AA277" s="108"/>
      <c r="AB277" s="108"/>
      <c r="AC277" s="108"/>
      <c r="AD277" s="108"/>
      <c r="AE277" s="108"/>
      <c r="AF277" s="108"/>
      <c r="AG277" s="108"/>
      <c r="AH277" s="108"/>
      <c r="AI277" s="108"/>
      <c r="AJ277" s="108"/>
      <c r="AK277" s="108"/>
      <c r="AL277" s="108"/>
      <c r="AM277" s="108"/>
      <c r="AN277" s="108"/>
      <c r="AO277" s="108"/>
      <c r="AP277" s="108"/>
      <c r="AQ277" s="108"/>
      <c r="AR277" s="108"/>
      <c r="AS277" s="108"/>
      <c r="AT277" s="108"/>
      <c r="AU277" s="108"/>
      <c r="AV277" s="108"/>
      <c r="AW277" s="108"/>
      <c r="AX277" s="108"/>
      <c r="AY277" s="108"/>
      <c r="AZ277" s="108"/>
      <c r="BA277" s="108"/>
    </row>
    <row r="278" spans="1:53">
      <c r="A278" s="108"/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108"/>
      <c r="U278" s="108"/>
      <c r="V278" s="108"/>
      <c r="W278" s="108"/>
      <c r="X278" s="108"/>
      <c r="Y278" s="108"/>
      <c r="Z278" s="108"/>
      <c r="AA278" s="108"/>
      <c r="AB278" s="108"/>
      <c r="AC278" s="108"/>
      <c r="AD278" s="108"/>
      <c r="AE278" s="108"/>
      <c r="AF278" s="108"/>
      <c r="AG278" s="108"/>
      <c r="AH278" s="108"/>
      <c r="AI278" s="108"/>
      <c r="AJ278" s="108"/>
      <c r="AK278" s="108"/>
      <c r="AL278" s="108"/>
      <c r="AM278" s="108"/>
      <c r="AN278" s="108"/>
      <c r="AO278" s="108"/>
      <c r="AP278" s="108"/>
      <c r="AQ278" s="108"/>
      <c r="AR278" s="108"/>
      <c r="AS278" s="108"/>
      <c r="AT278" s="108"/>
      <c r="AU278" s="108"/>
      <c r="AV278" s="108"/>
      <c r="AW278" s="108"/>
      <c r="AX278" s="108"/>
      <c r="AY278" s="108"/>
      <c r="AZ278" s="108"/>
      <c r="BA278" s="108"/>
    </row>
    <row r="279" spans="1:53">
      <c r="A279" s="108"/>
      <c r="B279" s="108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108"/>
      <c r="U279" s="108"/>
      <c r="V279" s="108"/>
      <c r="W279" s="108"/>
      <c r="X279" s="108"/>
      <c r="Y279" s="108"/>
      <c r="Z279" s="108"/>
      <c r="AA279" s="108"/>
      <c r="AB279" s="108"/>
      <c r="AC279" s="108"/>
      <c r="AD279" s="108"/>
      <c r="AE279" s="108"/>
      <c r="AF279" s="108"/>
      <c r="AG279" s="108"/>
      <c r="AH279" s="108"/>
      <c r="AI279" s="108"/>
      <c r="AJ279" s="108"/>
      <c r="AK279" s="108"/>
      <c r="AL279" s="108"/>
      <c r="AM279" s="108"/>
      <c r="AN279" s="108"/>
      <c r="AO279" s="108"/>
      <c r="AP279" s="108"/>
      <c r="AQ279" s="108"/>
      <c r="AR279" s="108"/>
      <c r="AS279" s="108"/>
      <c r="AT279" s="108"/>
      <c r="AU279" s="108"/>
      <c r="AV279" s="108"/>
      <c r="AW279" s="108"/>
      <c r="AX279" s="108"/>
      <c r="AY279" s="108"/>
      <c r="AZ279" s="108"/>
      <c r="BA279" s="108"/>
    </row>
    <row r="280" spans="1:53">
      <c r="A280" s="108"/>
      <c r="B280" s="108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108"/>
      <c r="U280" s="108"/>
      <c r="V280" s="108"/>
      <c r="W280" s="108"/>
      <c r="X280" s="108"/>
      <c r="Y280" s="108"/>
      <c r="Z280" s="108"/>
      <c r="AA280" s="108"/>
      <c r="AB280" s="108"/>
      <c r="AC280" s="108"/>
      <c r="AD280" s="108"/>
      <c r="AE280" s="108"/>
      <c r="AF280" s="108"/>
      <c r="AG280" s="108"/>
      <c r="AH280" s="108"/>
      <c r="AI280" s="108"/>
      <c r="AJ280" s="108"/>
      <c r="AK280" s="108"/>
      <c r="AL280" s="108"/>
      <c r="AM280" s="108"/>
      <c r="AN280" s="108"/>
      <c r="AO280" s="108"/>
      <c r="AP280" s="108"/>
      <c r="AQ280" s="108"/>
      <c r="AR280" s="108"/>
      <c r="AS280" s="108"/>
      <c r="AT280" s="108"/>
      <c r="AU280" s="108"/>
      <c r="AV280" s="108"/>
      <c r="AW280" s="108"/>
      <c r="AX280" s="108"/>
      <c r="AY280" s="108"/>
      <c r="AZ280" s="108"/>
      <c r="BA280" s="108"/>
    </row>
    <row r="281" spans="1:53">
      <c r="A281" s="108"/>
      <c r="B281" s="108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108"/>
      <c r="U281" s="108"/>
      <c r="V281" s="108"/>
      <c r="W281" s="108"/>
      <c r="X281" s="108"/>
      <c r="Y281" s="108"/>
      <c r="Z281" s="108"/>
      <c r="AA281" s="108"/>
      <c r="AB281" s="108"/>
      <c r="AC281" s="108"/>
      <c r="AD281" s="108"/>
      <c r="AE281" s="108"/>
      <c r="AF281" s="108"/>
      <c r="AG281" s="108"/>
      <c r="AH281" s="108"/>
      <c r="AI281" s="108"/>
      <c r="AJ281" s="108"/>
      <c r="AK281" s="108"/>
      <c r="AL281" s="108"/>
      <c r="AM281" s="108"/>
      <c r="AN281" s="108"/>
      <c r="AO281" s="108"/>
      <c r="AP281" s="108"/>
      <c r="AQ281" s="108"/>
      <c r="AR281" s="108"/>
      <c r="AS281" s="108"/>
      <c r="AT281" s="108"/>
      <c r="AU281" s="108"/>
      <c r="AV281" s="108"/>
      <c r="AW281" s="108"/>
      <c r="AX281" s="108"/>
      <c r="AY281" s="108"/>
      <c r="AZ281" s="108"/>
      <c r="BA281" s="108"/>
    </row>
    <row r="282" spans="1:53">
      <c r="A282" s="108"/>
      <c r="B282" s="108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108"/>
      <c r="U282" s="108"/>
      <c r="V282" s="108"/>
      <c r="W282" s="108"/>
      <c r="X282" s="108"/>
      <c r="Y282" s="108"/>
      <c r="Z282" s="108"/>
      <c r="AA282" s="108"/>
      <c r="AB282" s="108"/>
      <c r="AC282" s="108"/>
      <c r="AD282" s="108"/>
      <c r="AE282" s="108"/>
      <c r="AF282" s="108"/>
      <c r="AG282" s="108"/>
      <c r="AH282" s="108"/>
      <c r="AI282" s="108"/>
      <c r="AJ282" s="108"/>
      <c r="AK282" s="108"/>
      <c r="AL282" s="108"/>
      <c r="AM282" s="108"/>
      <c r="AN282" s="108"/>
      <c r="AO282" s="108"/>
      <c r="AP282" s="108"/>
      <c r="AQ282" s="108"/>
      <c r="AR282" s="108"/>
      <c r="AS282" s="108"/>
      <c r="AT282" s="108"/>
      <c r="AU282" s="108"/>
      <c r="AV282" s="108"/>
      <c r="AW282" s="108"/>
      <c r="AX282" s="108"/>
      <c r="AY282" s="108"/>
      <c r="AZ282" s="108"/>
      <c r="BA282" s="108"/>
    </row>
    <row r="283" spans="1:53">
      <c r="A283" s="108"/>
      <c r="B283" s="108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108"/>
      <c r="U283" s="108"/>
      <c r="V283" s="108"/>
      <c r="W283" s="108"/>
      <c r="X283" s="108"/>
      <c r="Y283" s="108"/>
      <c r="Z283" s="108"/>
      <c r="AA283" s="108"/>
      <c r="AB283" s="108"/>
      <c r="AC283" s="108"/>
      <c r="AD283" s="108"/>
      <c r="AE283" s="108"/>
      <c r="AF283" s="108"/>
      <c r="AG283" s="108"/>
      <c r="AH283" s="108"/>
      <c r="AI283" s="108"/>
      <c r="AJ283" s="108"/>
      <c r="AK283" s="108"/>
      <c r="AL283" s="108"/>
      <c r="AM283" s="108"/>
      <c r="AN283" s="108"/>
      <c r="AO283" s="108"/>
      <c r="AP283" s="108"/>
      <c r="AQ283" s="108"/>
      <c r="AR283" s="108"/>
      <c r="AS283" s="108"/>
      <c r="AT283" s="108"/>
      <c r="AU283" s="108"/>
      <c r="AV283" s="108"/>
      <c r="AW283" s="108"/>
      <c r="AX283" s="108"/>
      <c r="AY283" s="108"/>
      <c r="AZ283" s="108"/>
      <c r="BA283" s="108"/>
    </row>
    <row r="284" spans="1:53">
      <c r="A284" s="108"/>
      <c r="B284" s="108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108"/>
      <c r="U284" s="108"/>
      <c r="V284" s="108"/>
      <c r="W284" s="108"/>
      <c r="X284" s="108"/>
      <c r="Y284" s="108"/>
      <c r="Z284" s="108"/>
      <c r="AA284" s="108"/>
      <c r="AB284" s="108"/>
      <c r="AC284" s="108"/>
      <c r="AD284" s="108"/>
      <c r="AE284" s="108"/>
      <c r="AF284" s="108"/>
      <c r="AG284" s="108"/>
      <c r="AH284" s="108"/>
      <c r="AI284" s="108"/>
      <c r="AJ284" s="108"/>
      <c r="AK284" s="108"/>
      <c r="AL284" s="108"/>
      <c r="AM284" s="108"/>
      <c r="AN284" s="108"/>
      <c r="AO284" s="108"/>
      <c r="AP284" s="108"/>
      <c r="AQ284" s="108"/>
      <c r="AR284" s="108"/>
      <c r="AS284" s="108"/>
      <c r="AT284" s="108"/>
      <c r="AU284" s="108"/>
      <c r="AV284" s="108"/>
      <c r="AW284" s="108"/>
      <c r="AX284" s="108"/>
      <c r="AY284" s="108"/>
      <c r="AZ284" s="108"/>
      <c r="BA284" s="108"/>
    </row>
    <row r="285" spans="1:53">
      <c r="A285" s="108"/>
      <c r="B285" s="108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108"/>
      <c r="U285" s="108"/>
      <c r="V285" s="108"/>
      <c r="W285" s="108"/>
      <c r="X285" s="108"/>
      <c r="Y285" s="108"/>
      <c r="Z285" s="108"/>
      <c r="AA285" s="108"/>
      <c r="AB285" s="108"/>
      <c r="AC285" s="108"/>
      <c r="AD285" s="108"/>
      <c r="AE285" s="108"/>
      <c r="AF285" s="108"/>
      <c r="AG285" s="108"/>
      <c r="AH285" s="108"/>
      <c r="AI285" s="108"/>
      <c r="AJ285" s="108"/>
      <c r="AK285" s="108"/>
      <c r="AL285" s="108"/>
      <c r="AM285" s="108"/>
      <c r="AN285" s="108"/>
      <c r="AO285" s="108"/>
      <c r="AP285" s="108"/>
      <c r="AQ285" s="108"/>
      <c r="AR285" s="108"/>
      <c r="AS285" s="108"/>
      <c r="AT285" s="108"/>
      <c r="AU285" s="108"/>
      <c r="AV285" s="108"/>
      <c r="AW285" s="108"/>
      <c r="AX285" s="108"/>
      <c r="AY285" s="108"/>
      <c r="AZ285" s="108"/>
      <c r="BA285" s="108"/>
    </row>
    <row r="286" spans="1:53">
      <c r="A286" s="108"/>
      <c r="B286" s="108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108"/>
      <c r="U286" s="108"/>
      <c r="V286" s="108"/>
      <c r="W286" s="108"/>
      <c r="X286" s="108"/>
      <c r="Y286" s="108"/>
      <c r="Z286" s="108"/>
      <c r="AA286" s="108"/>
      <c r="AB286" s="108"/>
      <c r="AC286" s="108"/>
      <c r="AD286" s="108"/>
      <c r="AE286" s="108"/>
      <c r="AF286" s="108"/>
      <c r="AG286" s="108"/>
      <c r="AH286" s="108"/>
      <c r="AI286" s="108"/>
      <c r="AJ286" s="108"/>
      <c r="AK286" s="108"/>
      <c r="AL286" s="108"/>
      <c r="AM286" s="108"/>
      <c r="AN286" s="108"/>
      <c r="AO286" s="108"/>
      <c r="AP286" s="108"/>
      <c r="AQ286" s="108"/>
      <c r="AR286" s="108"/>
      <c r="AS286" s="108"/>
      <c r="AT286" s="108"/>
      <c r="AU286" s="108"/>
      <c r="AV286" s="108"/>
      <c r="AW286" s="108"/>
      <c r="AX286" s="108"/>
      <c r="AY286" s="108"/>
      <c r="AZ286" s="108"/>
      <c r="BA286" s="108"/>
    </row>
    <row r="287" spans="1:53">
      <c r="A287" s="108"/>
      <c r="B287" s="108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108"/>
      <c r="U287" s="108"/>
      <c r="V287" s="108"/>
      <c r="W287" s="108"/>
      <c r="X287" s="108"/>
      <c r="Y287" s="108"/>
      <c r="Z287" s="108"/>
      <c r="AA287" s="108"/>
      <c r="AB287" s="108"/>
      <c r="AC287" s="108"/>
      <c r="AD287" s="108"/>
      <c r="AE287" s="108"/>
      <c r="AF287" s="108"/>
      <c r="AG287" s="108"/>
      <c r="AH287" s="108"/>
      <c r="AI287" s="108"/>
      <c r="AJ287" s="108"/>
      <c r="AK287" s="108"/>
      <c r="AL287" s="108"/>
      <c r="AM287" s="108"/>
      <c r="AN287" s="108"/>
      <c r="AO287" s="108"/>
      <c r="AP287" s="108"/>
      <c r="AQ287" s="108"/>
      <c r="AR287" s="108"/>
      <c r="AS287" s="108"/>
      <c r="AT287" s="108"/>
      <c r="AU287" s="108"/>
      <c r="AV287" s="108"/>
      <c r="AW287" s="108"/>
      <c r="AX287" s="108"/>
      <c r="AY287" s="108"/>
      <c r="AZ287" s="108"/>
      <c r="BA287" s="108"/>
    </row>
    <row r="288" spans="1:53">
      <c r="A288" s="108"/>
      <c r="B288" s="108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108"/>
      <c r="U288" s="108"/>
      <c r="V288" s="108"/>
      <c r="W288" s="108"/>
      <c r="X288" s="108"/>
      <c r="Y288" s="108"/>
      <c r="Z288" s="108"/>
      <c r="AA288" s="108"/>
      <c r="AB288" s="108"/>
      <c r="AC288" s="108"/>
      <c r="AD288" s="108"/>
      <c r="AE288" s="108"/>
      <c r="AF288" s="108"/>
      <c r="AG288" s="108"/>
      <c r="AH288" s="108"/>
      <c r="AI288" s="108"/>
      <c r="AJ288" s="108"/>
      <c r="AK288" s="108"/>
      <c r="AL288" s="108"/>
      <c r="AM288" s="108"/>
      <c r="AN288" s="108"/>
      <c r="AO288" s="108"/>
      <c r="AP288" s="108"/>
      <c r="AQ288" s="108"/>
      <c r="AR288" s="108"/>
      <c r="AS288" s="108"/>
      <c r="AT288" s="108"/>
      <c r="AU288" s="108"/>
      <c r="AV288" s="108"/>
      <c r="AW288" s="108"/>
      <c r="AX288" s="108"/>
      <c r="AY288" s="108"/>
      <c r="AZ288" s="108"/>
      <c r="BA288" s="108"/>
    </row>
    <row r="289" spans="1:53">
      <c r="A289" s="108"/>
      <c r="B289" s="108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108"/>
      <c r="U289" s="108"/>
      <c r="V289" s="108"/>
      <c r="W289" s="108"/>
      <c r="X289" s="108"/>
      <c r="Y289" s="108"/>
      <c r="Z289" s="108"/>
      <c r="AA289" s="108"/>
      <c r="AB289" s="108"/>
      <c r="AC289" s="108"/>
      <c r="AD289" s="108"/>
      <c r="AE289" s="108"/>
      <c r="AF289" s="108"/>
      <c r="AG289" s="108"/>
      <c r="AH289" s="108"/>
      <c r="AI289" s="108"/>
      <c r="AJ289" s="108"/>
      <c r="AK289" s="108"/>
      <c r="AL289" s="108"/>
      <c r="AM289" s="108"/>
      <c r="AN289" s="108"/>
      <c r="AO289" s="108"/>
      <c r="AP289" s="108"/>
      <c r="AQ289" s="108"/>
      <c r="AR289" s="108"/>
      <c r="AS289" s="108"/>
      <c r="AT289" s="108"/>
      <c r="AU289" s="108"/>
      <c r="AV289" s="108"/>
      <c r="AW289" s="108"/>
      <c r="AX289" s="108"/>
      <c r="AY289" s="108"/>
      <c r="AZ289" s="108"/>
      <c r="BA289" s="108"/>
    </row>
    <row r="290" spans="1:53">
      <c r="A290" s="108"/>
      <c r="B290" s="108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108"/>
      <c r="U290" s="108"/>
      <c r="V290" s="108"/>
      <c r="W290" s="108"/>
      <c r="X290" s="108"/>
      <c r="Y290" s="108"/>
      <c r="Z290" s="108"/>
      <c r="AA290" s="108"/>
      <c r="AB290" s="108"/>
      <c r="AC290" s="108"/>
      <c r="AD290" s="108"/>
      <c r="AE290" s="108"/>
      <c r="AF290" s="108"/>
      <c r="AG290" s="108"/>
      <c r="AH290" s="108"/>
      <c r="AI290" s="108"/>
      <c r="AJ290" s="108"/>
      <c r="AK290" s="108"/>
      <c r="AL290" s="108"/>
      <c r="AM290" s="108"/>
      <c r="AN290" s="108"/>
      <c r="AO290" s="108"/>
      <c r="AP290" s="108"/>
      <c r="AQ290" s="108"/>
      <c r="AR290" s="108"/>
      <c r="AS290" s="108"/>
      <c r="AT290" s="108"/>
      <c r="AU290" s="108"/>
      <c r="AV290" s="108"/>
      <c r="AW290" s="108"/>
      <c r="AX290" s="108"/>
      <c r="AY290" s="108"/>
      <c r="AZ290" s="108"/>
      <c r="BA290" s="108"/>
    </row>
    <row r="291" spans="1:53">
      <c r="A291" s="108"/>
      <c r="B291" s="108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108"/>
      <c r="U291" s="108"/>
      <c r="V291" s="108"/>
      <c r="W291" s="108"/>
      <c r="X291" s="108"/>
      <c r="Y291" s="108"/>
      <c r="Z291" s="108"/>
      <c r="AA291" s="108"/>
      <c r="AB291" s="108"/>
      <c r="AC291" s="108"/>
      <c r="AD291" s="108"/>
      <c r="AE291" s="108"/>
      <c r="AF291" s="108"/>
      <c r="AG291" s="108"/>
      <c r="AH291" s="108"/>
      <c r="AI291" s="108"/>
      <c r="AJ291" s="108"/>
      <c r="AK291" s="108"/>
      <c r="AL291" s="108"/>
      <c r="AM291" s="108"/>
      <c r="AN291" s="108"/>
      <c r="AO291" s="108"/>
      <c r="AP291" s="108"/>
      <c r="AQ291" s="108"/>
      <c r="AR291" s="108"/>
      <c r="AS291" s="108"/>
      <c r="AT291" s="108"/>
      <c r="AU291" s="108"/>
      <c r="AV291" s="108"/>
      <c r="AW291" s="108"/>
      <c r="AX291" s="108"/>
      <c r="AY291" s="108"/>
      <c r="AZ291" s="108"/>
      <c r="BA291" s="108"/>
    </row>
    <row r="292" spans="1:53">
      <c r="A292" s="108"/>
      <c r="B292" s="108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108"/>
      <c r="U292" s="108"/>
      <c r="V292" s="108"/>
      <c r="W292" s="108"/>
      <c r="X292" s="108"/>
      <c r="Y292" s="108"/>
      <c r="Z292" s="108"/>
      <c r="AA292" s="108"/>
      <c r="AB292" s="108"/>
      <c r="AC292" s="108"/>
      <c r="AD292" s="108"/>
      <c r="AE292" s="108"/>
      <c r="AF292" s="108"/>
      <c r="AG292" s="108"/>
      <c r="AH292" s="108"/>
      <c r="AI292" s="108"/>
      <c r="AJ292" s="108"/>
      <c r="AK292" s="108"/>
      <c r="AL292" s="108"/>
      <c r="AM292" s="108"/>
      <c r="AN292" s="108"/>
      <c r="AO292" s="108"/>
      <c r="AP292" s="108"/>
      <c r="AQ292" s="108"/>
      <c r="AR292" s="108"/>
      <c r="AS292" s="108"/>
      <c r="AT292" s="108"/>
      <c r="AU292" s="108"/>
      <c r="AV292" s="108"/>
      <c r="AW292" s="108"/>
      <c r="AX292" s="108"/>
      <c r="AY292" s="108"/>
      <c r="AZ292" s="108"/>
      <c r="BA292" s="108"/>
    </row>
    <row r="293" spans="1:53">
      <c r="A293" s="108"/>
      <c r="B293" s="108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108"/>
      <c r="U293" s="108"/>
      <c r="V293" s="108"/>
      <c r="W293" s="108"/>
      <c r="X293" s="108"/>
      <c r="Y293" s="108"/>
      <c r="Z293" s="108"/>
      <c r="AA293" s="108"/>
      <c r="AB293" s="108"/>
      <c r="AC293" s="108"/>
      <c r="AD293" s="108"/>
      <c r="AE293" s="108"/>
      <c r="AF293" s="108"/>
      <c r="AG293" s="108"/>
      <c r="AH293" s="108"/>
      <c r="AI293" s="108"/>
      <c r="AJ293" s="108"/>
      <c r="AK293" s="108"/>
      <c r="AL293" s="108"/>
      <c r="AM293" s="108"/>
      <c r="AN293" s="108"/>
      <c r="AO293" s="108"/>
      <c r="AP293" s="108"/>
      <c r="AQ293" s="108"/>
      <c r="AR293" s="108"/>
      <c r="AS293" s="108"/>
      <c r="AT293" s="108"/>
      <c r="AU293" s="108"/>
      <c r="AV293" s="108"/>
      <c r="AW293" s="108"/>
      <c r="AX293" s="108"/>
      <c r="AY293" s="108"/>
      <c r="AZ293" s="108"/>
      <c r="BA293" s="108"/>
    </row>
    <row r="294" spans="1:53">
      <c r="A294" s="108"/>
      <c r="B294" s="108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108"/>
      <c r="U294" s="108"/>
      <c r="V294" s="108"/>
      <c r="W294" s="108"/>
      <c r="X294" s="108"/>
      <c r="Y294" s="108"/>
      <c r="Z294" s="108"/>
      <c r="AA294" s="108"/>
      <c r="AB294" s="108"/>
      <c r="AC294" s="108"/>
      <c r="AD294" s="108"/>
      <c r="AE294" s="108"/>
      <c r="AF294" s="108"/>
      <c r="AG294" s="108"/>
      <c r="AH294" s="108"/>
      <c r="AI294" s="108"/>
      <c r="AJ294" s="108"/>
      <c r="AK294" s="108"/>
      <c r="AL294" s="108"/>
      <c r="AM294" s="108"/>
      <c r="AN294" s="108"/>
      <c r="AO294" s="108"/>
      <c r="AP294" s="108"/>
      <c r="AQ294" s="108"/>
      <c r="AR294" s="108"/>
      <c r="AS294" s="108"/>
      <c r="AT294" s="108"/>
      <c r="AU294" s="108"/>
      <c r="AV294" s="108"/>
      <c r="AW294" s="108"/>
      <c r="AX294" s="108"/>
      <c r="AY294" s="108"/>
      <c r="AZ294" s="108"/>
      <c r="BA294" s="108"/>
    </row>
    <row r="295" spans="1:53">
      <c r="A295" s="108"/>
      <c r="B295" s="108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108"/>
      <c r="U295" s="108"/>
      <c r="V295" s="108"/>
      <c r="W295" s="108"/>
      <c r="X295" s="108"/>
      <c r="Y295" s="108"/>
      <c r="Z295" s="108"/>
      <c r="AA295" s="108"/>
      <c r="AB295" s="108"/>
      <c r="AC295" s="108"/>
      <c r="AD295" s="108"/>
      <c r="AE295" s="108"/>
      <c r="AF295" s="108"/>
      <c r="AG295" s="108"/>
      <c r="AH295" s="108"/>
      <c r="AI295" s="108"/>
      <c r="AJ295" s="108"/>
      <c r="AK295" s="108"/>
      <c r="AL295" s="108"/>
      <c r="AM295" s="108"/>
      <c r="AN295" s="108"/>
      <c r="AO295" s="108"/>
      <c r="AP295" s="108"/>
      <c r="AQ295" s="108"/>
      <c r="AR295" s="108"/>
      <c r="AS295" s="108"/>
      <c r="AT295" s="108"/>
      <c r="AU295" s="108"/>
      <c r="AV295" s="108"/>
      <c r="AW295" s="108"/>
      <c r="AX295" s="108"/>
      <c r="AY295" s="108"/>
      <c r="AZ295" s="108"/>
      <c r="BA295" s="108"/>
    </row>
    <row r="296" spans="1:53">
      <c r="A296" s="108"/>
      <c r="B296" s="108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108"/>
      <c r="U296" s="108"/>
      <c r="V296" s="108"/>
      <c r="W296" s="108"/>
      <c r="X296" s="108"/>
      <c r="Y296" s="108"/>
      <c r="Z296" s="108"/>
      <c r="AA296" s="108"/>
      <c r="AB296" s="108"/>
      <c r="AC296" s="108"/>
      <c r="AD296" s="108"/>
      <c r="AE296" s="108"/>
      <c r="AF296" s="108"/>
      <c r="AG296" s="108"/>
      <c r="AH296" s="108"/>
      <c r="AI296" s="108"/>
      <c r="AJ296" s="108"/>
      <c r="AK296" s="108"/>
      <c r="AL296" s="108"/>
      <c r="AM296" s="108"/>
      <c r="AN296" s="108"/>
      <c r="AO296" s="108"/>
      <c r="AP296" s="108"/>
      <c r="AQ296" s="108"/>
      <c r="AR296" s="108"/>
      <c r="AS296" s="108"/>
      <c r="AT296" s="108"/>
      <c r="AU296" s="108"/>
      <c r="AV296" s="108"/>
      <c r="AW296" s="108"/>
      <c r="AX296" s="108"/>
      <c r="AY296" s="108"/>
      <c r="AZ296" s="108"/>
      <c r="BA296" s="108"/>
    </row>
    <row r="297" spans="1:53">
      <c r="A297" s="108"/>
      <c r="B297" s="108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  <c r="T297" s="108"/>
      <c r="U297" s="108"/>
      <c r="V297" s="108"/>
      <c r="W297" s="108"/>
      <c r="X297" s="108"/>
      <c r="Y297" s="108"/>
      <c r="Z297" s="108"/>
      <c r="AA297" s="108"/>
      <c r="AB297" s="108"/>
      <c r="AC297" s="108"/>
      <c r="AD297" s="108"/>
      <c r="AE297" s="108"/>
      <c r="AF297" s="108"/>
      <c r="AG297" s="108"/>
      <c r="AH297" s="108"/>
      <c r="AI297" s="108"/>
      <c r="AJ297" s="108"/>
      <c r="AK297" s="108"/>
      <c r="AL297" s="108"/>
      <c r="AM297" s="108"/>
      <c r="AN297" s="108"/>
      <c r="AO297" s="108"/>
      <c r="AP297" s="108"/>
      <c r="AQ297" s="108"/>
      <c r="AR297" s="108"/>
      <c r="AS297" s="108"/>
      <c r="AT297" s="108"/>
      <c r="AU297" s="108"/>
      <c r="AV297" s="108"/>
      <c r="AW297" s="108"/>
      <c r="AX297" s="108"/>
      <c r="AY297" s="108"/>
      <c r="AZ297" s="108"/>
      <c r="BA297" s="108"/>
    </row>
    <row r="298" spans="1:53">
      <c r="A298" s="108"/>
      <c r="B298" s="108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108"/>
      <c r="U298" s="108"/>
      <c r="V298" s="108"/>
      <c r="W298" s="108"/>
      <c r="X298" s="108"/>
      <c r="Y298" s="108"/>
      <c r="Z298" s="108"/>
      <c r="AA298" s="108"/>
      <c r="AB298" s="108"/>
      <c r="AC298" s="108"/>
      <c r="AD298" s="108"/>
      <c r="AE298" s="108"/>
      <c r="AF298" s="108"/>
      <c r="AG298" s="108"/>
      <c r="AH298" s="108"/>
      <c r="AI298" s="108"/>
      <c r="AJ298" s="108"/>
      <c r="AK298" s="108"/>
      <c r="AL298" s="108"/>
      <c r="AM298" s="108"/>
      <c r="AN298" s="108"/>
      <c r="AO298" s="108"/>
      <c r="AP298" s="108"/>
      <c r="AQ298" s="108"/>
      <c r="AR298" s="108"/>
      <c r="AS298" s="108"/>
      <c r="AT298" s="108"/>
      <c r="AU298" s="108"/>
      <c r="AV298" s="108"/>
      <c r="AW298" s="108"/>
      <c r="AX298" s="108"/>
      <c r="AY298" s="108"/>
      <c r="AZ298" s="108"/>
      <c r="BA298" s="108"/>
    </row>
    <row r="299" spans="1:53">
      <c r="A299" s="108"/>
      <c r="B299" s="108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108"/>
      <c r="U299" s="108"/>
      <c r="V299" s="108"/>
      <c r="W299" s="108"/>
      <c r="X299" s="108"/>
      <c r="Y299" s="108"/>
      <c r="Z299" s="108"/>
      <c r="AA299" s="108"/>
      <c r="AB299" s="108"/>
      <c r="AC299" s="108"/>
      <c r="AD299" s="108"/>
      <c r="AE299" s="108"/>
      <c r="AF299" s="108"/>
      <c r="AG299" s="108"/>
      <c r="AH299" s="108"/>
      <c r="AI299" s="108"/>
      <c r="AJ299" s="108"/>
      <c r="AK299" s="108"/>
      <c r="AL299" s="108"/>
      <c r="AM299" s="108"/>
      <c r="AN299" s="108"/>
      <c r="AO299" s="108"/>
      <c r="AP299" s="108"/>
      <c r="AQ299" s="108"/>
      <c r="AR299" s="108"/>
      <c r="AS299" s="108"/>
      <c r="AT299" s="108"/>
      <c r="AU299" s="108"/>
      <c r="AV299" s="108"/>
      <c r="AW299" s="108"/>
      <c r="AX299" s="108"/>
      <c r="AY299" s="108"/>
      <c r="AZ299" s="108"/>
      <c r="BA299" s="108"/>
    </row>
    <row r="300" spans="1:53">
      <c r="A300" s="108"/>
      <c r="B300" s="108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108"/>
      <c r="U300" s="108"/>
      <c r="V300" s="108"/>
      <c r="W300" s="108"/>
      <c r="X300" s="108"/>
      <c r="Y300" s="108"/>
      <c r="Z300" s="108"/>
      <c r="AA300" s="108"/>
      <c r="AB300" s="108"/>
      <c r="AC300" s="108"/>
      <c r="AD300" s="108"/>
      <c r="AE300" s="108"/>
      <c r="AF300" s="108"/>
      <c r="AG300" s="108"/>
      <c r="AH300" s="108"/>
      <c r="AI300" s="108"/>
      <c r="AJ300" s="108"/>
      <c r="AK300" s="108"/>
      <c r="AL300" s="108"/>
      <c r="AM300" s="108"/>
      <c r="AN300" s="108"/>
      <c r="AO300" s="108"/>
      <c r="AP300" s="108"/>
      <c r="AQ300" s="108"/>
      <c r="AR300" s="108"/>
      <c r="AS300" s="108"/>
      <c r="AT300" s="108"/>
      <c r="AU300" s="108"/>
      <c r="AV300" s="108"/>
      <c r="AW300" s="108"/>
      <c r="AX300" s="108"/>
      <c r="AY300" s="108"/>
      <c r="AZ300" s="108"/>
      <c r="BA300" s="108"/>
    </row>
    <row r="301" spans="1:53">
      <c r="A301" s="108"/>
      <c r="B301" s="108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108"/>
      <c r="U301" s="108"/>
      <c r="V301" s="108"/>
      <c r="W301" s="108"/>
      <c r="X301" s="108"/>
      <c r="Y301" s="108"/>
      <c r="Z301" s="108"/>
      <c r="AA301" s="108"/>
      <c r="AB301" s="108"/>
      <c r="AC301" s="108"/>
      <c r="AD301" s="108"/>
      <c r="AE301" s="108"/>
      <c r="AF301" s="108"/>
      <c r="AG301" s="108"/>
      <c r="AH301" s="108"/>
      <c r="AI301" s="108"/>
      <c r="AJ301" s="108"/>
      <c r="AK301" s="108"/>
      <c r="AL301" s="108"/>
      <c r="AM301" s="108"/>
      <c r="AN301" s="108"/>
      <c r="AO301" s="108"/>
      <c r="AP301" s="108"/>
      <c r="AQ301" s="108"/>
      <c r="AR301" s="108"/>
      <c r="AS301" s="108"/>
      <c r="AT301" s="108"/>
      <c r="AU301" s="108"/>
      <c r="AV301" s="108"/>
      <c r="AW301" s="108"/>
      <c r="AX301" s="108"/>
      <c r="AY301" s="108"/>
      <c r="AZ301" s="108"/>
      <c r="BA301" s="108"/>
    </row>
    <row r="302" spans="1:53">
      <c r="A302" s="108"/>
      <c r="B302" s="108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108"/>
      <c r="U302" s="108"/>
      <c r="V302" s="108"/>
      <c r="W302" s="108"/>
      <c r="X302" s="108"/>
      <c r="Y302" s="108"/>
      <c r="Z302" s="108"/>
      <c r="AA302" s="108"/>
      <c r="AB302" s="108"/>
      <c r="AC302" s="108"/>
      <c r="AD302" s="108"/>
      <c r="AE302" s="108"/>
      <c r="AF302" s="108"/>
      <c r="AG302" s="108"/>
      <c r="AH302" s="108"/>
      <c r="AI302" s="108"/>
      <c r="AJ302" s="108"/>
      <c r="AK302" s="108"/>
      <c r="AL302" s="108"/>
      <c r="AM302" s="108"/>
      <c r="AN302" s="108"/>
      <c r="AO302" s="108"/>
      <c r="AP302" s="108"/>
      <c r="AQ302" s="108"/>
      <c r="AR302" s="108"/>
      <c r="AS302" s="108"/>
      <c r="AT302" s="108"/>
      <c r="AU302" s="108"/>
      <c r="AV302" s="108"/>
      <c r="AW302" s="108"/>
      <c r="AX302" s="108"/>
      <c r="AY302" s="108"/>
      <c r="AZ302" s="108"/>
      <c r="BA302" s="108"/>
    </row>
    <row r="303" spans="1:53">
      <c r="A303" s="108"/>
      <c r="B303" s="108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  <c r="AC303" s="108"/>
      <c r="AD303" s="108"/>
      <c r="AE303" s="108"/>
      <c r="AF303" s="108"/>
      <c r="AG303" s="108"/>
      <c r="AH303" s="108"/>
      <c r="AI303" s="108"/>
      <c r="AJ303" s="108"/>
      <c r="AK303" s="108"/>
      <c r="AL303" s="108"/>
      <c r="AM303" s="108"/>
      <c r="AN303" s="108"/>
      <c r="AO303" s="108"/>
      <c r="AP303" s="108"/>
      <c r="AQ303" s="108"/>
      <c r="AR303" s="108"/>
      <c r="AS303" s="108"/>
      <c r="AT303" s="108"/>
      <c r="AU303" s="108"/>
      <c r="AV303" s="108"/>
      <c r="AW303" s="108"/>
      <c r="AX303" s="108"/>
      <c r="AY303" s="108"/>
      <c r="AZ303" s="108"/>
      <c r="BA303" s="108"/>
    </row>
    <row r="304" spans="1:53">
      <c r="A304" s="108"/>
      <c r="B304" s="108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  <c r="T304" s="108"/>
      <c r="U304" s="108"/>
      <c r="V304" s="108"/>
      <c r="W304" s="108"/>
      <c r="X304" s="108"/>
      <c r="Y304" s="108"/>
      <c r="Z304" s="108"/>
      <c r="AA304" s="108"/>
      <c r="AB304" s="108"/>
      <c r="AC304" s="108"/>
      <c r="AD304" s="108"/>
      <c r="AE304" s="108"/>
      <c r="AF304" s="108"/>
      <c r="AG304" s="108"/>
      <c r="AH304" s="108"/>
      <c r="AI304" s="108"/>
      <c r="AJ304" s="108"/>
      <c r="AK304" s="108"/>
      <c r="AL304" s="108"/>
      <c r="AM304" s="108"/>
      <c r="AN304" s="108"/>
      <c r="AO304" s="108"/>
      <c r="AP304" s="108"/>
      <c r="AQ304" s="108"/>
      <c r="AR304" s="108"/>
      <c r="AS304" s="108"/>
      <c r="AT304" s="108"/>
      <c r="AU304" s="108"/>
      <c r="AV304" s="108"/>
      <c r="AW304" s="108"/>
      <c r="AX304" s="108"/>
      <c r="AY304" s="108"/>
      <c r="AZ304" s="108"/>
      <c r="BA304" s="108"/>
    </row>
    <row r="305" spans="1:53">
      <c r="A305" s="108"/>
      <c r="B305" s="108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108"/>
      <c r="U305" s="108"/>
      <c r="V305" s="108"/>
      <c r="W305" s="108"/>
      <c r="X305" s="108"/>
      <c r="Y305" s="108"/>
      <c r="Z305" s="108"/>
      <c r="AA305" s="108"/>
      <c r="AB305" s="108"/>
      <c r="AC305" s="108"/>
      <c r="AD305" s="108"/>
      <c r="AE305" s="108"/>
      <c r="AF305" s="108"/>
      <c r="AG305" s="108"/>
      <c r="AH305" s="108"/>
      <c r="AI305" s="108"/>
      <c r="AJ305" s="108"/>
      <c r="AK305" s="108"/>
      <c r="AL305" s="108"/>
      <c r="AM305" s="108"/>
      <c r="AN305" s="108"/>
      <c r="AO305" s="108"/>
      <c r="AP305" s="108"/>
      <c r="AQ305" s="108"/>
      <c r="AR305" s="108"/>
      <c r="AS305" s="108"/>
      <c r="AT305" s="108"/>
      <c r="AU305" s="108"/>
      <c r="AV305" s="108"/>
      <c r="AW305" s="108"/>
      <c r="AX305" s="108"/>
      <c r="AY305" s="108"/>
      <c r="AZ305" s="108"/>
      <c r="BA305" s="108"/>
    </row>
    <row r="306" spans="1:53">
      <c r="A306" s="108"/>
      <c r="B306" s="108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108"/>
      <c r="U306" s="108"/>
      <c r="V306" s="108"/>
      <c r="W306" s="108"/>
      <c r="X306" s="108"/>
      <c r="Y306" s="108"/>
      <c r="Z306" s="108"/>
      <c r="AA306" s="108"/>
      <c r="AB306" s="108"/>
      <c r="AC306" s="108"/>
      <c r="AD306" s="108"/>
      <c r="AE306" s="108"/>
      <c r="AF306" s="108"/>
      <c r="AG306" s="108"/>
      <c r="AH306" s="108"/>
      <c r="AI306" s="108"/>
      <c r="AJ306" s="108"/>
      <c r="AK306" s="108"/>
      <c r="AL306" s="108"/>
      <c r="AM306" s="108"/>
      <c r="AN306" s="108"/>
      <c r="AO306" s="108"/>
      <c r="AP306" s="108"/>
      <c r="AQ306" s="108"/>
      <c r="AR306" s="108"/>
      <c r="AS306" s="108"/>
      <c r="AT306" s="108"/>
      <c r="AU306" s="108"/>
      <c r="AV306" s="108"/>
      <c r="AW306" s="108"/>
      <c r="AX306" s="108"/>
      <c r="AY306" s="108"/>
      <c r="AZ306" s="108"/>
      <c r="BA306" s="108"/>
    </row>
    <row r="307" spans="1:53">
      <c r="A307" s="108"/>
      <c r="B307" s="108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108"/>
      <c r="U307" s="108"/>
      <c r="V307" s="108"/>
      <c r="W307" s="108"/>
      <c r="X307" s="108"/>
      <c r="Y307" s="108"/>
      <c r="Z307" s="108"/>
      <c r="AA307" s="108"/>
      <c r="AB307" s="108"/>
      <c r="AC307" s="108"/>
      <c r="AD307" s="108"/>
      <c r="AE307" s="108"/>
      <c r="AF307" s="108"/>
      <c r="AG307" s="108"/>
      <c r="AH307" s="108"/>
      <c r="AI307" s="108"/>
      <c r="AJ307" s="108"/>
      <c r="AK307" s="108"/>
      <c r="AL307" s="108"/>
      <c r="AM307" s="108"/>
      <c r="AN307" s="108"/>
      <c r="AO307" s="108"/>
      <c r="AP307" s="108"/>
      <c r="AQ307" s="108"/>
      <c r="AR307" s="108"/>
      <c r="AS307" s="108"/>
      <c r="AT307" s="108"/>
      <c r="AU307" s="108"/>
      <c r="AV307" s="108"/>
      <c r="AW307" s="108"/>
      <c r="AX307" s="108"/>
      <c r="AY307" s="108"/>
      <c r="AZ307" s="108"/>
      <c r="BA307" s="108"/>
    </row>
    <row r="308" spans="1:53">
      <c r="A308" s="108"/>
      <c r="B308" s="108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108"/>
      <c r="U308" s="108"/>
      <c r="V308" s="108"/>
      <c r="W308" s="108"/>
      <c r="X308" s="108"/>
      <c r="Y308" s="108"/>
      <c r="Z308" s="108"/>
      <c r="AA308" s="108"/>
      <c r="AB308" s="108"/>
      <c r="AC308" s="108"/>
      <c r="AD308" s="108"/>
      <c r="AE308" s="108"/>
      <c r="AF308" s="108"/>
      <c r="AG308" s="108"/>
      <c r="AH308" s="108"/>
      <c r="AI308" s="108"/>
      <c r="AJ308" s="108"/>
      <c r="AK308" s="108"/>
      <c r="AL308" s="108"/>
      <c r="AM308" s="108"/>
      <c r="AN308" s="108"/>
      <c r="AO308" s="108"/>
      <c r="AP308" s="108"/>
      <c r="AQ308" s="108"/>
      <c r="AR308" s="108"/>
      <c r="AS308" s="108"/>
      <c r="AT308" s="108"/>
      <c r="AU308" s="108"/>
      <c r="AV308" s="108"/>
      <c r="AW308" s="108"/>
      <c r="AX308" s="108"/>
      <c r="AY308" s="108"/>
      <c r="AZ308" s="108"/>
      <c r="BA308" s="108"/>
    </row>
    <row r="309" spans="1:53">
      <c r="A309" s="108"/>
      <c r="B309" s="108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108"/>
      <c r="U309" s="108"/>
      <c r="V309" s="108"/>
      <c r="W309" s="108"/>
      <c r="X309" s="108"/>
      <c r="Y309" s="108"/>
      <c r="Z309" s="108"/>
      <c r="AA309" s="108"/>
      <c r="AB309" s="108"/>
      <c r="AC309" s="108"/>
      <c r="AD309" s="108"/>
      <c r="AE309" s="108"/>
      <c r="AF309" s="108"/>
      <c r="AG309" s="108"/>
      <c r="AH309" s="108"/>
      <c r="AI309" s="108"/>
      <c r="AJ309" s="108"/>
      <c r="AK309" s="108"/>
      <c r="AL309" s="108"/>
      <c r="AM309" s="108"/>
      <c r="AN309" s="108"/>
      <c r="AO309" s="108"/>
      <c r="AP309" s="108"/>
      <c r="AQ309" s="108"/>
      <c r="AR309" s="108"/>
      <c r="AS309" s="108"/>
      <c r="AT309" s="108"/>
      <c r="AU309" s="108"/>
      <c r="AV309" s="108"/>
      <c r="AW309" s="108"/>
      <c r="AX309" s="108"/>
      <c r="AY309" s="108"/>
      <c r="AZ309" s="108"/>
      <c r="BA309" s="108"/>
    </row>
    <row r="310" spans="1:53">
      <c r="A310" s="108"/>
      <c r="B310" s="108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108"/>
      <c r="U310" s="108"/>
      <c r="V310" s="108"/>
      <c r="W310" s="108"/>
      <c r="X310" s="108"/>
      <c r="Y310" s="108"/>
      <c r="Z310" s="108"/>
      <c r="AA310" s="108"/>
      <c r="AB310" s="108"/>
      <c r="AC310" s="108"/>
      <c r="AD310" s="108"/>
      <c r="AE310" s="108"/>
      <c r="AF310" s="108"/>
      <c r="AG310" s="108"/>
      <c r="AH310" s="108"/>
      <c r="AI310" s="108"/>
      <c r="AJ310" s="108"/>
      <c r="AK310" s="108"/>
      <c r="AL310" s="108"/>
      <c r="AM310" s="108"/>
      <c r="AN310" s="108"/>
      <c r="AO310" s="108"/>
      <c r="AP310" s="108"/>
      <c r="AQ310" s="108"/>
      <c r="AR310" s="108"/>
      <c r="AS310" s="108"/>
      <c r="AT310" s="108"/>
      <c r="AU310" s="108"/>
      <c r="AV310" s="108"/>
      <c r="AW310" s="108"/>
      <c r="AX310" s="108"/>
      <c r="AY310" s="108"/>
      <c r="AZ310" s="108"/>
      <c r="BA310" s="108"/>
    </row>
    <row r="311" spans="1:53">
      <c r="A311" s="108"/>
      <c r="B311" s="108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108"/>
      <c r="U311" s="108"/>
      <c r="V311" s="108"/>
      <c r="W311" s="108"/>
      <c r="X311" s="108"/>
      <c r="Y311" s="108"/>
      <c r="Z311" s="108"/>
      <c r="AA311" s="108"/>
      <c r="AB311" s="108"/>
      <c r="AC311" s="108"/>
      <c r="AD311" s="108"/>
      <c r="AE311" s="108"/>
      <c r="AF311" s="108"/>
      <c r="AG311" s="108"/>
      <c r="AH311" s="108"/>
      <c r="AI311" s="108"/>
      <c r="AJ311" s="108"/>
      <c r="AK311" s="108"/>
      <c r="AL311" s="108"/>
      <c r="AM311" s="108"/>
      <c r="AN311" s="108"/>
      <c r="AO311" s="108"/>
      <c r="AP311" s="108"/>
      <c r="AQ311" s="108"/>
      <c r="AR311" s="108"/>
      <c r="AS311" s="108"/>
      <c r="AT311" s="108"/>
      <c r="AU311" s="108"/>
      <c r="AV311" s="108"/>
      <c r="AW311" s="108"/>
      <c r="AX311" s="108"/>
      <c r="AY311" s="108"/>
      <c r="AZ311" s="108"/>
      <c r="BA311" s="108"/>
    </row>
    <row r="312" spans="1:53">
      <c r="A312" s="108"/>
      <c r="B312" s="108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108"/>
      <c r="U312" s="108"/>
      <c r="V312" s="108"/>
      <c r="W312" s="108"/>
      <c r="X312" s="108"/>
      <c r="Y312" s="108"/>
      <c r="Z312" s="108"/>
      <c r="AA312" s="108"/>
      <c r="AB312" s="108"/>
      <c r="AC312" s="108"/>
      <c r="AD312" s="108"/>
      <c r="AE312" s="108"/>
      <c r="AF312" s="108"/>
      <c r="AG312" s="108"/>
      <c r="AH312" s="108"/>
      <c r="AI312" s="108"/>
      <c r="AJ312" s="108"/>
      <c r="AK312" s="108"/>
      <c r="AL312" s="108"/>
      <c r="AM312" s="108"/>
      <c r="AN312" s="108"/>
      <c r="AO312" s="108"/>
      <c r="AP312" s="108"/>
      <c r="AQ312" s="108"/>
      <c r="AR312" s="108"/>
      <c r="AS312" s="108"/>
      <c r="AT312" s="108"/>
      <c r="AU312" s="108"/>
      <c r="AV312" s="108"/>
      <c r="AW312" s="108"/>
      <c r="AX312" s="108"/>
      <c r="AY312" s="108"/>
      <c r="AZ312" s="108"/>
      <c r="BA312" s="108"/>
    </row>
    <row r="313" spans="1:53">
      <c r="A313" s="108"/>
      <c r="B313" s="108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108"/>
      <c r="U313" s="108"/>
      <c r="V313" s="108"/>
      <c r="W313" s="108"/>
      <c r="X313" s="108"/>
      <c r="Y313" s="108"/>
      <c r="Z313" s="108"/>
      <c r="AA313" s="108"/>
      <c r="AB313" s="108"/>
      <c r="AC313" s="108"/>
      <c r="AD313" s="108"/>
      <c r="AE313" s="108"/>
      <c r="AF313" s="108"/>
      <c r="AG313" s="108"/>
      <c r="AH313" s="108"/>
      <c r="AI313" s="108"/>
      <c r="AJ313" s="108"/>
      <c r="AK313" s="108"/>
      <c r="AL313" s="108"/>
      <c r="AM313" s="108"/>
      <c r="AN313" s="108"/>
      <c r="AO313" s="108"/>
      <c r="AP313" s="108"/>
      <c r="AQ313" s="108"/>
      <c r="AR313" s="108"/>
      <c r="AS313" s="108"/>
      <c r="AT313" s="108"/>
      <c r="AU313" s="108"/>
      <c r="AV313" s="108"/>
      <c r="AW313" s="108"/>
      <c r="AX313" s="108"/>
      <c r="AY313" s="108"/>
      <c r="AZ313" s="108"/>
      <c r="BA313" s="108"/>
    </row>
    <row r="314" spans="1:53">
      <c r="A314" s="108"/>
      <c r="B314" s="108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108"/>
      <c r="U314" s="108"/>
      <c r="V314" s="108"/>
      <c r="W314" s="108"/>
      <c r="X314" s="108"/>
      <c r="Y314" s="108"/>
      <c r="Z314" s="108"/>
      <c r="AA314" s="108"/>
      <c r="AB314" s="108"/>
      <c r="AC314" s="108"/>
      <c r="AD314" s="108"/>
      <c r="AE314" s="108"/>
      <c r="AF314" s="108"/>
      <c r="AG314" s="108"/>
      <c r="AH314" s="108"/>
      <c r="AI314" s="108"/>
      <c r="AJ314" s="108"/>
      <c r="AK314" s="108"/>
      <c r="AL314" s="108"/>
      <c r="AM314" s="108"/>
      <c r="AN314" s="108"/>
      <c r="AO314" s="108"/>
      <c r="AP314" s="108"/>
      <c r="AQ314" s="108"/>
      <c r="AR314" s="108"/>
      <c r="AS314" s="108"/>
      <c r="AT314" s="108"/>
      <c r="AU314" s="108"/>
      <c r="AV314" s="108"/>
      <c r="AW314" s="108"/>
      <c r="AX314" s="108"/>
      <c r="AY314" s="108"/>
      <c r="AZ314" s="108"/>
      <c r="BA314" s="108"/>
    </row>
    <row r="315" spans="1:53">
      <c r="A315" s="108"/>
      <c r="B315" s="108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108"/>
      <c r="U315" s="108"/>
      <c r="V315" s="108"/>
      <c r="W315" s="108"/>
      <c r="X315" s="108"/>
      <c r="Y315" s="108"/>
      <c r="Z315" s="108"/>
      <c r="AA315" s="108"/>
      <c r="AB315" s="108"/>
      <c r="AC315" s="108"/>
      <c r="AD315" s="108"/>
      <c r="AE315" s="108"/>
      <c r="AF315" s="108"/>
      <c r="AG315" s="108"/>
      <c r="AH315" s="108"/>
      <c r="AI315" s="108"/>
      <c r="AJ315" s="108"/>
      <c r="AK315" s="108"/>
      <c r="AL315" s="108"/>
      <c r="AM315" s="108"/>
      <c r="AN315" s="108"/>
      <c r="AO315" s="108"/>
      <c r="AP315" s="108"/>
      <c r="AQ315" s="108"/>
      <c r="AR315" s="108"/>
      <c r="AS315" s="108"/>
      <c r="AT315" s="108"/>
      <c r="AU315" s="108"/>
      <c r="AV315" s="108"/>
      <c r="AW315" s="108"/>
      <c r="AX315" s="108"/>
      <c r="AY315" s="108"/>
      <c r="AZ315" s="108"/>
      <c r="BA315" s="108"/>
    </row>
    <row r="316" spans="1:53">
      <c r="A316" s="108"/>
      <c r="B316" s="108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108"/>
      <c r="U316" s="108"/>
      <c r="V316" s="108"/>
      <c r="W316" s="108"/>
      <c r="X316" s="108"/>
      <c r="Y316" s="108"/>
      <c r="Z316" s="108"/>
      <c r="AA316" s="108"/>
      <c r="AB316" s="108"/>
      <c r="AC316" s="108"/>
      <c r="AD316" s="108"/>
      <c r="AE316" s="108"/>
      <c r="AF316" s="108"/>
      <c r="AG316" s="108"/>
      <c r="AH316" s="108"/>
      <c r="AI316" s="108"/>
      <c r="AJ316" s="108"/>
      <c r="AK316" s="108"/>
      <c r="AL316" s="108"/>
      <c r="AM316" s="108"/>
      <c r="AN316" s="108"/>
      <c r="AO316" s="108"/>
      <c r="AP316" s="108"/>
      <c r="AQ316" s="108"/>
      <c r="AR316" s="108"/>
      <c r="AS316" s="108"/>
      <c r="AT316" s="108"/>
      <c r="AU316" s="108"/>
      <c r="AV316" s="108"/>
      <c r="AW316" s="108"/>
      <c r="AX316" s="108"/>
      <c r="AY316" s="108"/>
      <c r="AZ316" s="108"/>
      <c r="BA316" s="108"/>
    </row>
    <row r="317" spans="1:53">
      <c r="A317" s="108"/>
      <c r="B317" s="108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108"/>
      <c r="U317" s="108"/>
      <c r="V317" s="108"/>
      <c r="W317" s="108"/>
      <c r="X317" s="108"/>
      <c r="Y317" s="108"/>
      <c r="Z317" s="108"/>
      <c r="AA317" s="108"/>
      <c r="AB317" s="108"/>
      <c r="AC317" s="108"/>
      <c r="AD317" s="108"/>
      <c r="AE317" s="108"/>
      <c r="AF317" s="108"/>
      <c r="AG317" s="108"/>
      <c r="AH317" s="108"/>
      <c r="AI317" s="108"/>
      <c r="AJ317" s="108"/>
      <c r="AK317" s="108"/>
      <c r="AL317" s="108"/>
      <c r="AM317" s="108"/>
      <c r="AN317" s="108"/>
      <c r="AO317" s="108"/>
      <c r="AP317" s="108"/>
      <c r="AQ317" s="108"/>
      <c r="AR317" s="108"/>
      <c r="AS317" s="108"/>
      <c r="AT317" s="108"/>
      <c r="AU317" s="108"/>
      <c r="AV317" s="108"/>
      <c r="AW317" s="108"/>
      <c r="AX317" s="108"/>
      <c r="AY317" s="108"/>
      <c r="AZ317" s="108"/>
      <c r="BA317" s="108"/>
    </row>
    <row r="318" spans="1:53">
      <c r="A318" s="108"/>
      <c r="B318" s="108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108"/>
      <c r="U318" s="108"/>
      <c r="V318" s="108"/>
      <c r="W318" s="108"/>
      <c r="X318" s="108"/>
      <c r="Y318" s="108"/>
      <c r="Z318" s="108"/>
      <c r="AA318" s="108"/>
      <c r="AB318" s="108"/>
      <c r="AC318" s="108"/>
      <c r="AD318" s="108"/>
      <c r="AE318" s="108"/>
      <c r="AF318" s="108"/>
      <c r="AG318" s="108"/>
      <c r="AH318" s="108"/>
      <c r="AI318" s="108"/>
      <c r="AJ318" s="108"/>
      <c r="AK318" s="108"/>
      <c r="AL318" s="108"/>
      <c r="AM318" s="108"/>
      <c r="AN318" s="108"/>
      <c r="AO318" s="108"/>
      <c r="AP318" s="108"/>
      <c r="AQ318" s="108"/>
      <c r="AR318" s="108"/>
      <c r="AS318" s="108"/>
      <c r="AT318" s="108"/>
      <c r="AU318" s="108"/>
      <c r="AV318" s="108"/>
      <c r="AW318" s="108"/>
      <c r="AX318" s="108"/>
      <c r="AY318" s="108"/>
      <c r="AZ318" s="108"/>
      <c r="BA318" s="108"/>
    </row>
    <row r="319" spans="1:53">
      <c r="A319" s="108"/>
      <c r="B319" s="108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  <c r="T319" s="108"/>
      <c r="U319" s="108"/>
      <c r="V319" s="108"/>
      <c r="W319" s="108"/>
      <c r="X319" s="108"/>
      <c r="Y319" s="108"/>
      <c r="Z319" s="108"/>
      <c r="AA319" s="108"/>
      <c r="AB319" s="108"/>
      <c r="AC319" s="108"/>
      <c r="AD319" s="108"/>
      <c r="AE319" s="108"/>
      <c r="AF319" s="108"/>
      <c r="AG319" s="108"/>
      <c r="AH319" s="108"/>
      <c r="AI319" s="108"/>
      <c r="AJ319" s="108"/>
      <c r="AK319" s="108"/>
      <c r="AL319" s="108"/>
      <c r="AM319" s="108"/>
      <c r="AN319" s="108"/>
      <c r="AO319" s="108"/>
      <c r="AP319" s="108"/>
      <c r="AQ319" s="108"/>
      <c r="AR319" s="108"/>
      <c r="AS319" s="108"/>
      <c r="AT319" s="108"/>
      <c r="AU319" s="108"/>
      <c r="AV319" s="108"/>
      <c r="AW319" s="108"/>
      <c r="AX319" s="108"/>
      <c r="AY319" s="108"/>
      <c r="AZ319" s="108"/>
      <c r="BA319" s="108"/>
    </row>
    <row r="320" spans="1:53">
      <c r="A320" s="108"/>
      <c r="B320" s="108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108"/>
      <c r="U320" s="108"/>
      <c r="V320" s="108"/>
      <c r="W320" s="108"/>
      <c r="X320" s="108"/>
      <c r="Y320" s="108"/>
      <c r="Z320" s="108"/>
      <c r="AA320" s="108"/>
      <c r="AB320" s="108"/>
      <c r="AC320" s="108"/>
      <c r="AD320" s="108"/>
      <c r="AE320" s="108"/>
      <c r="AF320" s="108"/>
      <c r="AG320" s="108"/>
      <c r="AH320" s="108"/>
      <c r="AI320" s="108"/>
      <c r="AJ320" s="108"/>
      <c r="AK320" s="108"/>
      <c r="AL320" s="108"/>
      <c r="AM320" s="108"/>
      <c r="AN320" s="108"/>
      <c r="AO320" s="108"/>
      <c r="AP320" s="108"/>
      <c r="AQ320" s="108"/>
      <c r="AR320" s="108"/>
      <c r="AS320" s="108"/>
      <c r="AT320" s="108"/>
      <c r="AU320" s="108"/>
      <c r="AV320" s="108"/>
      <c r="AW320" s="108"/>
      <c r="AX320" s="108"/>
      <c r="AY320" s="108"/>
      <c r="AZ320" s="108"/>
      <c r="BA320" s="108"/>
    </row>
    <row r="321" spans="1:53">
      <c r="A321" s="108"/>
      <c r="B321" s="108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108"/>
      <c r="U321" s="108"/>
      <c r="V321" s="108"/>
      <c r="W321" s="108"/>
      <c r="X321" s="108"/>
      <c r="Y321" s="108"/>
      <c r="Z321" s="108"/>
      <c r="AA321" s="108"/>
      <c r="AB321" s="108"/>
      <c r="AC321" s="108"/>
      <c r="AD321" s="108"/>
      <c r="AE321" s="108"/>
      <c r="AF321" s="108"/>
      <c r="AG321" s="108"/>
      <c r="AH321" s="108"/>
      <c r="AI321" s="108"/>
      <c r="AJ321" s="108"/>
      <c r="AK321" s="108"/>
      <c r="AL321" s="108"/>
      <c r="AM321" s="108"/>
      <c r="AN321" s="108"/>
      <c r="AO321" s="108"/>
      <c r="AP321" s="108"/>
      <c r="AQ321" s="108"/>
      <c r="AR321" s="108"/>
      <c r="AS321" s="108"/>
      <c r="AT321" s="108"/>
      <c r="AU321" s="108"/>
      <c r="AV321" s="108"/>
      <c r="AW321" s="108"/>
      <c r="AX321" s="108"/>
      <c r="AY321" s="108"/>
      <c r="AZ321" s="108"/>
      <c r="BA321" s="108"/>
    </row>
    <row r="322" spans="1:53">
      <c r="A322" s="108"/>
      <c r="B322" s="108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  <c r="S322" s="108"/>
      <c r="T322" s="108"/>
      <c r="U322" s="108"/>
      <c r="V322" s="108"/>
      <c r="W322" s="108"/>
      <c r="X322" s="108"/>
      <c r="Y322" s="108"/>
      <c r="Z322" s="108"/>
      <c r="AA322" s="108"/>
      <c r="AB322" s="108"/>
      <c r="AC322" s="108"/>
      <c r="AD322" s="108"/>
      <c r="AE322" s="108"/>
      <c r="AF322" s="108"/>
      <c r="AG322" s="108"/>
      <c r="AH322" s="108"/>
      <c r="AI322" s="108"/>
      <c r="AJ322" s="108"/>
      <c r="AK322" s="108"/>
      <c r="AL322" s="108"/>
      <c r="AM322" s="108"/>
      <c r="AN322" s="108"/>
      <c r="AO322" s="108"/>
      <c r="AP322" s="108"/>
      <c r="AQ322" s="108"/>
      <c r="AR322" s="108"/>
      <c r="AS322" s="108"/>
      <c r="AT322" s="108"/>
      <c r="AU322" s="108"/>
      <c r="AV322" s="108"/>
      <c r="AW322" s="108"/>
      <c r="AX322" s="108"/>
      <c r="AY322" s="108"/>
      <c r="AZ322" s="108"/>
      <c r="BA322" s="108"/>
    </row>
    <row r="323" spans="1:53">
      <c r="A323" s="108"/>
      <c r="B323" s="108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108"/>
      <c r="U323" s="108"/>
      <c r="V323" s="108"/>
      <c r="W323" s="108"/>
      <c r="X323" s="108"/>
      <c r="Y323" s="108"/>
      <c r="Z323" s="108"/>
      <c r="AA323" s="108"/>
      <c r="AB323" s="108"/>
      <c r="AC323" s="108"/>
      <c r="AD323" s="108"/>
      <c r="AE323" s="108"/>
      <c r="AF323" s="108"/>
      <c r="AG323" s="108"/>
      <c r="AH323" s="108"/>
      <c r="AI323" s="108"/>
      <c r="AJ323" s="108"/>
      <c r="AK323" s="108"/>
      <c r="AL323" s="108"/>
      <c r="AM323" s="108"/>
      <c r="AN323" s="108"/>
      <c r="AO323" s="108"/>
      <c r="AP323" s="108"/>
      <c r="AQ323" s="108"/>
      <c r="AR323" s="108"/>
      <c r="AS323" s="108"/>
      <c r="AT323" s="108"/>
      <c r="AU323" s="108"/>
      <c r="AV323" s="108"/>
      <c r="AW323" s="108"/>
      <c r="AX323" s="108"/>
      <c r="AY323" s="108"/>
      <c r="AZ323" s="108"/>
      <c r="BA323" s="108"/>
    </row>
    <row r="324" spans="1:53">
      <c r="A324" s="108"/>
      <c r="B324" s="108"/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108"/>
      <c r="U324" s="108"/>
      <c r="V324" s="108"/>
      <c r="W324" s="108"/>
      <c r="X324" s="108"/>
      <c r="Y324" s="108"/>
      <c r="Z324" s="108"/>
      <c r="AA324" s="108"/>
      <c r="AB324" s="108"/>
      <c r="AC324" s="108"/>
      <c r="AD324" s="108"/>
      <c r="AE324" s="108"/>
      <c r="AF324" s="108"/>
      <c r="AG324" s="108"/>
      <c r="AH324" s="108"/>
      <c r="AI324" s="108"/>
      <c r="AJ324" s="108"/>
      <c r="AK324" s="108"/>
      <c r="AL324" s="108"/>
      <c r="AM324" s="108"/>
      <c r="AN324" s="108"/>
      <c r="AO324" s="108"/>
      <c r="AP324" s="108"/>
      <c r="AQ324" s="108"/>
      <c r="AR324" s="108"/>
      <c r="AS324" s="108"/>
      <c r="AT324" s="108"/>
      <c r="AU324" s="108"/>
      <c r="AV324" s="108"/>
      <c r="AW324" s="108"/>
      <c r="AX324" s="108"/>
      <c r="AY324" s="108"/>
      <c r="AZ324" s="108"/>
      <c r="BA324" s="108"/>
    </row>
    <row r="325" spans="1:53">
      <c r="A325" s="108"/>
      <c r="B325" s="108"/>
      <c r="C325" s="108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108"/>
      <c r="U325" s="108"/>
      <c r="V325" s="108"/>
      <c r="W325" s="108"/>
      <c r="X325" s="108"/>
      <c r="Y325" s="108"/>
      <c r="Z325" s="108"/>
      <c r="AA325" s="108"/>
      <c r="AB325" s="108"/>
      <c r="AC325" s="108"/>
      <c r="AD325" s="108"/>
      <c r="AE325" s="108"/>
      <c r="AF325" s="108"/>
      <c r="AG325" s="108"/>
      <c r="AH325" s="108"/>
      <c r="AI325" s="108"/>
      <c r="AJ325" s="108"/>
      <c r="AK325" s="108"/>
      <c r="AL325" s="108"/>
      <c r="AM325" s="108"/>
      <c r="AN325" s="108"/>
      <c r="AO325" s="108"/>
      <c r="AP325" s="108"/>
      <c r="AQ325" s="108"/>
      <c r="AR325" s="108"/>
      <c r="AS325" s="108"/>
      <c r="AT325" s="108"/>
      <c r="AU325" s="108"/>
      <c r="AV325" s="108"/>
      <c r="AW325" s="108"/>
      <c r="AX325" s="108"/>
      <c r="AY325" s="108"/>
      <c r="AZ325" s="108"/>
      <c r="BA325" s="108"/>
    </row>
    <row r="326" spans="1:53">
      <c r="A326" s="108"/>
      <c r="B326" s="108"/>
      <c r="C326" s="108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108"/>
      <c r="U326" s="108"/>
      <c r="V326" s="108"/>
      <c r="W326" s="108"/>
      <c r="X326" s="108"/>
      <c r="Y326" s="108"/>
      <c r="Z326" s="108"/>
      <c r="AA326" s="108"/>
      <c r="AB326" s="108"/>
      <c r="AC326" s="108"/>
      <c r="AD326" s="108"/>
      <c r="AE326" s="108"/>
      <c r="AF326" s="108"/>
      <c r="AG326" s="108"/>
      <c r="AH326" s="108"/>
      <c r="AI326" s="108"/>
      <c r="AJ326" s="108"/>
      <c r="AK326" s="108"/>
      <c r="AL326" s="108"/>
      <c r="AM326" s="108"/>
      <c r="AN326" s="108"/>
      <c r="AO326" s="108"/>
      <c r="AP326" s="108"/>
      <c r="AQ326" s="108"/>
      <c r="AR326" s="108"/>
      <c r="AS326" s="108"/>
      <c r="AT326" s="108"/>
      <c r="AU326" s="108"/>
      <c r="AV326" s="108"/>
      <c r="AW326" s="108"/>
      <c r="AX326" s="108"/>
      <c r="AY326" s="108"/>
      <c r="AZ326" s="108"/>
      <c r="BA326" s="108"/>
    </row>
    <row r="327" spans="1:53">
      <c r="A327" s="108"/>
      <c r="B327" s="108"/>
      <c r="C327" s="108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  <c r="S327" s="108"/>
      <c r="T327" s="108"/>
      <c r="U327" s="108"/>
      <c r="V327" s="108"/>
      <c r="W327" s="108"/>
      <c r="X327" s="108"/>
      <c r="Y327" s="108"/>
      <c r="Z327" s="108"/>
      <c r="AA327" s="108"/>
      <c r="AB327" s="108"/>
      <c r="AC327" s="108"/>
      <c r="AD327" s="108"/>
      <c r="AE327" s="108"/>
      <c r="AF327" s="108"/>
      <c r="AG327" s="108"/>
      <c r="AH327" s="108"/>
      <c r="AI327" s="108"/>
      <c r="AJ327" s="108"/>
      <c r="AK327" s="108"/>
      <c r="AL327" s="108"/>
      <c r="AM327" s="108"/>
      <c r="AN327" s="108"/>
      <c r="AO327" s="108"/>
      <c r="AP327" s="108"/>
      <c r="AQ327" s="108"/>
      <c r="AR327" s="108"/>
      <c r="AS327" s="108"/>
      <c r="AT327" s="108"/>
      <c r="AU327" s="108"/>
      <c r="AV327" s="108"/>
      <c r="AW327" s="108"/>
      <c r="AX327" s="108"/>
      <c r="AY327" s="108"/>
      <c r="AZ327" s="108"/>
      <c r="BA327" s="108"/>
    </row>
    <row r="328" spans="1:53">
      <c r="A328" s="108"/>
      <c r="B328" s="108"/>
      <c r="C328" s="108"/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  <c r="T328" s="108"/>
      <c r="U328" s="108"/>
      <c r="V328" s="108"/>
      <c r="W328" s="108"/>
      <c r="X328" s="108"/>
      <c r="Y328" s="108"/>
      <c r="Z328" s="108"/>
      <c r="AA328" s="108"/>
      <c r="AB328" s="108"/>
      <c r="AC328" s="108"/>
      <c r="AD328" s="108"/>
      <c r="AE328" s="108"/>
      <c r="AF328" s="108"/>
      <c r="AG328" s="108"/>
      <c r="AH328" s="108"/>
      <c r="AI328" s="108"/>
      <c r="AJ328" s="108"/>
      <c r="AK328" s="108"/>
      <c r="AL328" s="108"/>
      <c r="AM328" s="108"/>
      <c r="AN328" s="108"/>
      <c r="AO328" s="108"/>
      <c r="AP328" s="108"/>
      <c r="AQ328" s="108"/>
      <c r="AR328" s="108"/>
      <c r="AS328" s="108"/>
      <c r="AT328" s="108"/>
      <c r="AU328" s="108"/>
      <c r="AV328" s="108"/>
      <c r="AW328" s="108"/>
      <c r="AX328" s="108"/>
      <c r="AY328" s="108"/>
      <c r="AZ328" s="108"/>
      <c r="BA328" s="108"/>
    </row>
    <row r="329" spans="1:53">
      <c r="A329" s="108"/>
      <c r="B329" s="108"/>
      <c r="C329" s="108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108"/>
      <c r="U329" s="108"/>
      <c r="V329" s="108"/>
      <c r="W329" s="108"/>
      <c r="X329" s="108"/>
      <c r="Y329" s="108"/>
      <c r="Z329" s="108"/>
      <c r="AA329" s="108"/>
      <c r="AB329" s="108"/>
      <c r="AC329" s="108"/>
      <c r="AD329" s="108"/>
      <c r="AE329" s="108"/>
      <c r="AF329" s="108"/>
      <c r="AG329" s="108"/>
      <c r="AH329" s="108"/>
      <c r="AI329" s="108"/>
      <c r="AJ329" s="108"/>
      <c r="AK329" s="108"/>
      <c r="AL329" s="108"/>
      <c r="AM329" s="108"/>
      <c r="AN329" s="108"/>
      <c r="AO329" s="108"/>
      <c r="AP329" s="108"/>
      <c r="AQ329" s="108"/>
      <c r="AR329" s="108"/>
      <c r="AS329" s="108"/>
      <c r="AT329" s="108"/>
      <c r="AU329" s="108"/>
      <c r="AV329" s="108"/>
      <c r="AW329" s="108"/>
      <c r="AX329" s="108"/>
      <c r="AY329" s="108"/>
      <c r="AZ329" s="108"/>
      <c r="BA329" s="108"/>
    </row>
    <row r="330" spans="1:53">
      <c r="A330" s="108"/>
      <c r="B330" s="108"/>
      <c r="C330" s="108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  <c r="AD330" s="108"/>
      <c r="AE330" s="108"/>
      <c r="AF330" s="108"/>
      <c r="AG330" s="108"/>
      <c r="AH330" s="108"/>
      <c r="AI330" s="108"/>
      <c r="AJ330" s="108"/>
      <c r="AK330" s="108"/>
      <c r="AL330" s="108"/>
      <c r="AM330" s="108"/>
      <c r="AN330" s="108"/>
      <c r="AO330" s="108"/>
      <c r="AP330" s="108"/>
      <c r="AQ330" s="108"/>
      <c r="AR330" s="108"/>
      <c r="AS330" s="108"/>
      <c r="AT330" s="108"/>
      <c r="AU330" s="108"/>
      <c r="AV330" s="108"/>
      <c r="AW330" s="108"/>
      <c r="AX330" s="108"/>
      <c r="AY330" s="108"/>
      <c r="AZ330" s="108"/>
      <c r="BA330" s="108"/>
    </row>
    <row r="331" spans="1:53">
      <c r="A331" s="108"/>
      <c r="B331" s="108"/>
      <c r="C331" s="108"/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108"/>
      <c r="U331" s="108"/>
      <c r="V331" s="108"/>
      <c r="W331" s="108"/>
      <c r="X331" s="108"/>
      <c r="Y331" s="108"/>
      <c r="Z331" s="108"/>
      <c r="AA331" s="108"/>
      <c r="AB331" s="108"/>
      <c r="AC331" s="108"/>
      <c r="AD331" s="108"/>
      <c r="AE331" s="108"/>
      <c r="AF331" s="108"/>
      <c r="AG331" s="108"/>
      <c r="AH331" s="108"/>
      <c r="AI331" s="108"/>
      <c r="AJ331" s="108"/>
      <c r="AK331" s="108"/>
      <c r="AL331" s="108"/>
      <c r="AM331" s="108"/>
      <c r="AN331" s="108"/>
      <c r="AO331" s="108"/>
      <c r="AP331" s="108"/>
      <c r="AQ331" s="108"/>
      <c r="AR331" s="108"/>
      <c r="AS331" s="108"/>
      <c r="AT331" s="108"/>
      <c r="AU331" s="108"/>
      <c r="AV331" s="108"/>
      <c r="AW331" s="108"/>
      <c r="AX331" s="108"/>
      <c r="AY331" s="108"/>
      <c r="AZ331" s="108"/>
      <c r="BA331" s="108"/>
    </row>
    <row r="332" spans="1:53">
      <c r="A332" s="108"/>
      <c r="B332" s="108"/>
      <c r="C332" s="108"/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108"/>
      <c r="U332" s="108"/>
      <c r="V332" s="108"/>
      <c r="W332" s="108"/>
      <c r="X332" s="108"/>
      <c r="Y332" s="108"/>
      <c r="Z332" s="108"/>
      <c r="AA332" s="108"/>
      <c r="AB332" s="108"/>
      <c r="AC332" s="108"/>
      <c r="AD332" s="108"/>
      <c r="AE332" s="108"/>
      <c r="AF332" s="108"/>
      <c r="AG332" s="108"/>
      <c r="AH332" s="108"/>
      <c r="AI332" s="108"/>
      <c r="AJ332" s="108"/>
      <c r="AK332" s="108"/>
      <c r="AL332" s="108"/>
      <c r="AM332" s="108"/>
      <c r="AN332" s="108"/>
      <c r="AO332" s="108"/>
      <c r="AP332" s="108"/>
      <c r="AQ332" s="108"/>
      <c r="AR332" s="108"/>
      <c r="AS332" s="108"/>
      <c r="AT332" s="108"/>
      <c r="AU332" s="108"/>
      <c r="AV332" s="108"/>
      <c r="AW332" s="108"/>
      <c r="AX332" s="108"/>
      <c r="AY332" s="108"/>
      <c r="AZ332" s="108"/>
      <c r="BA332" s="108"/>
    </row>
    <row r="333" spans="1:53">
      <c r="A333" s="108"/>
      <c r="B333" s="108"/>
      <c r="C333" s="108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108"/>
      <c r="U333" s="108"/>
      <c r="V333" s="108"/>
      <c r="W333" s="108"/>
      <c r="X333" s="108"/>
      <c r="Y333" s="108"/>
      <c r="Z333" s="108"/>
      <c r="AA333" s="108"/>
      <c r="AB333" s="108"/>
      <c r="AC333" s="108"/>
      <c r="AD333" s="108"/>
      <c r="AE333" s="108"/>
      <c r="AF333" s="108"/>
      <c r="AG333" s="108"/>
      <c r="AH333" s="108"/>
      <c r="AI333" s="108"/>
      <c r="AJ333" s="108"/>
      <c r="AK333" s="108"/>
      <c r="AL333" s="108"/>
      <c r="AM333" s="108"/>
      <c r="AN333" s="108"/>
      <c r="AO333" s="108"/>
      <c r="AP333" s="108"/>
      <c r="AQ333" s="108"/>
      <c r="AR333" s="108"/>
      <c r="AS333" s="108"/>
      <c r="AT333" s="108"/>
      <c r="AU333" s="108"/>
      <c r="AV333" s="108"/>
      <c r="AW333" s="108"/>
      <c r="AX333" s="108"/>
      <c r="AY333" s="108"/>
      <c r="AZ333" s="108"/>
      <c r="BA333" s="108"/>
    </row>
    <row r="334" spans="1:53">
      <c r="A334" s="108"/>
      <c r="B334" s="108"/>
      <c r="C334" s="108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108"/>
      <c r="U334" s="108"/>
      <c r="V334" s="108"/>
      <c r="W334" s="108"/>
      <c r="X334" s="108"/>
      <c r="Y334" s="108"/>
      <c r="Z334" s="108"/>
      <c r="AA334" s="108"/>
      <c r="AB334" s="108"/>
      <c r="AC334" s="108"/>
      <c r="AD334" s="108"/>
      <c r="AE334" s="108"/>
      <c r="AF334" s="108"/>
      <c r="AG334" s="108"/>
      <c r="AH334" s="108"/>
      <c r="AI334" s="108"/>
      <c r="AJ334" s="108"/>
      <c r="AK334" s="108"/>
      <c r="AL334" s="108"/>
      <c r="AM334" s="108"/>
      <c r="AN334" s="108"/>
      <c r="AO334" s="108"/>
      <c r="AP334" s="108"/>
      <c r="AQ334" s="108"/>
      <c r="AR334" s="108"/>
      <c r="AS334" s="108"/>
      <c r="AT334" s="108"/>
      <c r="AU334" s="108"/>
      <c r="AV334" s="108"/>
      <c r="AW334" s="108"/>
      <c r="AX334" s="108"/>
      <c r="AY334" s="108"/>
      <c r="AZ334" s="108"/>
      <c r="BA334" s="108"/>
    </row>
    <row r="335" spans="1:53">
      <c r="A335" s="108"/>
      <c r="B335" s="108"/>
      <c r="C335" s="108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108"/>
      <c r="U335" s="108"/>
      <c r="V335" s="108"/>
      <c r="W335" s="108"/>
      <c r="X335" s="108"/>
      <c r="Y335" s="108"/>
      <c r="Z335" s="108"/>
      <c r="AA335" s="108"/>
      <c r="AB335" s="108"/>
      <c r="AC335" s="108"/>
      <c r="AD335" s="108"/>
      <c r="AE335" s="108"/>
      <c r="AF335" s="108"/>
      <c r="AG335" s="108"/>
      <c r="AH335" s="108"/>
      <c r="AI335" s="108"/>
      <c r="AJ335" s="108"/>
      <c r="AK335" s="108"/>
      <c r="AL335" s="108"/>
      <c r="AM335" s="108"/>
      <c r="AN335" s="108"/>
      <c r="AO335" s="108"/>
      <c r="AP335" s="108"/>
      <c r="AQ335" s="108"/>
      <c r="AR335" s="108"/>
      <c r="AS335" s="108"/>
      <c r="AT335" s="108"/>
      <c r="AU335" s="108"/>
      <c r="AV335" s="108"/>
      <c r="AW335" s="108"/>
      <c r="AX335" s="108"/>
      <c r="AY335" s="108"/>
      <c r="AZ335" s="108"/>
      <c r="BA335" s="108"/>
    </row>
    <row r="336" spans="1:53">
      <c r="A336" s="108"/>
      <c r="B336" s="108"/>
      <c r="C336" s="108"/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108"/>
      <c r="U336" s="108"/>
      <c r="V336" s="108"/>
      <c r="W336" s="108"/>
      <c r="X336" s="108"/>
      <c r="Y336" s="108"/>
      <c r="Z336" s="108"/>
      <c r="AA336" s="108"/>
      <c r="AB336" s="108"/>
      <c r="AC336" s="108"/>
      <c r="AD336" s="108"/>
      <c r="AE336" s="108"/>
      <c r="AF336" s="108"/>
      <c r="AG336" s="108"/>
      <c r="AH336" s="108"/>
      <c r="AI336" s="108"/>
      <c r="AJ336" s="108"/>
      <c r="AK336" s="108"/>
      <c r="AL336" s="108"/>
      <c r="AM336" s="108"/>
      <c r="AN336" s="108"/>
      <c r="AO336" s="108"/>
      <c r="AP336" s="108"/>
      <c r="AQ336" s="108"/>
      <c r="AR336" s="108"/>
      <c r="AS336" s="108"/>
      <c r="AT336" s="108"/>
      <c r="AU336" s="108"/>
      <c r="AV336" s="108"/>
      <c r="AW336" s="108"/>
      <c r="AX336" s="108"/>
      <c r="AY336" s="108"/>
      <c r="AZ336" s="108"/>
      <c r="BA336" s="108"/>
    </row>
    <row r="337" spans="1:53">
      <c r="A337" s="108"/>
      <c r="B337" s="108"/>
      <c r="C337" s="108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108"/>
      <c r="U337" s="108"/>
      <c r="V337" s="108"/>
      <c r="W337" s="108"/>
      <c r="X337" s="108"/>
      <c r="Y337" s="108"/>
      <c r="Z337" s="108"/>
      <c r="AA337" s="108"/>
      <c r="AB337" s="108"/>
      <c r="AC337" s="108"/>
      <c r="AD337" s="108"/>
      <c r="AE337" s="108"/>
      <c r="AF337" s="108"/>
      <c r="AG337" s="108"/>
      <c r="AH337" s="108"/>
      <c r="AI337" s="108"/>
      <c r="AJ337" s="108"/>
      <c r="AK337" s="108"/>
      <c r="AL337" s="108"/>
      <c r="AM337" s="108"/>
      <c r="AN337" s="108"/>
      <c r="AO337" s="108"/>
      <c r="AP337" s="108"/>
      <c r="AQ337" s="108"/>
      <c r="AR337" s="108"/>
      <c r="AS337" s="108"/>
      <c r="AT337" s="108"/>
      <c r="AU337" s="108"/>
      <c r="AV337" s="108"/>
      <c r="AW337" s="108"/>
      <c r="AX337" s="108"/>
      <c r="AY337" s="108"/>
      <c r="AZ337" s="108"/>
      <c r="BA337" s="108"/>
    </row>
    <row r="338" spans="1:53">
      <c r="A338" s="108"/>
      <c r="B338" s="108"/>
      <c r="C338" s="108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  <c r="T338" s="108"/>
      <c r="U338" s="108"/>
      <c r="V338" s="108"/>
      <c r="W338" s="108"/>
      <c r="X338" s="108"/>
      <c r="Y338" s="108"/>
      <c r="Z338" s="108"/>
      <c r="AA338" s="108"/>
      <c r="AB338" s="108"/>
      <c r="AC338" s="108"/>
      <c r="AD338" s="108"/>
      <c r="AE338" s="108"/>
      <c r="AF338" s="108"/>
      <c r="AG338" s="108"/>
      <c r="AH338" s="108"/>
      <c r="AI338" s="108"/>
      <c r="AJ338" s="108"/>
      <c r="AK338" s="108"/>
      <c r="AL338" s="108"/>
      <c r="AM338" s="108"/>
      <c r="AN338" s="108"/>
      <c r="AO338" s="108"/>
      <c r="AP338" s="108"/>
      <c r="AQ338" s="108"/>
      <c r="AR338" s="108"/>
      <c r="AS338" s="108"/>
      <c r="AT338" s="108"/>
      <c r="AU338" s="108"/>
      <c r="AV338" s="108"/>
      <c r="AW338" s="108"/>
      <c r="AX338" s="108"/>
      <c r="AY338" s="108"/>
      <c r="AZ338" s="108"/>
      <c r="BA338" s="108"/>
    </row>
    <row r="339" spans="1:53">
      <c r="A339" s="108"/>
      <c r="B339" s="108"/>
      <c r="C339" s="108"/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  <c r="T339" s="108"/>
      <c r="U339" s="108"/>
      <c r="V339" s="108"/>
      <c r="W339" s="108"/>
      <c r="X339" s="108"/>
      <c r="Y339" s="108"/>
      <c r="Z339" s="108"/>
      <c r="AA339" s="108"/>
      <c r="AB339" s="108"/>
      <c r="AC339" s="108"/>
      <c r="AD339" s="108"/>
      <c r="AE339" s="108"/>
      <c r="AF339" s="108"/>
      <c r="AG339" s="108"/>
      <c r="AH339" s="108"/>
      <c r="AI339" s="108"/>
      <c r="AJ339" s="108"/>
      <c r="AK339" s="108"/>
      <c r="AL339" s="108"/>
      <c r="AM339" s="108"/>
      <c r="AN339" s="108"/>
      <c r="AO339" s="108"/>
      <c r="AP339" s="108"/>
      <c r="AQ339" s="108"/>
      <c r="AR339" s="108"/>
      <c r="AS339" s="108"/>
      <c r="AT339" s="108"/>
      <c r="AU339" s="108"/>
      <c r="AV339" s="108"/>
      <c r="AW339" s="108"/>
      <c r="AX339" s="108"/>
      <c r="AY339" s="108"/>
      <c r="AZ339" s="108"/>
      <c r="BA339" s="108"/>
    </row>
    <row r="340" spans="1:53">
      <c r="A340" s="108"/>
      <c r="B340" s="108"/>
      <c r="C340" s="108"/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  <c r="T340" s="108"/>
      <c r="U340" s="108"/>
      <c r="V340" s="108"/>
      <c r="W340" s="108"/>
      <c r="X340" s="108"/>
      <c r="Y340" s="108"/>
      <c r="Z340" s="108"/>
      <c r="AA340" s="108"/>
      <c r="AB340" s="108"/>
      <c r="AC340" s="108"/>
      <c r="AD340" s="108"/>
      <c r="AE340" s="108"/>
      <c r="AF340" s="108"/>
      <c r="AG340" s="108"/>
      <c r="AH340" s="108"/>
      <c r="AI340" s="108"/>
      <c r="AJ340" s="108"/>
      <c r="AK340" s="108"/>
      <c r="AL340" s="108"/>
      <c r="AM340" s="108"/>
      <c r="AN340" s="108"/>
      <c r="AO340" s="108"/>
      <c r="AP340" s="108"/>
      <c r="AQ340" s="108"/>
      <c r="AR340" s="108"/>
      <c r="AS340" s="108"/>
      <c r="AT340" s="108"/>
      <c r="AU340" s="108"/>
      <c r="AV340" s="108"/>
      <c r="AW340" s="108"/>
      <c r="AX340" s="108"/>
      <c r="AY340" s="108"/>
      <c r="AZ340" s="108"/>
      <c r="BA340" s="108"/>
    </row>
    <row r="341" spans="1:53">
      <c r="A341" s="108"/>
      <c r="B341" s="108"/>
      <c r="C341" s="108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T341" s="108"/>
      <c r="U341" s="108"/>
      <c r="V341" s="108"/>
      <c r="W341" s="108"/>
      <c r="X341" s="108"/>
      <c r="Y341" s="108"/>
      <c r="Z341" s="108"/>
      <c r="AA341" s="108"/>
      <c r="AB341" s="108"/>
      <c r="AC341" s="108"/>
      <c r="AD341" s="108"/>
      <c r="AE341" s="108"/>
      <c r="AF341" s="108"/>
      <c r="AG341" s="108"/>
      <c r="AH341" s="108"/>
      <c r="AI341" s="108"/>
      <c r="AJ341" s="108"/>
      <c r="AK341" s="108"/>
      <c r="AL341" s="108"/>
      <c r="AM341" s="108"/>
      <c r="AN341" s="108"/>
      <c r="AO341" s="108"/>
      <c r="AP341" s="108"/>
      <c r="AQ341" s="108"/>
      <c r="AR341" s="108"/>
      <c r="AS341" s="108"/>
      <c r="AT341" s="108"/>
      <c r="AU341" s="108"/>
      <c r="AV341" s="108"/>
      <c r="AW341" s="108"/>
      <c r="AX341" s="108"/>
      <c r="AY341" s="108"/>
      <c r="AZ341" s="108"/>
      <c r="BA341" s="108"/>
    </row>
    <row r="342" spans="1:53">
      <c r="A342" s="108"/>
      <c r="B342" s="108"/>
      <c r="C342" s="108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  <c r="T342" s="108"/>
      <c r="U342" s="108"/>
      <c r="V342" s="108"/>
      <c r="W342" s="108"/>
      <c r="X342" s="108"/>
      <c r="Y342" s="108"/>
      <c r="Z342" s="108"/>
      <c r="AA342" s="108"/>
      <c r="AB342" s="108"/>
      <c r="AC342" s="108"/>
      <c r="AD342" s="108"/>
      <c r="AE342" s="108"/>
      <c r="AF342" s="108"/>
      <c r="AG342" s="108"/>
      <c r="AH342" s="108"/>
      <c r="AI342" s="108"/>
      <c r="AJ342" s="108"/>
      <c r="AK342" s="108"/>
      <c r="AL342" s="108"/>
      <c r="AM342" s="108"/>
      <c r="AN342" s="108"/>
      <c r="AO342" s="108"/>
      <c r="AP342" s="108"/>
      <c r="AQ342" s="108"/>
      <c r="AR342" s="108"/>
      <c r="AS342" s="108"/>
      <c r="AT342" s="108"/>
      <c r="AU342" s="108"/>
      <c r="AV342" s="108"/>
      <c r="AW342" s="108"/>
      <c r="AX342" s="108"/>
      <c r="AY342" s="108"/>
      <c r="AZ342" s="108"/>
      <c r="BA342" s="108"/>
    </row>
    <row r="343" spans="1:53">
      <c r="A343" s="108"/>
      <c r="B343" s="108"/>
      <c r="C343" s="108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  <c r="T343" s="108"/>
      <c r="U343" s="108"/>
      <c r="V343" s="108"/>
      <c r="W343" s="108"/>
      <c r="X343" s="108"/>
      <c r="Y343" s="108"/>
      <c r="Z343" s="108"/>
      <c r="AA343" s="108"/>
      <c r="AB343" s="108"/>
      <c r="AC343" s="108"/>
      <c r="AD343" s="108"/>
      <c r="AE343" s="108"/>
      <c r="AF343" s="108"/>
      <c r="AG343" s="108"/>
      <c r="AH343" s="108"/>
      <c r="AI343" s="108"/>
      <c r="AJ343" s="108"/>
      <c r="AK343" s="108"/>
      <c r="AL343" s="108"/>
      <c r="AM343" s="108"/>
      <c r="AN343" s="108"/>
      <c r="AO343" s="108"/>
      <c r="AP343" s="108"/>
      <c r="AQ343" s="108"/>
      <c r="AR343" s="108"/>
      <c r="AS343" s="108"/>
      <c r="AT343" s="108"/>
      <c r="AU343" s="108"/>
      <c r="AV343" s="108"/>
      <c r="AW343" s="108"/>
      <c r="AX343" s="108"/>
      <c r="AY343" s="108"/>
      <c r="AZ343" s="108"/>
      <c r="BA343" s="108"/>
    </row>
    <row r="344" spans="1:53">
      <c r="A344" s="108"/>
      <c r="B344" s="108"/>
      <c r="C344" s="108"/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  <c r="T344" s="108"/>
      <c r="U344" s="108"/>
      <c r="V344" s="108"/>
      <c r="W344" s="108"/>
      <c r="X344" s="108"/>
      <c r="Y344" s="108"/>
      <c r="Z344" s="108"/>
      <c r="AA344" s="108"/>
      <c r="AB344" s="108"/>
      <c r="AC344" s="108"/>
      <c r="AD344" s="108"/>
      <c r="AE344" s="108"/>
      <c r="AF344" s="108"/>
      <c r="AG344" s="108"/>
      <c r="AH344" s="108"/>
      <c r="AI344" s="108"/>
      <c r="AJ344" s="108"/>
      <c r="AK344" s="108"/>
      <c r="AL344" s="108"/>
      <c r="AM344" s="108"/>
      <c r="AN344" s="108"/>
      <c r="AO344" s="108"/>
      <c r="AP344" s="108"/>
      <c r="AQ344" s="108"/>
      <c r="AR344" s="108"/>
      <c r="AS344" s="108"/>
      <c r="AT344" s="108"/>
      <c r="AU344" s="108"/>
      <c r="AV344" s="108"/>
      <c r="AW344" s="108"/>
      <c r="AX344" s="108"/>
      <c r="AY344" s="108"/>
      <c r="AZ344" s="108"/>
      <c r="BA344" s="108"/>
    </row>
    <row r="345" spans="1:53">
      <c r="A345" s="108"/>
      <c r="B345" s="108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  <c r="T345" s="108"/>
      <c r="U345" s="108"/>
      <c r="V345" s="108"/>
      <c r="W345" s="108"/>
      <c r="X345" s="108"/>
      <c r="Y345" s="108"/>
      <c r="Z345" s="108"/>
      <c r="AA345" s="108"/>
      <c r="AB345" s="108"/>
      <c r="AC345" s="108"/>
      <c r="AD345" s="108"/>
      <c r="AE345" s="108"/>
      <c r="AF345" s="108"/>
      <c r="AG345" s="108"/>
      <c r="AH345" s="108"/>
      <c r="AI345" s="108"/>
      <c r="AJ345" s="108"/>
      <c r="AK345" s="108"/>
      <c r="AL345" s="108"/>
      <c r="AM345" s="108"/>
      <c r="AN345" s="108"/>
      <c r="AO345" s="108"/>
      <c r="AP345" s="108"/>
      <c r="AQ345" s="108"/>
      <c r="AR345" s="108"/>
      <c r="AS345" s="108"/>
      <c r="AT345" s="108"/>
      <c r="AU345" s="108"/>
      <c r="AV345" s="108"/>
      <c r="AW345" s="108"/>
      <c r="AX345" s="108"/>
      <c r="AY345" s="108"/>
      <c r="AZ345" s="108"/>
      <c r="BA345" s="108"/>
    </row>
    <row r="346" spans="1:53">
      <c r="A346" s="108"/>
      <c r="B346" s="108"/>
      <c r="C346" s="108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  <c r="T346" s="108"/>
      <c r="U346" s="108"/>
      <c r="V346" s="108"/>
      <c r="W346" s="108"/>
      <c r="X346" s="108"/>
      <c r="Y346" s="108"/>
      <c r="Z346" s="108"/>
      <c r="AA346" s="108"/>
      <c r="AB346" s="108"/>
      <c r="AC346" s="108"/>
      <c r="AD346" s="108"/>
      <c r="AE346" s="108"/>
      <c r="AF346" s="108"/>
      <c r="AG346" s="108"/>
      <c r="AH346" s="108"/>
      <c r="AI346" s="108"/>
      <c r="AJ346" s="108"/>
      <c r="AK346" s="108"/>
      <c r="AL346" s="108"/>
      <c r="AM346" s="108"/>
      <c r="AN346" s="108"/>
      <c r="AO346" s="108"/>
      <c r="AP346" s="108"/>
      <c r="AQ346" s="108"/>
      <c r="AR346" s="108"/>
      <c r="AS346" s="108"/>
      <c r="AT346" s="108"/>
      <c r="AU346" s="108"/>
      <c r="AV346" s="108"/>
      <c r="AW346" s="108"/>
      <c r="AX346" s="108"/>
      <c r="AY346" s="108"/>
      <c r="AZ346" s="108"/>
      <c r="BA346" s="108"/>
    </row>
    <row r="347" spans="1:53">
      <c r="A347" s="108"/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  <c r="T347" s="108"/>
      <c r="U347" s="108"/>
      <c r="V347" s="108"/>
      <c r="W347" s="108"/>
      <c r="X347" s="108"/>
      <c r="Y347" s="108"/>
      <c r="Z347" s="108"/>
      <c r="AA347" s="108"/>
      <c r="AB347" s="108"/>
      <c r="AC347" s="108"/>
      <c r="AD347" s="108"/>
      <c r="AE347" s="108"/>
      <c r="AF347" s="108"/>
      <c r="AG347" s="108"/>
      <c r="AH347" s="108"/>
      <c r="AI347" s="108"/>
      <c r="AJ347" s="108"/>
      <c r="AK347" s="108"/>
      <c r="AL347" s="108"/>
      <c r="AM347" s="108"/>
      <c r="AN347" s="108"/>
      <c r="AO347" s="108"/>
      <c r="AP347" s="108"/>
      <c r="AQ347" s="108"/>
      <c r="AR347" s="108"/>
      <c r="AS347" s="108"/>
      <c r="AT347" s="108"/>
      <c r="AU347" s="108"/>
      <c r="AV347" s="108"/>
      <c r="AW347" s="108"/>
      <c r="AX347" s="108"/>
      <c r="AY347" s="108"/>
      <c r="AZ347" s="108"/>
      <c r="BA347" s="108"/>
    </row>
    <row r="348" spans="1:53">
      <c r="A348" s="108"/>
      <c r="B348" s="108"/>
      <c r="C348" s="108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  <c r="T348" s="108"/>
      <c r="U348" s="108"/>
      <c r="V348" s="108"/>
      <c r="W348" s="108"/>
      <c r="X348" s="108"/>
      <c r="Y348" s="108"/>
      <c r="Z348" s="108"/>
      <c r="AA348" s="108"/>
      <c r="AB348" s="108"/>
      <c r="AC348" s="108"/>
      <c r="AD348" s="108"/>
      <c r="AE348" s="108"/>
      <c r="AF348" s="108"/>
      <c r="AG348" s="108"/>
      <c r="AH348" s="108"/>
      <c r="AI348" s="108"/>
      <c r="AJ348" s="108"/>
      <c r="AK348" s="108"/>
      <c r="AL348" s="108"/>
      <c r="AM348" s="108"/>
      <c r="AN348" s="108"/>
      <c r="AO348" s="108"/>
      <c r="AP348" s="108"/>
      <c r="AQ348" s="108"/>
      <c r="AR348" s="108"/>
      <c r="AS348" s="108"/>
      <c r="AT348" s="108"/>
      <c r="AU348" s="108"/>
      <c r="AV348" s="108"/>
      <c r="AW348" s="108"/>
      <c r="AX348" s="108"/>
      <c r="AY348" s="108"/>
      <c r="AZ348" s="108"/>
      <c r="BA348" s="108"/>
    </row>
    <row r="349" spans="1:53">
      <c r="A349" s="108"/>
      <c r="B349" s="108"/>
      <c r="C349" s="108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  <c r="T349" s="108"/>
      <c r="U349" s="108"/>
      <c r="V349" s="108"/>
      <c r="W349" s="108"/>
      <c r="X349" s="108"/>
      <c r="Y349" s="108"/>
      <c r="Z349" s="108"/>
      <c r="AA349" s="108"/>
      <c r="AB349" s="108"/>
      <c r="AC349" s="108"/>
      <c r="AD349" s="108"/>
      <c r="AE349" s="108"/>
      <c r="AF349" s="108"/>
      <c r="AG349" s="108"/>
      <c r="AH349" s="108"/>
      <c r="AI349" s="108"/>
      <c r="AJ349" s="108"/>
      <c r="AK349" s="108"/>
      <c r="AL349" s="108"/>
      <c r="AM349" s="108"/>
      <c r="AN349" s="108"/>
      <c r="AO349" s="108"/>
      <c r="AP349" s="108"/>
      <c r="AQ349" s="108"/>
      <c r="AR349" s="108"/>
      <c r="AS349" s="108"/>
      <c r="AT349" s="108"/>
      <c r="AU349" s="108"/>
      <c r="AV349" s="108"/>
      <c r="AW349" s="108"/>
      <c r="AX349" s="108"/>
      <c r="AY349" s="108"/>
      <c r="AZ349" s="108"/>
      <c r="BA349" s="108"/>
    </row>
    <row r="350" spans="1:53">
      <c r="A350" s="108"/>
      <c r="B350" s="108"/>
      <c r="C350" s="108"/>
      <c r="D350" s="108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  <c r="T350" s="108"/>
      <c r="U350" s="108"/>
      <c r="V350" s="108"/>
      <c r="W350" s="108"/>
      <c r="X350" s="108"/>
      <c r="Y350" s="108"/>
      <c r="Z350" s="108"/>
      <c r="AA350" s="108"/>
      <c r="AB350" s="108"/>
      <c r="AC350" s="108"/>
      <c r="AD350" s="108"/>
      <c r="AE350" s="108"/>
      <c r="AF350" s="108"/>
      <c r="AG350" s="108"/>
      <c r="AH350" s="108"/>
      <c r="AI350" s="108"/>
      <c r="AJ350" s="108"/>
      <c r="AK350" s="108"/>
      <c r="AL350" s="108"/>
      <c r="AM350" s="108"/>
      <c r="AN350" s="108"/>
      <c r="AO350" s="108"/>
      <c r="AP350" s="108"/>
      <c r="AQ350" s="108"/>
      <c r="AR350" s="108"/>
      <c r="AS350" s="108"/>
      <c r="AT350" s="108"/>
      <c r="AU350" s="108"/>
      <c r="AV350" s="108"/>
      <c r="AW350" s="108"/>
      <c r="AX350" s="108"/>
      <c r="AY350" s="108"/>
      <c r="AZ350" s="108"/>
      <c r="BA350" s="108"/>
    </row>
    <row r="351" spans="1:53">
      <c r="A351" s="108"/>
      <c r="B351" s="108"/>
      <c r="C351" s="108"/>
      <c r="D351" s="108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  <c r="S351" s="108"/>
      <c r="T351" s="108"/>
      <c r="U351" s="108"/>
      <c r="V351" s="108"/>
      <c r="W351" s="108"/>
      <c r="X351" s="108"/>
      <c r="Y351" s="108"/>
      <c r="Z351" s="108"/>
      <c r="AA351" s="108"/>
      <c r="AB351" s="108"/>
      <c r="AC351" s="108"/>
      <c r="AD351" s="108"/>
      <c r="AE351" s="108"/>
      <c r="AF351" s="108"/>
      <c r="AG351" s="108"/>
      <c r="AH351" s="108"/>
      <c r="AI351" s="108"/>
      <c r="AJ351" s="108"/>
      <c r="AK351" s="108"/>
      <c r="AL351" s="108"/>
      <c r="AM351" s="108"/>
      <c r="AN351" s="108"/>
      <c r="AO351" s="108"/>
      <c r="AP351" s="108"/>
      <c r="AQ351" s="108"/>
      <c r="AR351" s="108"/>
      <c r="AS351" s="108"/>
      <c r="AT351" s="108"/>
      <c r="AU351" s="108"/>
      <c r="AV351" s="108"/>
      <c r="AW351" s="108"/>
      <c r="AX351" s="108"/>
      <c r="AY351" s="108"/>
      <c r="AZ351" s="108"/>
      <c r="BA351" s="108"/>
    </row>
    <row r="352" spans="1:53">
      <c r="A352" s="108"/>
      <c r="B352" s="108"/>
      <c r="C352" s="108"/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  <c r="T352" s="108"/>
      <c r="U352" s="108"/>
      <c r="V352" s="108"/>
      <c r="W352" s="108"/>
      <c r="X352" s="108"/>
      <c r="Y352" s="108"/>
      <c r="Z352" s="108"/>
      <c r="AA352" s="108"/>
      <c r="AB352" s="108"/>
      <c r="AC352" s="108"/>
      <c r="AD352" s="108"/>
      <c r="AE352" s="108"/>
      <c r="AF352" s="108"/>
      <c r="AG352" s="108"/>
      <c r="AH352" s="108"/>
      <c r="AI352" s="108"/>
      <c r="AJ352" s="108"/>
      <c r="AK352" s="108"/>
      <c r="AL352" s="108"/>
      <c r="AM352" s="108"/>
      <c r="AN352" s="108"/>
      <c r="AO352" s="108"/>
      <c r="AP352" s="108"/>
      <c r="AQ352" s="108"/>
      <c r="AR352" s="108"/>
      <c r="AS352" s="108"/>
      <c r="AT352" s="108"/>
      <c r="AU352" s="108"/>
      <c r="AV352" s="108"/>
      <c r="AW352" s="108"/>
      <c r="AX352" s="108"/>
      <c r="AY352" s="108"/>
      <c r="AZ352" s="108"/>
      <c r="BA352" s="108"/>
    </row>
    <row r="353" spans="1:53">
      <c r="A353" s="108"/>
      <c r="B353" s="108"/>
      <c r="C353" s="108"/>
      <c r="D353" s="108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  <c r="T353" s="108"/>
      <c r="U353" s="108"/>
      <c r="V353" s="108"/>
      <c r="W353" s="108"/>
      <c r="X353" s="108"/>
      <c r="Y353" s="108"/>
      <c r="Z353" s="108"/>
      <c r="AA353" s="108"/>
      <c r="AB353" s="108"/>
      <c r="AC353" s="108"/>
      <c r="AD353" s="108"/>
      <c r="AE353" s="108"/>
      <c r="AF353" s="108"/>
      <c r="AG353" s="108"/>
      <c r="AH353" s="108"/>
      <c r="AI353" s="108"/>
      <c r="AJ353" s="108"/>
      <c r="AK353" s="108"/>
      <c r="AL353" s="108"/>
      <c r="AM353" s="108"/>
      <c r="AN353" s="108"/>
      <c r="AO353" s="108"/>
      <c r="AP353" s="108"/>
      <c r="AQ353" s="108"/>
      <c r="AR353" s="108"/>
      <c r="AS353" s="108"/>
      <c r="AT353" s="108"/>
      <c r="AU353" s="108"/>
      <c r="AV353" s="108"/>
      <c r="AW353" s="108"/>
      <c r="AX353" s="108"/>
      <c r="AY353" s="108"/>
      <c r="AZ353" s="108"/>
      <c r="BA353" s="108"/>
    </row>
    <row r="354" spans="1:53">
      <c r="A354" s="108"/>
      <c r="B354" s="108"/>
      <c r="C354" s="108"/>
      <c r="D354" s="108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  <c r="T354" s="108"/>
      <c r="U354" s="108"/>
      <c r="V354" s="108"/>
      <c r="W354" s="108"/>
      <c r="X354" s="108"/>
      <c r="Y354" s="108"/>
      <c r="Z354" s="108"/>
      <c r="AA354" s="108"/>
      <c r="AB354" s="108"/>
      <c r="AC354" s="108"/>
      <c r="AD354" s="108"/>
      <c r="AE354" s="108"/>
      <c r="AF354" s="108"/>
      <c r="AG354" s="108"/>
      <c r="AH354" s="108"/>
      <c r="AI354" s="108"/>
      <c r="AJ354" s="108"/>
      <c r="AK354" s="108"/>
      <c r="AL354" s="108"/>
      <c r="AM354" s="108"/>
      <c r="AN354" s="108"/>
      <c r="AO354" s="108"/>
      <c r="AP354" s="108"/>
      <c r="AQ354" s="108"/>
      <c r="AR354" s="108"/>
      <c r="AS354" s="108"/>
      <c r="AT354" s="108"/>
      <c r="AU354" s="108"/>
      <c r="AV354" s="108"/>
      <c r="AW354" s="108"/>
      <c r="AX354" s="108"/>
      <c r="AY354" s="108"/>
      <c r="AZ354" s="108"/>
      <c r="BA354" s="108"/>
    </row>
    <row r="355" spans="1:53">
      <c r="A355" s="108"/>
      <c r="B355" s="108"/>
      <c r="C355" s="108"/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  <c r="T355" s="108"/>
      <c r="U355" s="108"/>
      <c r="V355" s="108"/>
      <c r="W355" s="108"/>
      <c r="X355" s="108"/>
      <c r="Y355" s="108"/>
      <c r="Z355" s="108"/>
      <c r="AA355" s="108"/>
      <c r="AB355" s="108"/>
      <c r="AC355" s="108"/>
      <c r="AD355" s="108"/>
      <c r="AE355" s="108"/>
      <c r="AF355" s="108"/>
      <c r="AG355" s="108"/>
      <c r="AH355" s="108"/>
      <c r="AI355" s="108"/>
      <c r="AJ355" s="108"/>
      <c r="AK355" s="108"/>
      <c r="AL355" s="108"/>
      <c r="AM355" s="108"/>
      <c r="AN355" s="108"/>
      <c r="AO355" s="108"/>
      <c r="AP355" s="108"/>
      <c r="AQ355" s="108"/>
      <c r="AR355" s="108"/>
      <c r="AS355" s="108"/>
      <c r="AT355" s="108"/>
      <c r="AU355" s="108"/>
      <c r="AV355" s="108"/>
      <c r="AW355" s="108"/>
      <c r="AX355" s="108"/>
      <c r="AY355" s="108"/>
      <c r="AZ355" s="108"/>
      <c r="BA355" s="108"/>
    </row>
    <row r="356" spans="1:53">
      <c r="A356" s="108"/>
      <c r="B356" s="108"/>
      <c r="C356" s="108"/>
      <c r="D356" s="108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  <c r="T356" s="108"/>
      <c r="U356" s="108"/>
      <c r="V356" s="108"/>
      <c r="W356" s="108"/>
      <c r="X356" s="108"/>
      <c r="Y356" s="108"/>
      <c r="Z356" s="108"/>
      <c r="AA356" s="108"/>
      <c r="AB356" s="108"/>
      <c r="AC356" s="108"/>
      <c r="AD356" s="108"/>
      <c r="AE356" s="108"/>
      <c r="AF356" s="108"/>
      <c r="AG356" s="108"/>
      <c r="AH356" s="108"/>
      <c r="AI356" s="108"/>
      <c r="AJ356" s="108"/>
      <c r="AK356" s="108"/>
      <c r="AL356" s="108"/>
      <c r="AM356" s="108"/>
      <c r="AN356" s="108"/>
      <c r="AO356" s="108"/>
      <c r="AP356" s="108"/>
      <c r="AQ356" s="108"/>
      <c r="AR356" s="108"/>
      <c r="AS356" s="108"/>
      <c r="AT356" s="108"/>
      <c r="AU356" s="108"/>
      <c r="AV356" s="108"/>
      <c r="AW356" s="108"/>
      <c r="AX356" s="108"/>
      <c r="AY356" s="108"/>
      <c r="AZ356" s="108"/>
      <c r="BA356" s="108"/>
    </row>
    <row r="357" spans="1:53">
      <c r="A357" s="108"/>
      <c r="B357" s="108"/>
      <c r="C357" s="108"/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  <c r="AA357" s="108"/>
      <c r="AB357" s="108"/>
      <c r="AC357" s="108"/>
      <c r="AD357" s="108"/>
      <c r="AE357" s="108"/>
      <c r="AF357" s="108"/>
      <c r="AG357" s="108"/>
      <c r="AH357" s="108"/>
      <c r="AI357" s="108"/>
      <c r="AJ357" s="108"/>
      <c r="AK357" s="108"/>
      <c r="AL357" s="108"/>
      <c r="AM357" s="108"/>
      <c r="AN357" s="108"/>
      <c r="AO357" s="108"/>
      <c r="AP357" s="108"/>
      <c r="AQ357" s="108"/>
      <c r="AR357" s="108"/>
      <c r="AS357" s="108"/>
      <c r="AT357" s="108"/>
      <c r="AU357" s="108"/>
      <c r="AV357" s="108"/>
      <c r="AW357" s="108"/>
      <c r="AX357" s="108"/>
      <c r="AY357" s="108"/>
      <c r="AZ357" s="108"/>
      <c r="BA357" s="108"/>
    </row>
    <row r="358" spans="1:53">
      <c r="A358" s="108"/>
      <c r="B358" s="108"/>
      <c r="C358" s="108"/>
      <c r="D358" s="108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  <c r="T358" s="108"/>
      <c r="U358" s="108"/>
      <c r="V358" s="108"/>
      <c r="W358" s="108"/>
      <c r="X358" s="108"/>
      <c r="Y358" s="108"/>
      <c r="Z358" s="108"/>
      <c r="AA358" s="108"/>
      <c r="AB358" s="108"/>
      <c r="AC358" s="108"/>
      <c r="AD358" s="108"/>
      <c r="AE358" s="108"/>
      <c r="AF358" s="108"/>
      <c r="AG358" s="108"/>
      <c r="AH358" s="108"/>
      <c r="AI358" s="108"/>
      <c r="AJ358" s="108"/>
      <c r="AK358" s="108"/>
      <c r="AL358" s="108"/>
      <c r="AM358" s="108"/>
      <c r="AN358" s="108"/>
      <c r="AO358" s="108"/>
      <c r="AP358" s="108"/>
      <c r="AQ358" s="108"/>
      <c r="AR358" s="108"/>
      <c r="AS358" s="108"/>
      <c r="AT358" s="108"/>
      <c r="AU358" s="108"/>
      <c r="AV358" s="108"/>
      <c r="AW358" s="108"/>
      <c r="AX358" s="108"/>
      <c r="AY358" s="108"/>
      <c r="AZ358" s="108"/>
      <c r="BA358" s="108"/>
    </row>
    <row r="359" spans="1:53">
      <c r="A359" s="108"/>
      <c r="B359" s="108"/>
      <c r="C359" s="108"/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  <c r="T359" s="108"/>
      <c r="U359" s="108"/>
      <c r="V359" s="108"/>
      <c r="W359" s="108"/>
      <c r="X359" s="108"/>
      <c r="Y359" s="108"/>
      <c r="Z359" s="108"/>
      <c r="AA359" s="108"/>
      <c r="AB359" s="108"/>
      <c r="AC359" s="108"/>
      <c r="AD359" s="108"/>
      <c r="AE359" s="108"/>
      <c r="AF359" s="108"/>
      <c r="AG359" s="108"/>
      <c r="AH359" s="108"/>
      <c r="AI359" s="108"/>
      <c r="AJ359" s="108"/>
      <c r="AK359" s="108"/>
      <c r="AL359" s="108"/>
      <c r="AM359" s="108"/>
      <c r="AN359" s="108"/>
      <c r="AO359" s="108"/>
      <c r="AP359" s="108"/>
      <c r="AQ359" s="108"/>
      <c r="AR359" s="108"/>
      <c r="AS359" s="108"/>
      <c r="AT359" s="108"/>
      <c r="AU359" s="108"/>
      <c r="AV359" s="108"/>
      <c r="AW359" s="108"/>
      <c r="AX359" s="108"/>
      <c r="AY359" s="108"/>
      <c r="AZ359" s="108"/>
      <c r="BA359" s="108"/>
    </row>
    <row r="360" spans="1:53">
      <c r="A360" s="108"/>
      <c r="B360" s="108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A360" s="108"/>
      <c r="AB360" s="108"/>
      <c r="AC360" s="108"/>
      <c r="AD360" s="108"/>
      <c r="AE360" s="108"/>
      <c r="AF360" s="108"/>
      <c r="AG360" s="108"/>
      <c r="AH360" s="108"/>
      <c r="AI360" s="108"/>
      <c r="AJ360" s="108"/>
      <c r="AK360" s="108"/>
      <c r="AL360" s="108"/>
      <c r="AM360" s="108"/>
      <c r="AN360" s="108"/>
      <c r="AO360" s="108"/>
      <c r="AP360" s="108"/>
      <c r="AQ360" s="108"/>
      <c r="AR360" s="108"/>
      <c r="AS360" s="108"/>
      <c r="AT360" s="108"/>
      <c r="AU360" s="108"/>
      <c r="AV360" s="108"/>
      <c r="AW360" s="108"/>
      <c r="AX360" s="108"/>
      <c r="AY360" s="108"/>
      <c r="AZ360" s="108"/>
      <c r="BA360" s="108"/>
    </row>
    <row r="361" spans="1:53">
      <c r="A361" s="108"/>
      <c r="B361" s="108"/>
      <c r="C361" s="108"/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  <c r="S361" s="108"/>
      <c r="T361" s="108"/>
      <c r="U361" s="108"/>
      <c r="V361" s="108"/>
      <c r="W361" s="108"/>
      <c r="X361" s="108"/>
      <c r="Y361" s="108"/>
      <c r="Z361" s="108"/>
      <c r="AA361" s="108"/>
      <c r="AB361" s="108"/>
      <c r="AC361" s="108"/>
      <c r="AD361" s="108"/>
      <c r="AE361" s="108"/>
      <c r="AF361" s="108"/>
      <c r="AG361" s="108"/>
      <c r="AH361" s="108"/>
      <c r="AI361" s="108"/>
      <c r="AJ361" s="108"/>
      <c r="AK361" s="108"/>
      <c r="AL361" s="108"/>
      <c r="AM361" s="108"/>
      <c r="AN361" s="108"/>
      <c r="AO361" s="108"/>
      <c r="AP361" s="108"/>
      <c r="AQ361" s="108"/>
      <c r="AR361" s="108"/>
      <c r="AS361" s="108"/>
      <c r="AT361" s="108"/>
      <c r="AU361" s="108"/>
      <c r="AV361" s="108"/>
      <c r="AW361" s="108"/>
      <c r="AX361" s="108"/>
      <c r="AY361" s="108"/>
      <c r="AZ361" s="108"/>
      <c r="BA361" s="108"/>
    </row>
    <row r="362" spans="1:53">
      <c r="A362" s="108"/>
      <c r="B362" s="108"/>
      <c r="C362" s="108"/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  <c r="T362" s="108"/>
      <c r="U362" s="108"/>
      <c r="V362" s="108"/>
      <c r="W362" s="108"/>
      <c r="X362" s="108"/>
      <c r="Y362" s="108"/>
      <c r="Z362" s="108"/>
      <c r="AA362" s="108"/>
      <c r="AB362" s="108"/>
      <c r="AC362" s="108"/>
      <c r="AD362" s="108"/>
      <c r="AE362" s="108"/>
      <c r="AF362" s="108"/>
      <c r="AG362" s="108"/>
      <c r="AH362" s="108"/>
      <c r="AI362" s="108"/>
      <c r="AJ362" s="108"/>
      <c r="AK362" s="108"/>
      <c r="AL362" s="108"/>
      <c r="AM362" s="108"/>
      <c r="AN362" s="108"/>
      <c r="AO362" s="108"/>
      <c r="AP362" s="108"/>
      <c r="AQ362" s="108"/>
      <c r="AR362" s="108"/>
      <c r="AS362" s="108"/>
      <c r="AT362" s="108"/>
      <c r="AU362" s="108"/>
      <c r="AV362" s="108"/>
      <c r="AW362" s="108"/>
      <c r="AX362" s="108"/>
      <c r="AY362" s="108"/>
      <c r="AZ362" s="108"/>
      <c r="BA362" s="108"/>
    </row>
    <row r="363" spans="1:53">
      <c r="A363" s="108"/>
      <c r="B363" s="108"/>
      <c r="C363" s="108"/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  <c r="S363" s="108"/>
      <c r="T363" s="108"/>
      <c r="U363" s="108"/>
      <c r="V363" s="108"/>
      <c r="W363" s="108"/>
      <c r="X363" s="108"/>
      <c r="Y363" s="108"/>
      <c r="Z363" s="108"/>
      <c r="AA363" s="108"/>
      <c r="AB363" s="108"/>
      <c r="AC363" s="108"/>
      <c r="AD363" s="108"/>
      <c r="AE363" s="108"/>
      <c r="AF363" s="108"/>
      <c r="AG363" s="108"/>
      <c r="AH363" s="108"/>
      <c r="AI363" s="108"/>
      <c r="AJ363" s="108"/>
      <c r="AK363" s="108"/>
      <c r="AL363" s="108"/>
      <c r="AM363" s="108"/>
      <c r="AN363" s="108"/>
      <c r="AO363" s="108"/>
      <c r="AP363" s="108"/>
      <c r="AQ363" s="108"/>
      <c r="AR363" s="108"/>
      <c r="AS363" s="108"/>
      <c r="AT363" s="108"/>
      <c r="AU363" s="108"/>
      <c r="AV363" s="108"/>
      <c r="AW363" s="108"/>
      <c r="AX363" s="108"/>
      <c r="AY363" s="108"/>
      <c r="AZ363" s="108"/>
      <c r="BA363" s="108"/>
    </row>
    <row r="364" spans="1:53">
      <c r="A364" s="108"/>
      <c r="B364" s="108"/>
      <c r="C364" s="108"/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  <c r="S364" s="108"/>
      <c r="T364" s="108"/>
      <c r="U364" s="108"/>
      <c r="V364" s="108"/>
      <c r="W364" s="108"/>
      <c r="X364" s="108"/>
      <c r="Y364" s="108"/>
      <c r="Z364" s="108"/>
      <c r="AA364" s="108"/>
      <c r="AB364" s="108"/>
      <c r="AC364" s="108"/>
      <c r="AD364" s="108"/>
      <c r="AE364" s="108"/>
      <c r="AF364" s="108"/>
      <c r="AG364" s="108"/>
      <c r="AH364" s="108"/>
      <c r="AI364" s="108"/>
      <c r="AJ364" s="108"/>
      <c r="AK364" s="108"/>
      <c r="AL364" s="108"/>
      <c r="AM364" s="108"/>
      <c r="AN364" s="108"/>
      <c r="AO364" s="108"/>
      <c r="AP364" s="108"/>
      <c r="AQ364" s="108"/>
      <c r="AR364" s="108"/>
      <c r="AS364" s="108"/>
      <c r="AT364" s="108"/>
      <c r="AU364" s="108"/>
      <c r="AV364" s="108"/>
      <c r="AW364" s="108"/>
      <c r="AX364" s="108"/>
      <c r="AY364" s="108"/>
      <c r="AZ364" s="108"/>
      <c r="BA364" s="108"/>
    </row>
    <row r="365" spans="1:53">
      <c r="A365" s="108"/>
      <c r="B365" s="108"/>
      <c r="C365" s="108"/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  <c r="S365" s="108"/>
      <c r="T365" s="108"/>
      <c r="U365" s="108"/>
      <c r="V365" s="108"/>
      <c r="W365" s="108"/>
      <c r="X365" s="108"/>
      <c r="Y365" s="108"/>
      <c r="Z365" s="108"/>
      <c r="AA365" s="108"/>
      <c r="AB365" s="108"/>
      <c r="AC365" s="108"/>
      <c r="AD365" s="108"/>
      <c r="AE365" s="108"/>
      <c r="AF365" s="108"/>
      <c r="AG365" s="108"/>
      <c r="AH365" s="108"/>
      <c r="AI365" s="108"/>
      <c r="AJ365" s="108"/>
      <c r="AK365" s="108"/>
      <c r="AL365" s="108"/>
      <c r="AM365" s="108"/>
      <c r="AN365" s="108"/>
      <c r="AO365" s="108"/>
      <c r="AP365" s="108"/>
      <c r="AQ365" s="108"/>
      <c r="AR365" s="108"/>
      <c r="AS365" s="108"/>
      <c r="AT365" s="108"/>
      <c r="AU365" s="108"/>
      <c r="AV365" s="108"/>
      <c r="AW365" s="108"/>
      <c r="AX365" s="108"/>
      <c r="AY365" s="108"/>
      <c r="AZ365" s="108"/>
      <c r="BA365" s="108"/>
    </row>
    <row r="366" spans="1:53">
      <c r="A366" s="108"/>
      <c r="B366" s="108"/>
      <c r="C366" s="108"/>
      <c r="D366" s="108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  <c r="S366" s="108"/>
      <c r="T366" s="108"/>
      <c r="U366" s="108"/>
      <c r="V366" s="108"/>
      <c r="W366" s="108"/>
      <c r="X366" s="108"/>
      <c r="Y366" s="108"/>
      <c r="Z366" s="108"/>
      <c r="AA366" s="108"/>
      <c r="AB366" s="108"/>
      <c r="AC366" s="108"/>
      <c r="AD366" s="108"/>
      <c r="AE366" s="108"/>
      <c r="AF366" s="108"/>
      <c r="AG366" s="108"/>
      <c r="AH366" s="108"/>
      <c r="AI366" s="108"/>
      <c r="AJ366" s="108"/>
      <c r="AK366" s="108"/>
      <c r="AL366" s="108"/>
      <c r="AM366" s="108"/>
      <c r="AN366" s="108"/>
      <c r="AO366" s="108"/>
      <c r="AP366" s="108"/>
      <c r="AQ366" s="108"/>
      <c r="AR366" s="108"/>
      <c r="AS366" s="108"/>
      <c r="AT366" s="108"/>
      <c r="AU366" s="108"/>
      <c r="AV366" s="108"/>
      <c r="AW366" s="108"/>
      <c r="AX366" s="108"/>
      <c r="AY366" s="108"/>
      <c r="AZ366" s="108"/>
      <c r="BA366" s="108"/>
    </row>
    <row r="367" spans="1:53">
      <c r="A367" s="108"/>
      <c r="B367" s="108"/>
      <c r="C367" s="108"/>
      <c r="D367" s="108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  <c r="R367" s="108"/>
      <c r="S367" s="108"/>
      <c r="T367" s="108"/>
      <c r="U367" s="108"/>
      <c r="V367" s="108"/>
      <c r="W367" s="108"/>
      <c r="X367" s="108"/>
      <c r="Y367" s="108"/>
      <c r="Z367" s="108"/>
      <c r="AA367" s="108"/>
      <c r="AB367" s="108"/>
      <c r="AC367" s="108"/>
      <c r="AD367" s="108"/>
      <c r="AE367" s="108"/>
      <c r="AF367" s="108"/>
      <c r="AG367" s="108"/>
      <c r="AH367" s="108"/>
      <c r="AI367" s="108"/>
      <c r="AJ367" s="108"/>
      <c r="AK367" s="108"/>
      <c r="AL367" s="108"/>
      <c r="AM367" s="108"/>
      <c r="AN367" s="108"/>
      <c r="AO367" s="108"/>
      <c r="AP367" s="108"/>
      <c r="AQ367" s="108"/>
      <c r="AR367" s="108"/>
      <c r="AS367" s="108"/>
      <c r="AT367" s="108"/>
      <c r="AU367" s="108"/>
      <c r="AV367" s="108"/>
      <c r="AW367" s="108"/>
      <c r="AX367" s="108"/>
      <c r="AY367" s="108"/>
      <c r="AZ367" s="108"/>
      <c r="BA367" s="108"/>
    </row>
    <row r="368" spans="1:53">
      <c r="A368" s="108"/>
      <c r="B368" s="108"/>
      <c r="C368" s="108"/>
      <c r="D368" s="108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  <c r="S368" s="108"/>
      <c r="T368" s="108"/>
      <c r="U368" s="108"/>
      <c r="V368" s="108"/>
      <c r="W368" s="108"/>
      <c r="X368" s="108"/>
      <c r="Y368" s="108"/>
      <c r="Z368" s="108"/>
      <c r="AA368" s="108"/>
      <c r="AB368" s="108"/>
      <c r="AC368" s="108"/>
      <c r="AD368" s="108"/>
      <c r="AE368" s="108"/>
      <c r="AF368" s="108"/>
      <c r="AG368" s="108"/>
      <c r="AH368" s="108"/>
      <c r="AI368" s="108"/>
      <c r="AJ368" s="108"/>
      <c r="AK368" s="108"/>
      <c r="AL368" s="108"/>
      <c r="AM368" s="108"/>
      <c r="AN368" s="108"/>
      <c r="AO368" s="108"/>
      <c r="AP368" s="108"/>
      <c r="AQ368" s="108"/>
      <c r="AR368" s="108"/>
      <c r="AS368" s="108"/>
      <c r="AT368" s="108"/>
      <c r="AU368" s="108"/>
      <c r="AV368" s="108"/>
      <c r="AW368" s="108"/>
      <c r="AX368" s="108"/>
      <c r="AY368" s="108"/>
      <c r="AZ368" s="108"/>
      <c r="BA368" s="108"/>
    </row>
    <row r="369" spans="1:53">
      <c r="A369" s="108"/>
      <c r="B369" s="108"/>
      <c r="C369" s="108"/>
      <c r="D369" s="108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  <c r="S369" s="108"/>
      <c r="T369" s="108"/>
      <c r="U369" s="108"/>
      <c r="V369" s="108"/>
      <c r="W369" s="108"/>
      <c r="X369" s="108"/>
      <c r="Y369" s="108"/>
      <c r="Z369" s="108"/>
      <c r="AA369" s="108"/>
      <c r="AB369" s="108"/>
      <c r="AC369" s="108"/>
      <c r="AD369" s="108"/>
      <c r="AE369" s="108"/>
      <c r="AF369" s="108"/>
      <c r="AG369" s="108"/>
      <c r="AH369" s="108"/>
      <c r="AI369" s="108"/>
      <c r="AJ369" s="108"/>
      <c r="AK369" s="108"/>
      <c r="AL369" s="108"/>
      <c r="AM369" s="108"/>
      <c r="AN369" s="108"/>
      <c r="AO369" s="108"/>
      <c r="AP369" s="108"/>
      <c r="AQ369" s="108"/>
      <c r="AR369" s="108"/>
      <c r="AS369" s="108"/>
      <c r="AT369" s="108"/>
      <c r="AU369" s="108"/>
      <c r="AV369" s="108"/>
      <c r="AW369" s="108"/>
      <c r="AX369" s="108"/>
      <c r="AY369" s="108"/>
      <c r="AZ369" s="108"/>
      <c r="BA369" s="108"/>
    </row>
    <row r="370" spans="1:53">
      <c r="A370" s="108"/>
      <c r="B370" s="108"/>
      <c r="C370" s="108"/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  <c r="T370" s="108"/>
      <c r="U370" s="108"/>
      <c r="V370" s="108"/>
      <c r="W370" s="108"/>
      <c r="X370" s="108"/>
      <c r="Y370" s="108"/>
      <c r="Z370" s="108"/>
      <c r="AA370" s="108"/>
      <c r="AB370" s="108"/>
      <c r="AC370" s="108"/>
      <c r="AD370" s="108"/>
      <c r="AE370" s="108"/>
      <c r="AF370" s="108"/>
      <c r="AG370" s="108"/>
      <c r="AH370" s="108"/>
      <c r="AI370" s="108"/>
      <c r="AJ370" s="108"/>
      <c r="AK370" s="108"/>
      <c r="AL370" s="108"/>
      <c r="AM370" s="108"/>
      <c r="AN370" s="108"/>
      <c r="AO370" s="108"/>
      <c r="AP370" s="108"/>
      <c r="AQ370" s="108"/>
      <c r="AR370" s="108"/>
      <c r="AS370" s="108"/>
      <c r="AT370" s="108"/>
      <c r="AU370" s="108"/>
      <c r="AV370" s="108"/>
      <c r="AW370" s="108"/>
      <c r="AX370" s="108"/>
      <c r="AY370" s="108"/>
      <c r="AZ370" s="108"/>
      <c r="BA370" s="108"/>
    </row>
    <row r="371" spans="1:53">
      <c r="A371" s="108"/>
      <c r="B371" s="108"/>
      <c r="C371" s="108"/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  <c r="S371" s="108"/>
      <c r="T371" s="108"/>
      <c r="U371" s="108"/>
      <c r="V371" s="108"/>
      <c r="W371" s="108"/>
      <c r="X371" s="108"/>
      <c r="Y371" s="108"/>
      <c r="Z371" s="108"/>
      <c r="AA371" s="108"/>
      <c r="AB371" s="108"/>
      <c r="AC371" s="108"/>
      <c r="AD371" s="108"/>
      <c r="AE371" s="108"/>
      <c r="AF371" s="108"/>
      <c r="AG371" s="108"/>
      <c r="AH371" s="108"/>
      <c r="AI371" s="108"/>
      <c r="AJ371" s="108"/>
      <c r="AK371" s="108"/>
      <c r="AL371" s="108"/>
      <c r="AM371" s="108"/>
      <c r="AN371" s="108"/>
      <c r="AO371" s="108"/>
      <c r="AP371" s="108"/>
      <c r="AQ371" s="108"/>
      <c r="AR371" s="108"/>
      <c r="AS371" s="108"/>
      <c r="AT371" s="108"/>
      <c r="AU371" s="108"/>
      <c r="AV371" s="108"/>
      <c r="AW371" s="108"/>
      <c r="AX371" s="108"/>
      <c r="AY371" s="108"/>
      <c r="AZ371" s="108"/>
      <c r="BA371" s="108"/>
    </row>
    <row r="372" spans="1:53">
      <c r="A372" s="108"/>
      <c r="B372" s="108"/>
      <c r="C372" s="108"/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  <c r="S372" s="108"/>
      <c r="T372" s="108"/>
      <c r="U372" s="108"/>
      <c r="V372" s="108"/>
      <c r="W372" s="108"/>
      <c r="X372" s="108"/>
      <c r="Y372" s="108"/>
      <c r="Z372" s="108"/>
      <c r="AA372" s="108"/>
      <c r="AB372" s="108"/>
      <c r="AC372" s="108"/>
      <c r="AD372" s="108"/>
      <c r="AE372" s="108"/>
      <c r="AF372" s="108"/>
      <c r="AG372" s="108"/>
      <c r="AH372" s="108"/>
      <c r="AI372" s="108"/>
      <c r="AJ372" s="108"/>
      <c r="AK372" s="108"/>
      <c r="AL372" s="108"/>
      <c r="AM372" s="108"/>
      <c r="AN372" s="108"/>
      <c r="AO372" s="108"/>
      <c r="AP372" s="108"/>
      <c r="AQ372" s="108"/>
      <c r="AR372" s="108"/>
      <c r="AS372" s="108"/>
      <c r="AT372" s="108"/>
      <c r="AU372" s="108"/>
      <c r="AV372" s="108"/>
      <c r="AW372" s="108"/>
      <c r="AX372" s="108"/>
      <c r="AY372" s="108"/>
      <c r="AZ372" s="108"/>
      <c r="BA372" s="108"/>
    </row>
    <row r="373" spans="1:53">
      <c r="A373" s="108"/>
      <c r="B373" s="108"/>
      <c r="C373" s="108"/>
      <c r="D373" s="108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  <c r="R373" s="108"/>
      <c r="S373" s="108"/>
      <c r="T373" s="108"/>
      <c r="U373" s="108"/>
      <c r="V373" s="108"/>
      <c r="W373" s="108"/>
      <c r="X373" s="108"/>
      <c r="Y373" s="108"/>
      <c r="Z373" s="108"/>
      <c r="AA373" s="108"/>
      <c r="AB373" s="108"/>
      <c r="AC373" s="108"/>
      <c r="AD373" s="108"/>
      <c r="AE373" s="108"/>
      <c r="AF373" s="108"/>
      <c r="AG373" s="108"/>
      <c r="AH373" s="108"/>
      <c r="AI373" s="108"/>
      <c r="AJ373" s="108"/>
      <c r="AK373" s="108"/>
      <c r="AL373" s="108"/>
      <c r="AM373" s="108"/>
      <c r="AN373" s="108"/>
      <c r="AO373" s="108"/>
      <c r="AP373" s="108"/>
      <c r="AQ373" s="108"/>
      <c r="AR373" s="108"/>
      <c r="AS373" s="108"/>
      <c r="AT373" s="108"/>
      <c r="AU373" s="108"/>
      <c r="AV373" s="108"/>
      <c r="AW373" s="108"/>
      <c r="AX373" s="108"/>
      <c r="AY373" s="108"/>
      <c r="AZ373" s="108"/>
      <c r="BA373" s="108"/>
    </row>
    <row r="374" spans="1:53">
      <c r="A374" s="108"/>
      <c r="B374" s="108"/>
      <c r="C374" s="108"/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  <c r="R374" s="108"/>
      <c r="S374" s="108"/>
      <c r="T374" s="108"/>
      <c r="U374" s="108"/>
      <c r="V374" s="108"/>
      <c r="W374" s="108"/>
      <c r="X374" s="108"/>
      <c r="Y374" s="108"/>
      <c r="Z374" s="108"/>
      <c r="AA374" s="108"/>
      <c r="AB374" s="108"/>
      <c r="AC374" s="108"/>
      <c r="AD374" s="108"/>
      <c r="AE374" s="108"/>
      <c r="AF374" s="108"/>
      <c r="AG374" s="108"/>
      <c r="AH374" s="108"/>
      <c r="AI374" s="108"/>
      <c r="AJ374" s="108"/>
      <c r="AK374" s="108"/>
      <c r="AL374" s="108"/>
      <c r="AM374" s="108"/>
      <c r="AN374" s="108"/>
      <c r="AO374" s="108"/>
      <c r="AP374" s="108"/>
      <c r="AQ374" s="108"/>
      <c r="AR374" s="108"/>
      <c r="AS374" s="108"/>
      <c r="AT374" s="108"/>
      <c r="AU374" s="108"/>
      <c r="AV374" s="108"/>
      <c r="AW374" s="108"/>
      <c r="AX374" s="108"/>
      <c r="AY374" s="108"/>
      <c r="AZ374" s="108"/>
      <c r="BA374" s="108"/>
    </row>
    <row r="375" spans="1:53">
      <c r="A375" s="108"/>
      <c r="B375" s="108"/>
      <c r="C375" s="108"/>
      <c r="D375" s="108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  <c r="R375" s="108"/>
      <c r="S375" s="108"/>
      <c r="T375" s="108"/>
      <c r="U375" s="108"/>
      <c r="V375" s="108"/>
      <c r="W375" s="108"/>
      <c r="X375" s="108"/>
      <c r="Y375" s="108"/>
      <c r="Z375" s="108"/>
      <c r="AA375" s="108"/>
      <c r="AB375" s="108"/>
      <c r="AC375" s="108"/>
      <c r="AD375" s="108"/>
      <c r="AE375" s="108"/>
      <c r="AF375" s="108"/>
      <c r="AG375" s="108"/>
      <c r="AH375" s="108"/>
      <c r="AI375" s="108"/>
      <c r="AJ375" s="108"/>
      <c r="AK375" s="108"/>
      <c r="AL375" s="108"/>
      <c r="AM375" s="108"/>
      <c r="AN375" s="108"/>
      <c r="AO375" s="108"/>
      <c r="AP375" s="108"/>
      <c r="AQ375" s="108"/>
      <c r="AR375" s="108"/>
      <c r="AS375" s="108"/>
      <c r="AT375" s="108"/>
      <c r="AU375" s="108"/>
      <c r="AV375" s="108"/>
      <c r="AW375" s="108"/>
      <c r="AX375" s="108"/>
      <c r="AY375" s="108"/>
      <c r="AZ375" s="108"/>
      <c r="BA375" s="108"/>
    </row>
    <row r="376" spans="1:53">
      <c r="A376" s="108"/>
      <c r="B376" s="108"/>
      <c r="C376" s="108"/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  <c r="S376" s="108"/>
      <c r="T376" s="108"/>
      <c r="U376" s="108"/>
      <c r="V376" s="108"/>
      <c r="W376" s="108"/>
      <c r="X376" s="108"/>
      <c r="Y376" s="108"/>
      <c r="Z376" s="108"/>
      <c r="AA376" s="108"/>
      <c r="AB376" s="108"/>
      <c r="AC376" s="108"/>
      <c r="AD376" s="108"/>
      <c r="AE376" s="108"/>
      <c r="AF376" s="108"/>
      <c r="AG376" s="108"/>
      <c r="AH376" s="108"/>
      <c r="AI376" s="108"/>
      <c r="AJ376" s="108"/>
      <c r="AK376" s="108"/>
      <c r="AL376" s="108"/>
      <c r="AM376" s="108"/>
      <c r="AN376" s="108"/>
      <c r="AO376" s="108"/>
      <c r="AP376" s="108"/>
      <c r="AQ376" s="108"/>
      <c r="AR376" s="108"/>
      <c r="AS376" s="108"/>
      <c r="AT376" s="108"/>
      <c r="AU376" s="108"/>
      <c r="AV376" s="108"/>
      <c r="AW376" s="108"/>
      <c r="AX376" s="108"/>
      <c r="AY376" s="108"/>
      <c r="AZ376" s="108"/>
      <c r="BA376" s="108"/>
    </row>
    <row r="377" spans="1:53">
      <c r="A377" s="108"/>
      <c r="B377" s="108"/>
      <c r="C377" s="108"/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  <c r="S377" s="108"/>
      <c r="T377" s="108"/>
      <c r="U377" s="108"/>
      <c r="V377" s="108"/>
      <c r="W377" s="108"/>
      <c r="X377" s="108"/>
      <c r="Y377" s="108"/>
      <c r="Z377" s="108"/>
      <c r="AA377" s="108"/>
      <c r="AB377" s="108"/>
      <c r="AC377" s="108"/>
      <c r="AD377" s="108"/>
      <c r="AE377" s="108"/>
      <c r="AF377" s="108"/>
      <c r="AG377" s="108"/>
      <c r="AH377" s="108"/>
      <c r="AI377" s="108"/>
      <c r="AJ377" s="108"/>
      <c r="AK377" s="108"/>
      <c r="AL377" s="108"/>
      <c r="AM377" s="108"/>
      <c r="AN377" s="108"/>
      <c r="AO377" s="108"/>
      <c r="AP377" s="108"/>
      <c r="AQ377" s="108"/>
      <c r="AR377" s="108"/>
      <c r="AS377" s="108"/>
      <c r="AT377" s="108"/>
      <c r="AU377" s="108"/>
      <c r="AV377" s="108"/>
      <c r="AW377" s="108"/>
      <c r="AX377" s="108"/>
      <c r="AY377" s="108"/>
      <c r="AZ377" s="108"/>
      <c r="BA377" s="108"/>
    </row>
    <row r="378" spans="1:53">
      <c r="A378" s="108"/>
      <c r="B378" s="108"/>
      <c r="C378" s="108"/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  <c r="T378" s="108"/>
      <c r="U378" s="108"/>
      <c r="V378" s="108"/>
      <c r="W378" s="108"/>
      <c r="X378" s="108"/>
      <c r="Y378" s="108"/>
      <c r="Z378" s="108"/>
      <c r="AA378" s="108"/>
      <c r="AB378" s="108"/>
      <c r="AC378" s="108"/>
      <c r="AD378" s="108"/>
      <c r="AE378" s="108"/>
      <c r="AF378" s="108"/>
      <c r="AG378" s="108"/>
      <c r="AH378" s="108"/>
      <c r="AI378" s="108"/>
      <c r="AJ378" s="108"/>
      <c r="AK378" s="108"/>
      <c r="AL378" s="108"/>
      <c r="AM378" s="108"/>
      <c r="AN378" s="108"/>
      <c r="AO378" s="108"/>
      <c r="AP378" s="108"/>
      <c r="AQ378" s="108"/>
      <c r="AR378" s="108"/>
      <c r="AS378" s="108"/>
      <c r="AT378" s="108"/>
      <c r="AU378" s="108"/>
      <c r="AV378" s="108"/>
      <c r="AW378" s="108"/>
      <c r="AX378" s="108"/>
      <c r="AY378" s="108"/>
      <c r="AZ378" s="108"/>
      <c r="BA378" s="108"/>
    </row>
    <row r="379" spans="1:53">
      <c r="A379" s="108"/>
      <c r="B379" s="108"/>
      <c r="C379" s="108"/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  <c r="T379" s="108"/>
      <c r="U379" s="108"/>
      <c r="V379" s="108"/>
      <c r="W379" s="108"/>
      <c r="X379" s="108"/>
      <c r="Y379" s="108"/>
      <c r="Z379" s="108"/>
      <c r="AA379" s="108"/>
      <c r="AB379" s="108"/>
      <c r="AC379" s="108"/>
      <c r="AD379" s="108"/>
      <c r="AE379" s="108"/>
      <c r="AF379" s="108"/>
      <c r="AG379" s="108"/>
      <c r="AH379" s="108"/>
      <c r="AI379" s="108"/>
      <c r="AJ379" s="108"/>
      <c r="AK379" s="108"/>
      <c r="AL379" s="108"/>
      <c r="AM379" s="108"/>
      <c r="AN379" s="108"/>
      <c r="AO379" s="108"/>
      <c r="AP379" s="108"/>
      <c r="AQ379" s="108"/>
      <c r="AR379" s="108"/>
      <c r="AS379" s="108"/>
      <c r="AT379" s="108"/>
      <c r="AU379" s="108"/>
      <c r="AV379" s="108"/>
      <c r="AW379" s="108"/>
      <c r="AX379" s="108"/>
      <c r="AY379" s="108"/>
      <c r="AZ379" s="108"/>
      <c r="BA379" s="108"/>
    </row>
    <row r="380" spans="1:53">
      <c r="A380" s="108"/>
      <c r="B380" s="108"/>
      <c r="C380" s="108"/>
      <c r="D380" s="108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  <c r="S380" s="108"/>
      <c r="T380" s="108"/>
      <c r="U380" s="108"/>
      <c r="V380" s="108"/>
      <c r="W380" s="108"/>
      <c r="X380" s="108"/>
      <c r="Y380" s="108"/>
      <c r="Z380" s="108"/>
      <c r="AA380" s="108"/>
      <c r="AB380" s="108"/>
      <c r="AC380" s="108"/>
      <c r="AD380" s="108"/>
      <c r="AE380" s="108"/>
      <c r="AF380" s="108"/>
      <c r="AG380" s="108"/>
      <c r="AH380" s="108"/>
      <c r="AI380" s="108"/>
      <c r="AJ380" s="108"/>
      <c r="AK380" s="108"/>
      <c r="AL380" s="108"/>
      <c r="AM380" s="108"/>
      <c r="AN380" s="108"/>
      <c r="AO380" s="108"/>
      <c r="AP380" s="108"/>
      <c r="AQ380" s="108"/>
      <c r="AR380" s="108"/>
      <c r="AS380" s="108"/>
      <c r="AT380" s="108"/>
      <c r="AU380" s="108"/>
      <c r="AV380" s="108"/>
      <c r="AW380" s="108"/>
      <c r="AX380" s="108"/>
      <c r="AY380" s="108"/>
      <c r="AZ380" s="108"/>
      <c r="BA380" s="108"/>
    </row>
    <row r="381" spans="1:53">
      <c r="A381" s="108"/>
      <c r="B381" s="108"/>
      <c r="C381" s="108"/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  <c r="S381" s="108"/>
      <c r="T381" s="108"/>
      <c r="U381" s="108"/>
      <c r="V381" s="108"/>
      <c r="W381" s="108"/>
      <c r="X381" s="108"/>
      <c r="Y381" s="108"/>
      <c r="Z381" s="108"/>
      <c r="AA381" s="108"/>
      <c r="AB381" s="108"/>
      <c r="AC381" s="108"/>
      <c r="AD381" s="108"/>
      <c r="AE381" s="108"/>
      <c r="AF381" s="108"/>
      <c r="AG381" s="108"/>
      <c r="AH381" s="108"/>
      <c r="AI381" s="108"/>
      <c r="AJ381" s="108"/>
      <c r="AK381" s="108"/>
      <c r="AL381" s="108"/>
      <c r="AM381" s="108"/>
      <c r="AN381" s="108"/>
      <c r="AO381" s="108"/>
      <c r="AP381" s="108"/>
      <c r="AQ381" s="108"/>
      <c r="AR381" s="108"/>
      <c r="AS381" s="108"/>
      <c r="AT381" s="108"/>
      <c r="AU381" s="108"/>
      <c r="AV381" s="108"/>
      <c r="AW381" s="108"/>
      <c r="AX381" s="108"/>
      <c r="AY381" s="108"/>
      <c r="AZ381" s="108"/>
      <c r="BA381" s="108"/>
    </row>
    <row r="382" spans="1:53">
      <c r="A382" s="108"/>
      <c r="B382" s="108"/>
      <c r="C382" s="108"/>
      <c r="D382" s="108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  <c r="R382" s="108"/>
      <c r="S382" s="108"/>
      <c r="T382" s="108"/>
      <c r="U382" s="108"/>
      <c r="V382" s="108"/>
      <c r="W382" s="108"/>
      <c r="X382" s="108"/>
      <c r="Y382" s="108"/>
      <c r="Z382" s="108"/>
      <c r="AA382" s="108"/>
      <c r="AB382" s="108"/>
      <c r="AC382" s="108"/>
      <c r="AD382" s="108"/>
      <c r="AE382" s="108"/>
      <c r="AF382" s="108"/>
      <c r="AG382" s="108"/>
      <c r="AH382" s="108"/>
      <c r="AI382" s="108"/>
      <c r="AJ382" s="108"/>
      <c r="AK382" s="108"/>
      <c r="AL382" s="108"/>
      <c r="AM382" s="108"/>
      <c r="AN382" s="108"/>
      <c r="AO382" s="108"/>
      <c r="AP382" s="108"/>
      <c r="AQ382" s="108"/>
      <c r="AR382" s="108"/>
      <c r="AS382" s="108"/>
      <c r="AT382" s="108"/>
      <c r="AU382" s="108"/>
      <c r="AV382" s="108"/>
      <c r="AW382" s="108"/>
      <c r="AX382" s="108"/>
      <c r="AY382" s="108"/>
      <c r="AZ382" s="108"/>
      <c r="BA382" s="108"/>
    </row>
    <row r="383" spans="1:53">
      <c r="A383" s="108"/>
      <c r="B383" s="108"/>
      <c r="C383" s="108"/>
      <c r="D383" s="108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  <c r="R383" s="108"/>
      <c r="S383" s="108"/>
      <c r="T383" s="108"/>
      <c r="U383" s="108"/>
      <c r="V383" s="108"/>
      <c r="W383" s="108"/>
      <c r="X383" s="108"/>
      <c r="Y383" s="108"/>
      <c r="Z383" s="108"/>
      <c r="AA383" s="108"/>
      <c r="AB383" s="108"/>
      <c r="AC383" s="108"/>
      <c r="AD383" s="108"/>
      <c r="AE383" s="108"/>
      <c r="AF383" s="108"/>
      <c r="AG383" s="108"/>
      <c r="AH383" s="108"/>
      <c r="AI383" s="108"/>
      <c r="AJ383" s="108"/>
      <c r="AK383" s="108"/>
      <c r="AL383" s="108"/>
      <c r="AM383" s="108"/>
      <c r="AN383" s="108"/>
      <c r="AO383" s="108"/>
      <c r="AP383" s="108"/>
      <c r="AQ383" s="108"/>
      <c r="AR383" s="108"/>
      <c r="AS383" s="108"/>
      <c r="AT383" s="108"/>
      <c r="AU383" s="108"/>
      <c r="AV383" s="108"/>
      <c r="AW383" s="108"/>
      <c r="AX383" s="108"/>
      <c r="AY383" s="108"/>
      <c r="AZ383" s="108"/>
      <c r="BA383" s="108"/>
    </row>
    <row r="384" spans="1:53">
      <c r="A384" s="108"/>
      <c r="B384" s="108"/>
      <c r="C384" s="108"/>
      <c r="D384" s="108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  <c r="V384" s="108"/>
      <c r="W384" s="108"/>
      <c r="X384" s="108"/>
      <c r="Y384" s="108"/>
      <c r="Z384" s="108"/>
      <c r="AA384" s="108"/>
      <c r="AB384" s="108"/>
      <c r="AC384" s="108"/>
      <c r="AD384" s="108"/>
      <c r="AE384" s="108"/>
      <c r="AF384" s="108"/>
      <c r="AG384" s="108"/>
      <c r="AH384" s="108"/>
      <c r="AI384" s="108"/>
      <c r="AJ384" s="108"/>
      <c r="AK384" s="108"/>
      <c r="AL384" s="108"/>
      <c r="AM384" s="108"/>
      <c r="AN384" s="108"/>
      <c r="AO384" s="108"/>
      <c r="AP384" s="108"/>
      <c r="AQ384" s="108"/>
      <c r="AR384" s="108"/>
      <c r="AS384" s="108"/>
      <c r="AT384" s="108"/>
      <c r="AU384" s="108"/>
      <c r="AV384" s="108"/>
      <c r="AW384" s="108"/>
      <c r="AX384" s="108"/>
      <c r="AY384" s="108"/>
      <c r="AZ384" s="108"/>
      <c r="BA384" s="108"/>
    </row>
    <row r="385" spans="1:53">
      <c r="A385" s="108"/>
      <c r="B385" s="108"/>
      <c r="C385" s="108"/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  <c r="S385" s="108"/>
      <c r="T385" s="108"/>
      <c r="U385" s="108"/>
      <c r="V385" s="108"/>
      <c r="W385" s="108"/>
      <c r="X385" s="108"/>
      <c r="Y385" s="108"/>
      <c r="Z385" s="108"/>
      <c r="AA385" s="108"/>
      <c r="AB385" s="108"/>
      <c r="AC385" s="108"/>
      <c r="AD385" s="108"/>
      <c r="AE385" s="108"/>
      <c r="AF385" s="108"/>
      <c r="AG385" s="108"/>
      <c r="AH385" s="108"/>
      <c r="AI385" s="108"/>
      <c r="AJ385" s="108"/>
      <c r="AK385" s="108"/>
      <c r="AL385" s="108"/>
      <c r="AM385" s="108"/>
      <c r="AN385" s="108"/>
      <c r="AO385" s="108"/>
      <c r="AP385" s="108"/>
      <c r="AQ385" s="108"/>
      <c r="AR385" s="108"/>
      <c r="AS385" s="108"/>
      <c r="AT385" s="108"/>
      <c r="AU385" s="108"/>
      <c r="AV385" s="108"/>
      <c r="AW385" s="108"/>
      <c r="AX385" s="108"/>
      <c r="AY385" s="108"/>
      <c r="AZ385" s="108"/>
      <c r="BA385" s="108"/>
    </row>
    <row r="386" spans="1:53">
      <c r="A386" s="108"/>
      <c r="B386" s="108"/>
      <c r="C386" s="108"/>
      <c r="D386" s="108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  <c r="R386" s="108"/>
      <c r="S386" s="108"/>
      <c r="T386" s="108"/>
      <c r="U386" s="108"/>
      <c r="V386" s="108"/>
      <c r="W386" s="108"/>
      <c r="X386" s="108"/>
      <c r="Y386" s="108"/>
      <c r="Z386" s="108"/>
      <c r="AA386" s="108"/>
      <c r="AB386" s="108"/>
      <c r="AC386" s="108"/>
      <c r="AD386" s="108"/>
      <c r="AE386" s="108"/>
      <c r="AF386" s="108"/>
      <c r="AG386" s="108"/>
      <c r="AH386" s="108"/>
      <c r="AI386" s="108"/>
      <c r="AJ386" s="108"/>
      <c r="AK386" s="108"/>
      <c r="AL386" s="108"/>
      <c r="AM386" s="108"/>
      <c r="AN386" s="108"/>
      <c r="AO386" s="108"/>
      <c r="AP386" s="108"/>
      <c r="AQ386" s="108"/>
      <c r="AR386" s="108"/>
      <c r="AS386" s="108"/>
      <c r="AT386" s="108"/>
      <c r="AU386" s="108"/>
      <c r="AV386" s="108"/>
      <c r="AW386" s="108"/>
      <c r="AX386" s="108"/>
      <c r="AY386" s="108"/>
      <c r="AZ386" s="108"/>
      <c r="BA386" s="108"/>
    </row>
    <row r="387" spans="1:53">
      <c r="A387" s="108"/>
      <c r="B387" s="108"/>
      <c r="C387" s="108"/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  <c r="R387" s="108"/>
      <c r="S387" s="108"/>
      <c r="T387" s="108"/>
      <c r="U387" s="108"/>
      <c r="V387" s="108"/>
      <c r="W387" s="108"/>
      <c r="X387" s="108"/>
      <c r="Y387" s="108"/>
      <c r="Z387" s="108"/>
      <c r="AA387" s="108"/>
      <c r="AB387" s="108"/>
      <c r="AC387" s="108"/>
      <c r="AD387" s="108"/>
      <c r="AE387" s="108"/>
      <c r="AF387" s="108"/>
      <c r="AG387" s="108"/>
      <c r="AH387" s="108"/>
      <c r="AI387" s="108"/>
      <c r="AJ387" s="108"/>
      <c r="AK387" s="108"/>
      <c r="AL387" s="108"/>
      <c r="AM387" s="108"/>
      <c r="AN387" s="108"/>
      <c r="AO387" s="108"/>
      <c r="AP387" s="108"/>
      <c r="AQ387" s="108"/>
      <c r="AR387" s="108"/>
      <c r="AS387" s="108"/>
      <c r="AT387" s="108"/>
      <c r="AU387" s="108"/>
      <c r="AV387" s="108"/>
      <c r="AW387" s="108"/>
      <c r="AX387" s="108"/>
      <c r="AY387" s="108"/>
      <c r="AZ387" s="108"/>
      <c r="BA387" s="108"/>
    </row>
    <row r="388" spans="1:53">
      <c r="A388" s="108"/>
      <c r="B388" s="108"/>
      <c r="C388" s="108"/>
      <c r="D388" s="108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  <c r="R388" s="108"/>
      <c r="S388" s="108"/>
      <c r="T388" s="108"/>
      <c r="U388" s="108"/>
      <c r="V388" s="108"/>
      <c r="W388" s="108"/>
      <c r="X388" s="108"/>
      <c r="Y388" s="108"/>
      <c r="Z388" s="108"/>
      <c r="AA388" s="108"/>
      <c r="AB388" s="108"/>
      <c r="AC388" s="108"/>
      <c r="AD388" s="108"/>
      <c r="AE388" s="108"/>
      <c r="AF388" s="108"/>
      <c r="AG388" s="108"/>
      <c r="AH388" s="108"/>
      <c r="AI388" s="108"/>
      <c r="AJ388" s="108"/>
      <c r="AK388" s="108"/>
      <c r="AL388" s="108"/>
      <c r="AM388" s="108"/>
      <c r="AN388" s="108"/>
      <c r="AO388" s="108"/>
      <c r="AP388" s="108"/>
      <c r="AQ388" s="108"/>
      <c r="AR388" s="108"/>
      <c r="AS388" s="108"/>
      <c r="AT388" s="108"/>
      <c r="AU388" s="108"/>
      <c r="AV388" s="108"/>
      <c r="AW388" s="108"/>
      <c r="AX388" s="108"/>
      <c r="AY388" s="108"/>
      <c r="AZ388" s="108"/>
      <c r="BA388" s="108"/>
    </row>
    <row r="389" spans="1:53">
      <c r="A389" s="108"/>
      <c r="B389" s="108"/>
      <c r="C389" s="108"/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  <c r="S389" s="108"/>
      <c r="T389" s="108"/>
      <c r="U389" s="108"/>
      <c r="V389" s="108"/>
      <c r="W389" s="108"/>
      <c r="X389" s="108"/>
      <c r="Y389" s="108"/>
      <c r="Z389" s="108"/>
      <c r="AA389" s="108"/>
      <c r="AB389" s="108"/>
      <c r="AC389" s="108"/>
      <c r="AD389" s="108"/>
      <c r="AE389" s="108"/>
      <c r="AF389" s="108"/>
      <c r="AG389" s="108"/>
      <c r="AH389" s="108"/>
      <c r="AI389" s="108"/>
      <c r="AJ389" s="108"/>
      <c r="AK389" s="108"/>
      <c r="AL389" s="108"/>
      <c r="AM389" s="108"/>
      <c r="AN389" s="108"/>
      <c r="AO389" s="108"/>
      <c r="AP389" s="108"/>
      <c r="AQ389" s="108"/>
      <c r="AR389" s="108"/>
      <c r="AS389" s="108"/>
      <c r="AT389" s="108"/>
      <c r="AU389" s="108"/>
      <c r="AV389" s="108"/>
      <c r="AW389" s="108"/>
      <c r="AX389" s="108"/>
      <c r="AY389" s="108"/>
      <c r="AZ389" s="108"/>
      <c r="BA389" s="108"/>
    </row>
    <row r="390" spans="1:53">
      <c r="A390" s="108"/>
      <c r="B390" s="108"/>
      <c r="C390" s="108"/>
      <c r="D390" s="108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  <c r="R390" s="108"/>
      <c r="S390" s="108"/>
      <c r="T390" s="108"/>
      <c r="U390" s="108"/>
      <c r="V390" s="108"/>
      <c r="W390" s="108"/>
      <c r="X390" s="108"/>
      <c r="Y390" s="108"/>
      <c r="Z390" s="108"/>
      <c r="AA390" s="108"/>
      <c r="AB390" s="108"/>
      <c r="AC390" s="108"/>
      <c r="AD390" s="108"/>
      <c r="AE390" s="108"/>
      <c r="AF390" s="108"/>
      <c r="AG390" s="108"/>
      <c r="AH390" s="108"/>
      <c r="AI390" s="108"/>
      <c r="AJ390" s="108"/>
      <c r="AK390" s="108"/>
      <c r="AL390" s="108"/>
      <c r="AM390" s="108"/>
      <c r="AN390" s="108"/>
      <c r="AO390" s="108"/>
      <c r="AP390" s="108"/>
      <c r="AQ390" s="108"/>
      <c r="AR390" s="108"/>
      <c r="AS390" s="108"/>
      <c r="AT390" s="108"/>
      <c r="AU390" s="108"/>
      <c r="AV390" s="108"/>
      <c r="AW390" s="108"/>
      <c r="AX390" s="108"/>
      <c r="AY390" s="108"/>
      <c r="AZ390" s="108"/>
      <c r="BA390" s="108"/>
    </row>
    <row r="391" spans="1:53">
      <c r="A391" s="108"/>
      <c r="B391" s="108"/>
      <c r="C391" s="108"/>
      <c r="D391" s="108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  <c r="R391" s="108"/>
      <c r="S391" s="108"/>
      <c r="T391" s="108"/>
      <c r="U391" s="108"/>
      <c r="V391" s="108"/>
      <c r="W391" s="108"/>
      <c r="X391" s="108"/>
      <c r="Y391" s="108"/>
      <c r="Z391" s="108"/>
      <c r="AA391" s="108"/>
      <c r="AB391" s="108"/>
      <c r="AC391" s="108"/>
      <c r="AD391" s="108"/>
      <c r="AE391" s="108"/>
      <c r="AF391" s="108"/>
      <c r="AG391" s="108"/>
      <c r="AH391" s="108"/>
      <c r="AI391" s="108"/>
      <c r="AJ391" s="108"/>
      <c r="AK391" s="108"/>
      <c r="AL391" s="108"/>
      <c r="AM391" s="108"/>
      <c r="AN391" s="108"/>
      <c r="AO391" s="108"/>
      <c r="AP391" s="108"/>
      <c r="AQ391" s="108"/>
      <c r="AR391" s="108"/>
      <c r="AS391" s="108"/>
      <c r="AT391" s="108"/>
      <c r="AU391" s="108"/>
      <c r="AV391" s="108"/>
      <c r="AW391" s="108"/>
      <c r="AX391" s="108"/>
      <c r="AY391" s="108"/>
      <c r="AZ391" s="108"/>
      <c r="BA391" s="108"/>
    </row>
    <row r="392" spans="1:53">
      <c r="A392" s="108"/>
      <c r="B392" s="108"/>
      <c r="C392" s="108"/>
      <c r="D392" s="108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  <c r="S392" s="108"/>
      <c r="T392" s="108"/>
      <c r="U392" s="108"/>
      <c r="V392" s="108"/>
      <c r="W392" s="108"/>
      <c r="X392" s="108"/>
      <c r="Y392" s="108"/>
      <c r="Z392" s="108"/>
      <c r="AA392" s="108"/>
      <c r="AB392" s="108"/>
      <c r="AC392" s="108"/>
      <c r="AD392" s="108"/>
      <c r="AE392" s="108"/>
      <c r="AF392" s="108"/>
      <c r="AG392" s="108"/>
      <c r="AH392" s="108"/>
      <c r="AI392" s="108"/>
      <c r="AJ392" s="108"/>
      <c r="AK392" s="108"/>
      <c r="AL392" s="108"/>
      <c r="AM392" s="108"/>
      <c r="AN392" s="108"/>
      <c r="AO392" s="108"/>
      <c r="AP392" s="108"/>
      <c r="AQ392" s="108"/>
      <c r="AR392" s="108"/>
      <c r="AS392" s="108"/>
      <c r="AT392" s="108"/>
      <c r="AU392" s="108"/>
      <c r="AV392" s="108"/>
      <c r="AW392" s="108"/>
      <c r="AX392" s="108"/>
      <c r="AY392" s="108"/>
      <c r="AZ392" s="108"/>
      <c r="BA392" s="108"/>
    </row>
    <row r="393" spans="1:53">
      <c r="A393" s="108"/>
      <c r="B393" s="108"/>
      <c r="C393" s="108"/>
      <c r="D393" s="108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  <c r="R393" s="108"/>
      <c r="S393" s="108"/>
      <c r="T393" s="108"/>
      <c r="U393" s="108"/>
      <c r="V393" s="108"/>
      <c r="W393" s="108"/>
      <c r="X393" s="108"/>
      <c r="Y393" s="108"/>
      <c r="Z393" s="108"/>
      <c r="AA393" s="108"/>
      <c r="AB393" s="108"/>
      <c r="AC393" s="108"/>
      <c r="AD393" s="108"/>
      <c r="AE393" s="108"/>
      <c r="AF393" s="108"/>
      <c r="AG393" s="108"/>
      <c r="AH393" s="108"/>
      <c r="AI393" s="108"/>
      <c r="AJ393" s="108"/>
      <c r="AK393" s="108"/>
      <c r="AL393" s="108"/>
      <c r="AM393" s="108"/>
      <c r="AN393" s="108"/>
      <c r="AO393" s="108"/>
      <c r="AP393" s="108"/>
      <c r="AQ393" s="108"/>
      <c r="AR393" s="108"/>
      <c r="AS393" s="108"/>
      <c r="AT393" s="108"/>
      <c r="AU393" s="108"/>
      <c r="AV393" s="108"/>
      <c r="AW393" s="108"/>
      <c r="AX393" s="108"/>
      <c r="AY393" s="108"/>
      <c r="AZ393" s="108"/>
      <c r="BA393" s="108"/>
    </row>
    <row r="394" spans="1:53">
      <c r="A394" s="108"/>
      <c r="B394" s="108"/>
      <c r="C394" s="108"/>
      <c r="D394" s="108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  <c r="R394" s="108"/>
      <c r="S394" s="108"/>
      <c r="T394" s="108"/>
      <c r="U394" s="108"/>
      <c r="V394" s="108"/>
      <c r="W394" s="108"/>
      <c r="X394" s="108"/>
      <c r="Y394" s="108"/>
      <c r="Z394" s="108"/>
      <c r="AA394" s="108"/>
      <c r="AB394" s="108"/>
      <c r="AC394" s="108"/>
      <c r="AD394" s="108"/>
      <c r="AE394" s="108"/>
      <c r="AF394" s="108"/>
      <c r="AG394" s="108"/>
      <c r="AH394" s="108"/>
      <c r="AI394" s="108"/>
      <c r="AJ394" s="108"/>
      <c r="AK394" s="108"/>
      <c r="AL394" s="108"/>
      <c r="AM394" s="108"/>
      <c r="AN394" s="108"/>
      <c r="AO394" s="108"/>
      <c r="AP394" s="108"/>
      <c r="AQ394" s="108"/>
      <c r="AR394" s="108"/>
      <c r="AS394" s="108"/>
      <c r="AT394" s="108"/>
      <c r="AU394" s="108"/>
      <c r="AV394" s="108"/>
      <c r="AW394" s="108"/>
      <c r="AX394" s="108"/>
      <c r="AY394" s="108"/>
      <c r="AZ394" s="108"/>
      <c r="BA394" s="108"/>
    </row>
    <row r="395" spans="1:53">
      <c r="A395" s="108"/>
      <c r="B395" s="108"/>
      <c r="C395" s="108"/>
      <c r="D395" s="108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  <c r="S395" s="108"/>
      <c r="T395" s="108"/>
      <c r="U395" s="108"/>
      <c r="V395" s="108"/>
      <c r="W395" s="108"/>
      <c r="X395" s="108"/>
      <c r="Y395" s="108"/>
      <c r="Z395" s="108"/>
      <c r="AA395" s="108"/>
      <c r="AB395" s="108"/>
      <c r="AC395" s="108"/>
      <c r="AD395" s="108"/>
      <c r="AE395" s="108"/>
      <c r="AF395" s="108"/>
      <c r="AG395" s="108"/>
      <c r="AH395" s="108"/>
      <c r="AI395" s="108"/>
      <c r="AJ395" s="108"/>
      <c r="AK395" s="108"/>
      <c r="AL395" s="108"/>
      <c r="AM395" s="108"/>
      <c r="AN395" s="108"/>
      <c r="AO395" s="108"/>
      <c r="AP395" s="108"/>
      <c r="AQ395" s="108"/>
      <c r="AR395" s="108"/>
      <c r="AS395" s="108"/>
      <c r="AT395" s="108"/>
      <c r="AU395" s="108"/>
      <c r="AV395" s="108"/>
      <c r="AW395" s="108"/>
      <c r="AX395" s="108"/>
      <c r="AY395" s="108"/>
      <c r="AZ395" s="108"/>
      <c r="BA395" s="108"/>
    </row>
    <row r="396" spans="1:53">
      <c r="A396" s="108"/>
      <c r="B396" s="108"/>
      <c r="C396" s="108"/>
      <c r="D396" s="108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  <c r="S396" s="108"/>
      <c r="T396" s="108"/>
      <c r="U396" s="108"/>
      <c r="V396" s="108"/>
      <c r="W396" s="108"/>
      <c r="X396" s="108"/>
      <c r="Y396" s="108"/>
      <c r="Z396" s="108"/>
      <c r="AA396" s="108"/>
      <c r="AB396" s="108"/>
      <c r="AC396" s="108"/>
      <c r="AD396" s="108"/>
      <c r="AE396" s="108"/>
      <c r="AF396" s="108"/>
      <c r="AG396" s="108"/>
      <c r="AH396" s="108"/>
      <c r="AI396" s="108"/>
      <c r="AJ396" s="108"/>
      <c r="AK396" s="108"/>
      <c r="AL396" s="108"/>
      <c r="AM396" s="108"/>
      <c r="AN396" s="108"/>
      <c r="AO396" s="108"/>
      <c r="AP396" s="108"/>
      <c r="AQ396" s="108"/>
      <c r="AR396" s="108"/>
      <c r="AS396" s="108"/>
      <c r="AT396" s="108"/>
      <c r="AU396" s="108"/>
      <c r="AV396" s="108"/>
      <c r="AW396" s="108"/>
      <c r="AX396" s="108"/>
      <c r="AY396" s="108"/>
      <c r="AZ396" s="108"/>
      <c r="BA396" s="108"/>
    </row>
    <row r="397" spans="1:53">
      <c r="A397" s="108"/>
      <c r="B397" s="108"/>
      <c r="C397" s="108"/>
      <c r="D397" s="108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  <c r="R397" s="108"/>
      <c r="S397" s="108"/>
      <c r="T397" s="108"/>
      <c r="U397" s="108"/>
      <c r="V397" s="108"/>
      <c r="W397" s="108"/>
      <c r="X397" s="108"/>
      <c r="Y397" s="108"/>
      <c r="Z397" s="108"/>
      <c r="AA397" s="108"/>
      <c r="AB397" s="108"/>
      <c r="AC397" s="108"/>
      <c r="AD397" s="108"/>
      <c r="AE397" s="108"/>
      <c r="AF397" s="108"/>
      <c r="AG397" s="108"/>
      <c r="AH397" s="108"/>
      <c r="AI397" s="108"/>
      <c r="AJ397" s="108"/>
      <c r="AK397" s="108"/>
      <c r="AL397" s="108"/>
      <c r="AM397" s="108"/>
      <c r="AN397" s="108"/>
      <c r="AO397" s="108"/>
      <c r="AP397" s="108"/>
      <c r="AQ397" s="108"/>
      <c r="AR397" s="108"/>
      <c r="AS397" s="108"/>
      <c r="AT397" s="108"/>
      <c r="AU397" s="108"/>
      <c r="AV397" s="108"/>
      <c r="AW397" s="108"/>
      <c r="AX397" s="108"/>
      <c r="AY397" s="108"/>
      <c r="AZ397" s="108"/>
      <c r="BA397" s="108"/>
    </row>
    <row r="398" spans="1:53">
      <c r="A398" s="108"/>
      <c r="B398" s="108"/>
      <c r="C398" s="108"/>
      <c r="D398" s="108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  <c r="R398" s="108"/>
      <c r="S398" s="108"/>
      <c r="T398" s="108"/>
      <c r="U398" s="108"/>
      <c r="V398" s="108"/>
      <c r="W398" s="108"/>
      <c r="X398" s="108"/>
      <c r="Y398" s="108"/>
      <c r="Z398" s="108"/>
      <c r="AA398" s="108"/>
      <c r="AB398" s="108"/>
      <c r="AC398" s="108"/>
      <c r="AD398" s="108"/>
      <c r="AE398" s="108"/>
      <c r="AF398" s="108"/>
      <c r="AG398" s="108"/>
      <c r="AH398" s="108"/>
      <c r="AI398" s="108"/>
      <c r="AJ398" s="108"/>
      <c r="AK398" s="108"/>
      <c r="AL398" s="108"/>
      <c r="AM398" s="108"/>
      <c r="AN398" s="108"/>
      <c r="AO398" s="108"/>
      <c r="AP398" s="108"/>
      <c r="AQ398" s="108"/>
      <c r="AR398" s="108"/>
      <c r="AS398" s="108"/>
      <c r="AT398" s="108"/>
      <c r="AU398" s="108"/>
      <c r="AV398" s="108"/>
      <c r="AW398" s="108"/>
      <c r="AX398" s="108"/>
      <c r="AY398" s="108"/>
      <c r="AZ398" s="108"/>
      <c r="BA398" s="108"/>
    </row>
    <row r="399" spans="1:53">
      <c r="A399" s="108"/>
      <c r="B399" s="108"/>
      <c r="C399" s="108"/>
      <c r="D399" s="108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  <c r="R399" s="108"/>
      <c r="S399" s="108"/>
      <c r="T399" s="108"/>
      <c r="U399" s="108"/>
      <c r="V399" s="108"/>
      <c r="W399" s="108"/>
      <c r="X399" s="108"/>
      <c r="Y399" s="108"/>
      <c r="Z399" s="108"/>
      <c r="AA399" s="108"/>
      <c r="AB399" s="108"/>
      <c r="AC399" s="108"/>
      <c r="AD399" s="108"/>
      <c r="AE399" s="108"/>
      <c r="AF399" s="108"/>
      <c r="AG399" s="108"/>
      <c r="AH399" s="108"/>
      <c r="AI399" s="108"/>
      <c r="AJ399" s="108"/>
      <c r="AK399" s="108"/>
      <c r="AL399" s="108"/>
      <c r="AM399" s="108"/>
      <c r="AN399" s="108"/>
      <c r="AO399" s="108"/>
      <c r="AP399" s="108"/>
      <c r="AQ399" s="108"/>
      <c r="AR399" s="108"/>
      <c r="AS399" s="108"/>
      <c r="AT399" s="108"/>
      <c r="AU399" s="108"/>
      <c r="AV399" s="108"/>
      <c r="AW399" s="108"/>
      <c r="AX399" s="108"/>
      <c r="AY399" s="108"/>
      <c r="AZ399" s="108"/>
      <c r="BA399" s="108"/>
    </row>
    <row r="400" spans="1:53">
      <c r="A400" s="108"/>
      <c r="B400" s="108"/>
      <c r="C400" s="108"/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  <c r="R400" s="108"/>
      <c r="S400" s="108"/>
      <c r="T400" s="108"/>
      <c r="U400" s="108"/>
      <c r="V400" s="108"/>
      <c r="W400" s="108"/>
      <c r="X400" s="108"/>
      <c r="Y400" s="108"/>
      <c r="Z400" s="108"/>
      <c r="AA400" s="108"/>
      <c r="AB400" s="108"/>
      <c r="AC400" s="108"/>
      <c r="AD400" s="108"/>
      <c r="AE400" s="108"/>
      <c r="AF400" s="108"/>
      <c r="AG400" s="108"/>
      <c r="AH400" s="108"/>
      <c r="AI400" s="108"/>
      <c r="AJ400" s="108"/>
      <c r="AK400" s="108"/>
      <c r="AL400" s="108"/>
      <c r="AM400" s="108"/>
      <c r="AN400" s="108"/>
      <c r="AO400" s="108"/>
      <c r="AP400" s="108"/>
      <c r="AQ400" s="108"/>
      <c r="AR400" s="108"/>
      <c r="AS400" s="108"/>
      <c r="AT400" s="108"/>
      <c r="AU400" s="108"/>
      <c r="AV400" s="108"/>
      <c r="AW400" s="108"/>
      <c r="AX400" s="108"/>
      <c r="AY400" s="108"/>
      <c r="AZ400" s="108"/>
      <c r="BA400" s="108"/>
    </row>
    <row r="401" spans="1:53">
      <c r="A401" s="108"/>
      <c r="B401" s="108"/>
      <c r="C401" s="108"/>
      <c r="D401" s="108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  <c r="S401" s="108"/>
      <c r="T401" s="108"/>
      <c r="U401" s="108"/>
      <c r="V401" s="108"/>
      <c r="W401" s="108"/>
      <c r="X401" s="108"/>
      <c r="Y401" s="108"/>
      <c r="Z401" s="108"/>
      <c r="AA401" s="108"/>
      <c r="AB401" s="108"/>
      <c r="AC401" s="108"/>
      <c r="AD401" s="108"/>
      <c r="AE401" s="108"/>
      <c r="AF401" s="108"/>
      <c r="AG401" s="108"/>
      <c r="AH401" s="108"/>
      <c r="AI401" s="108"/>
      <c r="AJ401" s="108"/>
      <c r="AK401" s="108"/>
      <c r="AL401" s="108"/>
      <c r="AM401" s="108"/>
      <c r="AN401" s="108"/>
      <c r="AO401" s="108"/>
      <c r="AP401" s="108"/>
      <c r="AQ401" s="108"/>
      <c r="AR401" s="108"/>
      <c r="AS401" s="108"/>
      <c r="AT401" s="108"/>
      <c r="AU401" s="108"/>
      <c r="AV401" s="108"/>
      <c r="AW401" s="108"/>
      <c r="AX401" s="108"/>
      <c r="AY401" s="108"/>
      <c r="AZ401" s="108"/>
      <c r="BA401" s="108"/>
    </row>
    <row r="402" spans="1:53">
      <c r="A402" s="108"/>
      <c r="B402" s="108"/>
      <c r="C402" s="108"/>
      <c r="D402" s="108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  <c r="S402" s="108"/>
      <c r="T402" s="108"/>
      <c r="U402" s="108"/>
      <c r="V402" s="108"/>
      <c r="W402" s="108"/>
      <c r="X402" s="108"/>
      <c r="Y402" s="108"/>
      <c r="Z402" s="108"/>
      <c r="AA402" s="108"/>
      <c r="AB402" s="108"/>
      <c r="AC402" s="108"/>
      <c r="AD402" s="108"/>
      <c r="AE402" s="108"/>
      <c r="AF402" s="108"/>
      <c r="AG402" s="108"/>
      <c r="AH402" s="108"/>
      <c r="AI402" s="108"/>
      <c r="AJ402" s="108"/>
      <c r="AK402" s="108"/>
      <c r="AL402" s="108"/>
      <c r="AM402" s="108"/>
      <c r="AN402" s="108"/>
      <c r="AO402" s="108"/>
      <c r="AP402" s="108"/>
      <c r="AQ402" s="108"/>
      <c r="AR402" s="108"/>
      <c r="AS402" s="108"/>
      <c r="AT402" s="108"/>
      <c r="AU402" s="108"/>
      <c r="AV402" s="108"/>
      <c r="AW402" s="108"/>
      <c r="AX402" s="108"/>
      <c r="AY402" s="108"/>
      <c r="AZ402" s="108"/>
      <c r="BA402" s="108"/>
    </row>
    <row r="403" spans="1:53">
      <c r="A403" s="108"/>
      <c r="B403" s="108"/>
      <c r="C403" s="108"/>
      <c r="D403" s="108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  <c r="S403" s="108"/>
      <c r="T403" s="108"/>
      <c r="U403" s="108"/>
      <c r="V403" s="108"/>
      <c r="W403" s="108"/>
      <c r="X403" s="108"/>
      <c r="Y403" s="108"/>
      <c r="Z403" s="108"/>
      <c r="AA403" s="108"/>
      <c r="AB403" s="108"/>
      <c r="AC403" s="108"/>
      <c r="AD403" s="108"/>
      <c r="AE403" s="108"/>
      <c r="AF403" s="108"/>
      <c r="AG403" s="108"/>
      <c r="AH403" s="108"/>
      <c r="AI403" s="108"/>
      <c r="AJ403" s="108"/>
      <c r="AK403" s="108"/>
      <c r="AL403" s="108"/>
      <c r="AM403" s="108"/>
      <c r="AN403" s="108"/>
      <c r="AO403" s="108"/>
      <c r="AP403" s="108"/>
      <c r="AQ403" s="108"/>
      <c r="AR403" s="108"/>
      <c r="AS403" s="108"/>
      <c r="AT403" s="108"/>
      <c r="AU403" s="108"/>
      <c r="AV403" s="108"/>
      <c r="AW403" s="108"/>
      <c r="AX403" s="108"/>
      <c r="AY403" s="108"/>
      <c r="AZ403" s="108"/>
      <c r="BA403" s="108"/>
    </row>
    <row r="404" spans="1:53">
      <c r="A404" s="108"/>
      <c r="B404" s="108"/>
      <c r="C404" s="108"/>
      <c r="D404" s="108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  <c r="R404" s="108"/>
      <c r="S404" s="108"/>
      <c r="T404" s="108"/>
      <c r="U404" s="108"/>
      <c r="V404" s="108"/>
      <c r="W404" s="108"/>
      <c r="X404" s="108"/>
      <c r="Y404" s="108"/>
      <c r="Z404" s="108"/>
      <c r="AA404" s="108"/>
      <c r="AB404" s="108"/>
      <c r="AC404" s="108"/>
      <c r="AD404" s="108"/>
      <c r="AE404" s="108"/>
      <c r="AF404" s="108"/>
      <c r="AG404" s="108"/>
      <c r="AH404" s="108"/>
      <c r="AI404" s="108"/>
      <c r="AJ404" s="108"/>
      <c r="AK404" s="108"/>
      <c r="AL404" s="108"/>
      <c r="AM404" s="108"/>
      <c r="AN404" s="108"/>
      <c r="AO404" s="108"/>
      <c r="AP404" s="108"/>
      <c r="AQ404" s="108"/>
      <c r="AR404" s="108"/>
      <c r="AS404" s="108"/>
      <c r="AT404" s="108"/>
      <c r="AU404" s="108"/>
      <c r="AV404" s="108"/>
      <c r="AW404" s="108"/>
      <c r="AX404" s="108"/>
      <c r="AY404" s="108"/>
      <c r="AZ404" s="108"/>
      <c r="BA404" s="108"/>
    </row>
    <row r="405" spans="1:53">
      <c r="A405" s="108"/>
      <c r="B405" s="108"/>
      <c r="C405" s="108"/>
      <c r="D405" s="108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  <c r="S405" s="108"/>
      <c r="T405" s="108"/>
      <c r="U405" s="108"/>
      <c r="V405" s="108"/>
      <c r="W405" s="108"/>
      <c r="X405" s="108"/>
      <c r="Y405" s="108"/>
      <c r="Z405" s="108"/>
      <c r="AA405" s="108"/>
      <c r="AB405" s="108"/>
      <c r="AC405" s="108"/>
      <c r="AD405" s="108"/>
      <c r="AE405" s="108"/>
      <c r="AF405" s="108"/>
      <c r="AG405" s="108"/>
      <c r="AH405" s="108"/>
      <c r="AI405" s="108"/>
      <c r="AJ405" s="108"/>
      <c r="AK405" s="108"/>
      <c r="AL405" s="108"/>
      <c r="AM405" s="108"/>
      <c r="AN405" s="108"/>
      <c r="AO405" s="108"/>
      <c r="AP405" s="108"/>
      <c r="AQ405" s="108"/>
      <c r="AR405" s="108"/>
      <c r="AS405" s="108"/>
      <c r="AT405" s="108"/>
      <c r="AU405" s="108"/>
      <c r="AV405" s="108"/>
      <c r="AW405" s="108"/>
      <c r="AX405" s="108"/>
      <c r="AY405" s="108"/>
      <c r="AZ405" s="108"/>
      <c r="BA405" s="108"/>
    </row>
    <row r="406" spans="1:53">
      <c r="A406" s="108"/>
      <c r="B406" s="108"/>
      <c r="C406" s="108"/>
      <c r="D406" s="108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  <c r="S406" s="108"/>
      <c r="T406" s="108"/>
      <c r="U406" s="108"/>
      <c r="V406" s="108"/>
      <c r="W406" s="108"/>
      <c r="X406" s="108"/>
      <c r="Y406" s="108"/>
      <c r="Z406" s="108"/>
      <c r="AA406" s="108"/>
      <c r="AB406" s="108"/>
      <c r="AC406" s="108"/>
      <c r="AD406" s="108"/>
      <c r="AE406" s="108"/>
      <c r="AF406" s="108"/>
      <c r="AG406" s="108"/>
      <c r="AH406" s="108"/>
      <c r="AI406" s="108"/>
      <c r="AJ406" s="108"/>
      <c r="AK406" s="108"/>
      <c r="AL406" s="108"/>
      <c r="AM406" s="108"/>
      <c r="AN406" s="108"/>
      <c r="AO406" s="108"/>
      <c r="AP406" s="108"/>
      <c r="AQ406" s="108"/>
      <c r="AR406" s="108"/>
      <c r="AS406" s="108"/>
      <c r="AT406" s="108"/>
      <c r="AU406" s="108"/>
      <c r="AV406" s="108"/>
      <c r="AW406" s="108"/>
      <c r="AX406" s="108"/>
      <c r="AY406" s="108"/>
      <c r="AZ406" s="108"/>
      <c r="BA406" s="108"/>
    </row>
    <row r="407" spans="1:53">
      <c r="A407" s="108"/>
      <c r="B407" s="108"/>
      <c r="C407" s="108"/>
      <c r="D407" s="108"/>
      <c r="E407" s="108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  <c r="R407" s="108"/>
      <c r="S407" s="108"/>
      <c r="T407" s="108"/>
      <c r="U407" s="108"/>
      <c r="V407" s="108"/>
      <c r="W407" s="108"/>
      <c r="X407" s="108"/>
      <c r="Y407" s="108"/>
      <c r="Z407" s="108"/>
      <c r="AA407" s="108"/>
      <c r="AB407" s="108"/>
      <c r="AC407" s="108"/>
      <c r="AD407" s="108"/>
      <c r="AE407" s="108"/>
      <c r="AF407" s="108"/>
      <c r="AG407" s="108"/>
      <c r="AH407" s="108"/>
      <c r="AI407" s="108"/>
      <c r="AJ407" s="108"/>
      <c r="AK407" s="108"/>
      <c r="AL407" s="108"/>
      <c r="AM407" s="108"/>
      <c r="AN407" s="108"/>
      <c r="AO407" s="108"/>
      <c r="AP407" s="108"/>
      <c r="AQ407" s="108"/>
      <c r="AR407" s="108"/>
      <c r="AS407" s="108"/>
      <c r="AT407" s="108"/>
      <c r="AU407" s="108"/>
      <c r="AV407" s="108"/>
      <c r="AW407" s="108"/>
      <c r="AX407" s="108"/>
      <c r="AY407" s="108"/>
      <c r="AZ407" s="108"/>
      <c r="BA407" s="108"/>
    </row>
    <row r="408" spans="1:53">
      <c r="A408" s="108"/>
      <c r="B408" s="108"/>
      <c r="C408" s="108"/>
      <c r="D408" s="108"/>
      <c r="E408" s="108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  <c r="S408" s="108"/>
      <c r="T408" s="108"/>
      <c r="U408" s="108"/>
      <c r="V408" s="108"/>
      <c r="W408" s="108"/>
      <c r="X408" s="108"/>
      <c r="Y408" s="108"/>
      <c r="Z408" s="108"/>
      <c r="AA408" s="108"/>
      <c r="AB408" s="108"/>
      <c r="AC408" s="108"/>
      <c r="AD408" s="108"/>
      <c r="AE408" s="108"/>
      <c r="AF408" s="108"/>
      <c r="AG408" s="108"/>
      <c r="AH408" s="108"/>
      <c r="AI408" s="108"/>
      <c r="AJ408" s="108"/>
      <c r="AK408" s="108"/>
      <c r="AL408" s="108"/>
      <c r="AM408" s="108"/>
      <c r="AN408" s="108"/>
      <c r="AO408" s="108"/>
      <c r="AP408" s="108"/>
      <c r="AQ408" s="108"/>
      <c r="AR408" s="108"/>
      <c r="AS408" s="108"/>
      <c r="AT408" s="108"/>
      <c r="AU408" s="108"/>
      <c r="AV408" s="108"/>
      <c r="AW408" s="108"/>
      <c r="AX408" s="108"/>
      <c r="AY408" s="108"/>
      <c r="AZ408" s="108"/>
      <c r="BA408" s="108"/>
    </row>
    <row r="409" spans="1:53">
      <c r="A409" s="108"/>
      <c r="B409" s="108"/>
      <c r="C409" s="108"/>
      <c r="D409" s="108"/>
      <c r="E409" s="108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  <c r="R409" s="108"/>
      <c r="S409" s="108"/>
      <c r="T409" s="108"/>
      <c r="U409" s="108"/>
      <c r="V409" s="108"/>
      <c r="W409" s="108"/>
      <c r="X409" s="108"/>
      <c r="Y409" s="108"/>
      <c r="Z409" s="108"/>
      <c r="AA409" s="108"/>
      <c r="AB409" s="108"/>
      <c r="AC409" s="108"/>
      <c r="AD409" s="108"/>
      <c r="AE409" s="108"/>
      <c r="AF409" s="108"/>
      <c r="AG409" s="108"/>
      <c r="AH409" s="108"/>
      <c r="AI409" s="108"/>
      <c r="AJ409" s="108"/>
      <c r="AK409" s="108"/>
      <c r="AL409" s="108"/>
      <c r="AM409" s="108"/>
      <c r="AN409" s="108"/>
      <c r="AO409" s="108"/>
      <c r="AP409" s="108"/>
      <c r="AQ409" s="108"/>
      <c r="AR409" s="108"/>
      <c r="AS409" s="108"/>
      <c r="AT409" s="108"/>
      <c r="AU409" s="108"/>
      <c r="AV409" s="108"/>
      <c r="AW409" s="108"/>
      <c r="AX409" s="108"/>
      <c r="AY409" s="108"/>
      <c r="AZ409" s="108"/>
      <c r="BA409" s="108"/>
    </row>
    <row r="410" spans="1:53">
      <c r="A410" s="108"/>
      <c r="B410" s="108"/>
      <c r="C410" s="108"/>
      <c r="D410" s="108"/>
      <c r="E410" s="108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  <c r="S410" s="108"/>
      <c r="T410" s="108"/>
      <c r="U410" s="108"/>
      <c r="V410" s="108"/>
      <c r="W410" s="108"/>
      <c r="X410" s="108"/>
      <c r="Y410" s="108"/>
      <c r="Z410" s="108"/>
      <c r="AA410" s="108"/>
      <c r="AB410" s="108"/>
      <c r="AC410" s="108"/>
      <c r="AD410" s="108"/>
      <c r="AE410" s="108"/>
      <c r="AF410" s="108"/>
      <c r="AG410" s="108"/>
      <c r="AH410" s="108"/>
      <c r="AI410" s="108"/>
      <c r="AJ410" s="108"/>
      <c r="AK410" s="108"/>
      <c r="AL410" s="108"/>
      <c r="AM410" s="108"/>
      <c r="AN410" s="108"/>
      <c r="AO410" s="108"/>
      <c r="AP410" s="108"/>
      <c r="AQ410" s="108"/>
      <c r="AR410" s="108"/>
      <c r="AS410" s="108"/>
      <c r="AT410" s="108"/>
      <c r="AU410" s="108"/>
      <c r="AV410" s="108"/>
      <c r="AW410" s="108"/>
      <c r="AX410" s="108"/>
      <c r="AY410" s="108"/>
      <c r="AZ410" s="108"/>
      <c r="BA410" s="108"/>
    </row>
    <row r="411" spans="1:53">
      <c r="A411" s="108"/>
      <c r="B411" s="108"/>
      <c r="C411" s="108"/>
      <c r="D411" s="108"/>
      <c r="E411" s="108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  <c r="R411" s="108"/>
      <c r="S411" s="108"/>
      <c r="T411" s="108"/>
      <c r="U411" s="108"/>
      <c r="V411" s="108"/>
      <c r="W411" s="108"/>
      <c r="X411" s="108"/>
      <c r="Y411" s="108"/>
      <c r="Z411" s="108"/>
      <c r="AA411" s="108"/>
      <c r="AB411" s="108"/>
      <c r="AC411" s="108"/>
      <c r="AD411" s="108"/>
      <c r="AE411" s="108"/>
      <c r="AF411" s="108"/>
      <c r="AG411" s="108"/>
      <c r="AH411" s="108"/>
      <c r="AI411" s="108"/>
      <c r="AJ411" s="108"/>
      <c r="AK411" s="108"/>
      <c r="AL411" s="108"/>
      <c r="AM411" s="108"/>
      <c r="AN411" s="108"/>
      <c r="AO411" s="108"/>
      <c r="AP411" s="108"/>
      <c r="AQ411" s="108"/>
      <c r="AR411" s="108"/>
      <c r="AS411" s="108"/>
      <c r="AT411" s="108"/>
      <c r="AU411" s="108"/>
      <c r="AV411" s="108"/>
      <c r="AW411" s="108"/>
      <c r="AX411" s="108"/>
      <c r="AY411" s="108"/>
      <c r="AZ411" s="108"/>
      <c r="BA411" s="108"/>
    </row>
    <row r="412" spans="1:53">
      <c r="A412" s="108"/>
      <c r="B412" s="108"/>
      <c r="C412" s="108"/>
      <c r="D412" s="108"/>
      <c r="E412" s="108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  <c r="R412" s="108"/>
      <c r="S412" s="108"/>
      <c r="T412" s="108"/>
      <c r="U412" s="108"/>
      <c r="V412" s="108"/>
      <c r="W412" s="108"/>
      <c r="X412" s="108"/>
      <c r="Y412" s="108"/>
      <c r="Z412" s="108"/>
      <c r="AA412" s="108"/>
      <c r="AB412" s="108"/>
      <c r="AC412" s="108"/>
      <c r="AD412" s="108"/>
      <c r="AE412" s="108"/>
      <c r="AF412" s="108"/>
      <c r="AG412" s="108"/>
      <c r="AH412" s="108"/>
      <c r="AI412" s="108"/>
      <c r="AJ412" s="108"/>
      <c r="AK412" s="108"/>
      <c r="AL412" s="108"/>
      <c r="AM412" s="108"/>
      <c r="AN412" s="108"/>
      <c r="AO412" s="108"/>
      <c r="AP412" s="108"/>
      <c r="AQ412" s="108"/>
      <c r="AR412" s="108"/>
      <c r="AS412" s="108"/>
      <c r="AT412" s="108"/>
      <c r="AU412" s="108"/>
      <c r="AV412" s="108"/>
      <c r="AW412" s="108"/>
      <c r="AX412" s="108"/>
      <c r="AY412" s="108"/>
      <c r="AZ412" s="108"/>
      <c r="BA412" s="108"/>
    </row>
    <row r="413" spans="1:53">
      <c r="A413" s="108"/>
      <c r="B413" s="108"/>
      <c r="C413" s="108"/>
      <c r="D413" s="108"/>
      <c r="E413" s="108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  <c r="R413" s="108"/>
      <c r="S413" s="108"/>
      <c r="T413" s="108"/>
      <c r="U413" s="108"/>
      <c r="V413" s="108"/>
      <c r="W413" s="108"/>
      <c r="X413" s="108"/>
      <c r="Y413" s="108"/>
      <c r="Z413" s="108"/>
      <c r="AA413" s="108"/>
      <c r="AB413" s="108"/>
      <c r="AC413" s="108"/>
      <c r="AD413" s="108"/>
      <c r="AE413" s="108"/>
      <c r="AF413" s="108"/>
      <c r="AG413" s="108"/>
      <c r="AH413" s="108"/>
      <c r="AI413" s="108"/>
      <c r="AJ413" s="108"/>
      <c r="AK413" s="108"/>
      <c r="AL413" s="108"/>
      <c r="AM413" s="108"/>
      <c r="AN413" s="108"/>
      <c r="AO413" s="108"/>
      <c r="AP413" s="108"/>
      <c r="AQ413" s="108"/>
      <c r="AR413" s="108"/>
      <c r="AS413" s="108"/>
      <c r="AT413" s="108"/>
      <c r="AU413" s="108"/>
      <c r="AV413" s="108"/>
      <c r="AW413" s="108"/>
      <c r="AX413" s="108"/>
      <c r="AY413" s="108"/>
      <c r="AZ413" s="108"/>
      <c r="BA413" s="108"/>
    </row>
    <row r="414" spans="1:53">
      <c r="A414" s="108"/>
      <c r="B414" s="108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  <c r="S414" s="108"/>
      <c r="T414" s="108"/>
      <c r="U414" s="108"/>
      <c r="V414" s="108"/>
      <c r="W414" s="108"/>
      <c r="X414" s="108"/>
      <c r="Y414" s="108"/>
      <c r="Z414" s="108"/>
      <c r="AA414" s="108"/>
      <c r="AB414" s="108"/>
      <c r="AC414" s="108"/>
      <c r="AD414" s="108"/>
      <c r="AE414" s="108"/>
      <c r="AF414" s="108"/>
      <c r="AG414" s="108"/>
      <c r="AH414" s="108"/>
      <c r="AI414" s="108"/>
      <c r="AJ414" s="108"/>
      <c r="AK414" s="108"/>
      <c r="AL414" s="108"/>
      <c r="AM414" s="108"/>
      <c r="AN414" s="108"/>
      <c r="AO414" s="108"/>
      <c r="AP414" s="108"/>
      <c r="AQ414" s="108"/>
      <c r="AR414" s="108"/>
      <c r="AS414" s="108"/>
      <c r="AT414" s="108"/>
      <c r="AU414" s="108"/>
      <c r="AV414" s="108"/>
      <c r="AW414" s="108"/>
      <c r="AX414" s="108"/>
      <c r="AY414" s="108"/>
      <c r="AZ414" s="108"/>
      <c r="BA414" s="108"/>
    </row>
    <row r="415" spans="1:53">
      <c r="A415" s="108"/>
      <c r="B415" s="108"/>
      <c r="C415" s="108"/>
      <c r="D415" s="108"/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  <c r="S415" s="108"/>
      <c r="T415" s="108"/>
      <c r="U415" s="108"/>
      <c r="V415" s="108"/>
      <c r="W415" s="108"/>
      <c r="X415" s="108"/>
      <c r="Y415" s="108"/>
      <c r="Z415" s="108"/>
      <c r="AA415" s="108"/>
      <c r="AB415" s="108"/>
      <c r="AC415" s="108"/>
      <c r="AD415" s="108"/>
      <c r="AE415" s="108"/>
      <c r="AF415" s="108"/>
      <c r="AG415" s="108"/>
      <c r="AH415" s="108"/>
      <c r="AI415" s="108"/>
      <c r="AJ415" s="108"/>
      <c r="AK415" s="108"/>
      <c r="AL415" s="108"/>
      <c r="AM415" s="108"/>
      <c r="AN415" s="108"/>
      <c r="AO415" s="108"/>
      <c r="AP415" s="108"/>
      <c r="AQ415" s="108"/>
      <c r="AR415" s="108"/>
      <c r="AS415" s="108"/>
      <c r="AT415" s="108"/>
      <c r="AU415" s="108"/>
      <c r="AV415" s="108"/>
      <c r="AW415" s="108"/>
      <c r="AX415" s="108"/>
      <c r="AY415" s="108"/>
      <c r="AZ415" s="108"/>
      <c r="BA415" s="108"/>
    </row>
    <row r="416" spans="1:53">
      <c r="A416" s="108"/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  <c r="S416" s="108"/>
      <c r="T416" s="108"/>
      <c r="U416" s="108"/>
      <c r="V416" s="108"/>
      <c r="W416" s="108"/>
      <c r="X416" s="108"/>
      <c r="Y416" s="108"/>
      <c r="Z416" s="108"/>
      <c r="AA416" s="108"/>
      <c r="AB416" s="108"/>
      <c r="AC416" s="108"/>
      <c r="AD416" s="108"/>
      <c r="AE416" s="108"/>
      <c r="AF416" s="108"/>
      <c r="AG416" s="108"/>
      <c r="AH416" s="108"/>
      <c r="AI416" s="108"/>
      <c r="AJ416" s="108"/>
      <c r="AK416" s="108"/>
      <c r="AL416" s="108"/>
      <c r="AM416" s="108"/>
      <c r="AN416" s="108"/>
      <c r="AO416" s="108"/>
      <c r="AP416" s="108"/>
      <c r="AQ416" s="108"/>
      <c r="AR416" s="108"/>
      <c r="AS416" s="108"/>
      <c r="AT416" s="108"/>
      <c r="AU416" s="108"/>
      <c r="AV416" s="108"/>
      <c r="AW416" s="108"/>
      <c r="AX416" s="108"/>
      <c r="AY416" s="108"/>
      <c r="AZ416" s="108"/>
      <c r="BA416" s="108"/>
    </row>
    <row r="417" spans="1:53">
      <c r="A417" s="108"/>
      <c r="B417" s="108"/>
      <c r="C417" s="108"/>
      <c r="D417" s="108"/>
      <c r="E417" s="108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  <c r="R417" s="108"/>
      <c r="S417" s="108"/>
      <c r="T417" s="108"/>
      <c r="U417" s="108"/>
      <c r="V417" s="108"/>
      <c r="W417" s="108"/>
      <c r="X417" s="108"/>
      <c r="Y417" s="108"/>
      <c r="Z417" s="108"/>
      <c r="AA417" s="108"/>
      <c r="AB417" s="108"/>
      <c r="AC417" s="108"/>
      <c r="AD417" s="108"/>
      <c r="AE417" s="108"/>
      <c r="AF417" s="108"/>
      <c r="AG417" s="108"/>
      <c r="AH417" s="108"/>
      <c r="AI417" s="108"/>
      <c r="AJ417" s="108"/>
      <c r="AK417" s="108"/>
      <c r="AL417" s="108"/>
      <c r="AM417" s="108"/>
      <c r="AN417" s="108"/>
      <c r="AO417" s="108"/>
      <c r="AP417" s="108"/>
      <c r="AQ417" s="108"/>
      <c r="AR417" s="108"/>
      <c r="AS417" s="108"/>
      <c r="AT417" s="108"/>
      <c r="AU417" s="108"/>
      <c r="AV417" s="108"/>
      <c r="AW417" s="108"/>
      <c r="AX417" s="108"/>
      <c r="AY417" s="108"/>
      <c r="AZ417" s="108"/>
      <c r="BA417" s="108"/>
    </row>
    <row r="418" spans="1:53">
      <c r="A418" s="108"/>
      <c r="B418" s="108"/>
      <c r="C418" s="108"/>
      <c r="D418" s="108"/>
      <c r="E418" s="108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  <c r="S418" s="108"/>
      <c r="T418" s="108"/>
      <c r="U418" s="108"/>
      <c r="V418" s="108"/>
      <c r="W418" s="108"/>
      <c r="X418" s="108"/>
      <c r="Y418" s="108"/>
      <c r="Z418" s="108"/>
      <c r="AA418" s="108"/>
      <c r="AB418" s="108"/>
      <c r="AC418" s="108"/>
      <c r="AD418" s="108"/>
      <c r="AE418" s="108"/>
      <c r="AF418" s="108"/>
      <c r="AG418" s="108"/>
      <c r="AH418" s="108"/>
      <c r="AI418" s="108"/>
      <c r="AJ418" s="108"/>
      <c r="AK418" s="108"/>
      <c r="AL418" s="108"/>
      <c r="AM418" s="108"/>
      <c r="AN418" s="108"/>
      <c r="AO418" s="108"/>
      <c r="AP418" s="108"/>
      <c r="AQ418" s="108"/>
      <c r="AR418" s="108"/>
      <c r="AS418" s="108"/>
      <c r="AT418" s="108"/>
      <c r="AU418" s="108"/>
      <c r="AV418" s="108"/>
      <c r="AW418" s="108"/>
      <c r="AX418" s="108"/>
      <c r="AY418" s="108"/>
      <c r="AZ418" s="108"/>
      <c r="BA418" s="108"/>
    </row>
    <row r="419" spans="1:53">
      <c r="A419" s="108"/>
      <c r="B419" s="108"/>
      <c r="C419" s="108"/>
      <c r="D419" s="108"/>
      <c r="E419" s="108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  <c r="S419" s="108"/>
      <c r="T419" s="108"/>
      <c r="U419" s="108"/>
      <c r="V419" s="108"/>
      <c r="W419" s="108"/>
      <c r="X419" s="108"/>
      <c r="Y419" s="108"/>
      <c r="Z419" s="108"/>
      <c r="AA419" s="108"/>
      <c r="AB419" s="108"/>
      <c r="AC419" s="108"/>
      <c r="AD419" s="108"/>
      <c r="AE419" s="108"/>
      <c r="AF419" s="108"/>
      <c r="AG419" s="108"/>
      <c r="AH419" s="108"/>
      <c r="AI419" s="108"/>
      <c r="AJ419" s="108"/>
      <c r="AK419" s="108"/>
      <c r="AL419" s="108"/>
      <c r="AM419" s="108"/>
      <c r="AN419" s="108"/>
      <c r="AO419" s="108"/>
      <c r="AP419" s="108"/>
      <c r="AQ419" s="108"/>
      <c r="AR419" s="108"/>
      <c r="AS419" s="108"/>
      <c r="AT419" s="108"/>
      <c r="AU419" s="108"/>
      <c r="AV419" s="108"/>
      <c r="AW419" s="108"/>
      <c r="AX419" s="108"/>
      <c r="AY419" s="108"/>
      <c r="AZ419" s="108"/>
      <c r="BA419" s="108"/>
    </row>
    <row r="420" spans="1:53">
      <c r="A420" s="108"/>
      <c r="B420" s="108"/>
      <c r="C420" s="108"/>
      <c r="D420" s="108"/>
      <c r="E420" s="108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  <c r="S420" s="108"/>
      <c r="T420" s="108"/>
      <c r="U420" s="108"/>
      <c r="V420" s="108"/>
      <c r="W420" s="108"/>
      <c r="X420" s="108"/>
      <c r="Y420" s="108"/>
      <c r="Z420" s="108"/>
      <c r="AA420" s="108"/>
      <c r="AB420" s="108"/>
      <c r="AC420" s="108"/>
      <c r="AD420" s="108"/>
      <c r="AE420" s="108"/>
      <c r="AF420" s="108"/>
      <c r="AG420" s="108"/>
      <c r="AH420" s="108"/>
      <c r="AI420" s="108"/>
      <c r="AJ420" s="108"/>
      <c r="AK420" s="108"/>
      <c r="AL420" s="108"/>
      <c r="AM420" s="108"/>
      <c r="AN420" s="108"/>
      <c r="AO420" s="108"/>
      <c r="AP420" s="108"/>
      <c r="AQ420" s="108"/>
      <c r="AR420" s="108"/>
      <c r="AS420" s="108"/>
      <c r="AT420" s="108"/>
      <c r="AU420" s="108"/>
      <c r="AV420" s="108"/>
      <c r="AW420" s="108"/>
      <c r="AX420" s="108"/>
      <c r="AY420" s="108"/>
      <c r="AZ420" s="108"/>
      <c r="BA420" s="108"/>
    </row>
    <row r="421" spans="1:53">
      <c r="A421" s="108"/>
      <c r="B421" s="108"/>
      <c r="C421" s="108"/>
      <c r="D421" s="108"/>
      <c r="E421" s="108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  <c r="S421" s="108"/>
      <c r="T421" s="108"/>
      <c r="U421" s="108"/>
      <c r="V421" s="108"/>
      <c r="W421" s="108"/>
      <c r="X421" s="108"/>
      <c r="Y421" s="108"/>
      <c r="Z421" s="108"/>
      <c r="AA421" s="108"/>
      <c r="AB421" s="108"/>
      <c r="AC421" s="108"/>
      <c r="AD421" s="108"/>
      <c r="AE421" s="108"/>
      <c r="AF421" s="108"/>
      <c r="AG421" s="108"/>
      <c r="AH421" s="108"/>
      <c r="AI421" s="108"/>
      <c r="AJ421" s="108"/>
      <c r="AK421" s="108"/>
      <c r="AL421" s="108"/>
      <c r="AM421" s="108"/>
      <c r="AN421" s="108"/>
      <c r="AO421" s="108"/>
      <c r="AP421" s="108"/>
      <c r="AQ421" s="108"/>
      <c r="AR421" s="108"/>
      <c r="AS421" s="108"/>
      <c r="AT421" s="108"/>
      <c r="AU421" s="108"/>
      <c r="AV421" s="108"/>
      <c r="AW421" s="108"/>
      <c r="AX421" s="108"/>
      <c r="AY421" s="108"/>
      <c r="AZ421" s="108"/>
      <c r="BA421" s="108"/>
    </row>
    <row r="422" spans="1:53">
      <c r="A422" s="108"/>
      <c r="B422" s="108"/>
      <c r="C422" s="108"/>
      <c r="D422" s="108"/>
      <c r="E422" s="108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  <c r="S422" s="108"/>
      <c r="T422" s="108"/>
      <c r="U422" s="108"/>
      <c r="V422" s="108"/>
      <c r="W422" s="108"/>
      <c r="X422" s="108"/>
      <c r="Y422" s="108"/>
      <c r="Z422" s="108"/>
      <c r="AA422" s="108"/>
      <c r="AB422" s="108"/>
      <c r="AC422" s="108"/>
      <c r="AD422" s="108"/>
      <c r="AE422" s="108"/>
      <c r="AF422" s="108"/>
      <c r="AG422" s="108"/>
      <c r="AH422" s="108"/>
      <c r="AI422" s="108"/>
      <c r="AJ422" s="108"/>
      <c r="AK422" s="108"/>
      <c r="AL422" s="108"/>
      <c r="AM422" s="108"/>
      <c r="AN422" s="108"/>
      <c r="AO422" s="108"/>
      <c r="AP422" s="108"/>
      <c r="AQ422" s="108"/>
      <c r="AR422" s="108"/>
      <c r="AS422" s="108"/>
      <c r="AT422" s="108"/>
      <c r="AU422" s="108"/>
      <c r="AV422" s="108"/>
      <c r="AW422" s="108"/>
      <c r="AX422" s="108"/>
      <c r="AY422" s="108"/>
      <c r="AZ422" s="108"/>
      <c r="BA422" s="108"/>
    </row>
    <row r="423" spans="1:53">
      <c r="A423" s="108"/>
      <c r="B423" s="108"/>
      <c r="C423" s="108"/>
      <c r="D423" s="108"/>
      <c r="E423" s="108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  <c r="S423" s="108"/>
      <c r="T423" s="108"/>
      <c r="U423" s="108"/>
      <c r="V423" s="108"/>
      <c r="W423" s="108"/>
      <c r="X423" s="108"/>
      <c r="Y423" s="108"/>
      <c r="Z423" s="108"/>
      <c r="AA423" s="108"/>
      <c r="AB423" s="108"/>
      <c r="AC423" s="108"/>
      <c r="AD423" s="108"/>
      <c r="AE423" s="108"/>
      <c r="AF423" s="108"/>
      <c r="AG423" s="108"/>
      <c r="AH423" s="108"/>
      <c r="AI423" s="108"/>
      <c r="AJ423" s="108"/>
      <c r="AK423" s="108"/>
      <c r="AL423" s="108"/>
      <c r="AM423" s="108"/>
      <c r="AN423" s="108"/>
      <c r="AO423" s="108"/>
      <c r="AP423" s="108"/>
      <c r="AQ423" s="108"/>
      <c r="AR423" s="108"/>
      <c r="AS423" s="108"/>
      <c r="AT423" s="108"/>
      <c r="AU423" s="108"/>
      <c r="AV423" s="108"/>
      <c r="AW423" s="108"/>
      <c r="AX423" s="108"/>
      <c r="AY423" s="108"/>
      <c r="AZ423" s="108"/>
      <c r="BA423" s="108"/>
    </row>
    <row r="424" spans="1:53">
      <c r="A424" s="108"/>
      <c r="B424" s="108"/>
      <c r="C424" s="108"/>
      <c r="D424" s="108"/>
      <c r="E424" s="108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  <c r="S424" s="108"/>
      <c r="T424" s="108"/>
      <c r="U424" s="108"/>
      <c r="V424" s="108"/>
      <c r="W424" s="108"/>
      <c r="X424" s="108"/>
      <c r="Y424" s="108"/>
      <c r="Z424" s="108"/>
      <c r="AA424" s="108"/>
      <c r="AB424" s="108"/>
      <c r="AC424" s="108"/>
      <c r="AD424" s="108"/>
      <c r="AE424" s="108"/>
      <c r="AF424" s="108"/>
      <c r="AG424" s="108"/>
      <c r="AH424" s="108"/>
      <c r="AI424" s="108"/>
      <c r="AJ424" s="108"/>
      <c r="AK424" s="108"/>
      <c r="AL424" s="108"/>
      <c r="AM424" s="108"/>
      <c r="AN424" s="108"/>
      <c r="AO424" s="108"/>
      <c r="AP424" s="108"/>
      <c r="AQ424" s="108"/>
      <c r="AR424" s="108"/>
      <c r="AS424" s="108"/>
      <c r="AT424" s="108"/>
      <c r="AU424" s="108"/>
      <c r="AV424" s="108"/>
      <c r="AW424" s="108"/>
      <c r="AX424" s="108"/>
      <c r="AY424" s="108"/>
      <c r="AZ424" s="108"/>
      <c r="BA424" s="108"/>
    </row>
    <row r="425" spans="1:53">
      <c r="A425" s="108"/>
      <c r="B425" s="108"/>
      <c r="C425" s="108"/>
      <c r="D425" s="108"/>
      <c r="E425" s="108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  <c r="S425" s="108"/>
      <c r="T425" s="108"/>
      <c r="U425" s="108"/>
      <c r="V425" s="108"/>
      <c r="W425" s="108"/>
      <c r="X425" s="108"/>
      <c r="Y425" s="108"/>
      <c r="Z425" s="108"/>
      <c r="AA425" s="108"/>
      <c r="AB425" s="108"/>
      <c r="AC425" s="108"/>
      <c r="AD425" s="108"/>
      <c r="AE425" s="108"/>
      <c r="AF425" s="108"/>
      <c r="AG425" s="108"/>
      <c r="AH425" s="108"/>
      <c r="AI425" s="108"/>
      <c r="AJ425" s="108"/>
      <c r="AK425" s="108"/>
      <c r="AL425" s="108"/>
      <c r="AM425" s="108"/>
      <c r="AN425" s="108"/>
      <c r="AO425" s="108"/>
      <c r="AP425" s="108"/>
      <c r="AQ425" s="108"/>
      <c r="AR425" s="108"/>
      <c r="AS425" s="108"/>
      <c r="AT425" s="108"/>
      <c r="AU425" s="108"/>
      <c r="AV425" s="108"/>
      <c r="AW425" s="108"/>
      <c r="AX425" s="108"/>
      <c r="AY425" s="108"/>
      <c r="AZ425" s="108"/>
      <c r="BA425" s="108"/>
    </row>
    <row r="426" spans="1:53">
      <c r="A426" s="108"/>
      <c r="B426" s="108"/>
      <c r="C426" s="108"/>
      <c r="D426" s="108"/>
      <c r="E426" s="108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  <c r="P426" s="108"/>
      <c r="Q426" s="108"/>
      <c r="R426" s="108"/>
      <c r="S426" s="108"/>
      <c r="T426" s="108"/>
      <c r="U426" s="108"/>
      <c r="V426" s="108"/>
      <c r="W426" s="108"/>
      <c r="X426" s="108"/>
      <c r="Y426" s="108"/>
      <c r="Z426" s="108"/>
      <c r="AA426" s="108"/>
      <c r="AB426" s="108"/>
      <c r="AC426" s="108"/>
      <c r="AD426" s="108"/>
      <c r="AE426" s="108"/>
      <c r="AF426" s="108"/>
      <c r="AG426" s="108"/>
      <c r="AH426" s="108"/>
      <c r="AI426" s="108"/>
      <c r="AJ426" s="108"/>
      <c r="AK426" s="108"/>
      <c r="AL426" s="108"/>
      <c r="AM426" s="108"/>
      <c r="AN426" s="108"/>
      <c r="AO426" s="108"/>
      <c r="AP426" s="108"/>
      <c r="AQ426" s="108"/>
      <c r="AR426" s="108"/>
      <c r="AS426" s="108"/>
      <c r="AT426" s="108"/>
      <c r="AU426" s="108"/>
      <c r="AV426" s="108"/>
      <c r="AW426" s="108"/>
      <c r="AX426" s="108"/>
      <c r="AY426" s="108"/>
      <c r="AZ426" s="108"/>
      <c r="BA426" s="108"/>
    </row>
    <row r="427" spans="1:53">
      <c r="A427" s="108"/>
      <c r="B427" s="108"/>
      <c r="C427" s="108"/>
      <c r="D427" s="108"/>
      <c r="E427" s="108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  <c r="S427" s="108"/>
      <c r="T427" s="108"/>
      <c r="U427" s="108"/>
      <c r="V427" s="108"/>
      <c r="W427" s="108"/>
      <c r="X427" s="108"/>
      <c r="Y427" s="108"/>
      <c r="Z427" s="108"/>
      <c r="AA427" s="108"/>
      <c r="AB427" s="108"/>
      <c r="AC427" s="108"/>
      <c r="AD427" s="108"/>
      <c r="AE427" s="108"/>
      <c r="AF427" s="108"/>
      <c r="AG427" s="108"/>
      <c r="AH427" s="108"/>
      <c r="AI427" s="108"/>
      <c r="AJ427" s="108"/>
      <c r="AK427" s="108"/>
      <c r="AL427" s="108"/>
      <c r="AM427" s="108"/>
      <c r="AN427" s="108"/>
      <c r="AO427" s="108"/>
      <c r="AP427" s="108"/>
      <c r="AQ427" s="108"/>
      <c r="AR427" s="108"/>
      <c r="AS427" s="108"/>
      <c r="AT427" s="108"/>
      <c r="AU427" s="108"/>
      <c r="AV427" s="108"/>
      <c r="AW427" s="108"/>
      <c r="AX427" s="108"/>
      <c r="AY427" s="108"/>
      <c r="AZ427" s="108"/>
      <c r="BA427" s="108"/>
    </row>
    <row r="428" spans="1:53">
      <c r="A428" s="108"/>
      <c r="B428" s="108"/>
      <c r="C428" s="108"/>
      <c r="D428" s="108"/>
      <c r="E428" s="108"/>
      <c r="F428" s="108"/>
      <c r="G428" s="108"/>
      <c r="H428" s="108"/>
      <c r="I428" s="108"/>
      <c r="J428" s="108"/>
      <c r="K428" s="108"/>
      <c r="L428" s="108"/>
      <c r="M428" s="108"/>
      <c r="N428" s="108"/>
      <c r="O428" s="108"/>
      <c r="P428" s="108"/>
      <c r="Q428" s="108"/>
      <c r="R428" s="108"/>
      <c r="S428" s="108"/>
      <c r="T428" s="108"/>
      <c r="U428" s="108"/>
      <c r="V428" s="108"/>
      <c r="W428" s="108"/>
      <c r="X428" s="108"/>
      <c r="Y428" s="108"/>
      <c r="Z428" s="108"/>
      <c r="AA428" s="108"/>
      <c r="AB428" s="108"/>
      <c r="AC428" s="108"/>
      <c r="AD428" s="108"/>
      <c r="AE428" s="108"/>
      <c r="AF428" s="108"/>
      <c r="AG428" s="108"/>
      <c r="AH428" s="108"/>
      <c r="AI428" s="108"/>
      <c r="AJ428" s="108"/>
      <c r="AK428" s="108"/>
      <c r="AL428" s="108"/>
      <c r="AM428" s="108"/>
      <c r="AN428" s="108"/>
      <c r="AO428" s="108"/>
      <c r="AP428" s="108"/>
      <c r="AQ428" s="108"/>
      <c r="AR428" s="108"/>
      <c r="AS428" s="108"/>
      <c r="AT428" s="108"/>
      <c r="AU428" s="108"/>
      <c r="AV428" s="108"/>
      <c r="AW428" s="108"/>
      <c r="AX428" s="108"/>
      <c r="AY428" s="108"/>
      <c r="AZ428" s="108"/>
      <c r="BA428" s="108"/>
    </row>
    <row r="429" spans="1:53">
      <c r="A429" s="108"/>
      <c r="B429" s="108"/>
      <c r="C429" s="108"/>
      <c r="D429" s="108"/>
      <c r="E429" s="108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  <c r="P429" s="108"/>
      <c r="Q429" s="108"/>
      <c r="R429" s="108"/>
      <c r="S429" s="108"/>
      <c r="T429" s="108"/>
      <c r="U429" s="108"/>
      <c r="V429" s="108"/>
      <c r="W429" s="108"/>
      <c r="X429" s="108"/>
      <c r="Y429" s="108"/>
      <c r="Z429" s="108"/>
      <c r="AA429" s="108"/>
      <c r="AB429" s="108"/>
      <c r="AC429" s="108"/>
      <c r="AD429" s="108"/>
      <c r="AE429" s="108"/>
      <c r="AF429" s="108"/>
      <c r="AG429" s="108"/>
      <c r="AH429" s="108"/>
      <c r="AI429" s="108"/>
      <c r="AJ429" s="108"/>
      <c r="AK429" s="108"/>
      <c r="AL429" s="108"/>
      <c r="AM429" s="108"/>
      <c r="AN429" s="108"/>
      <c r="AO429" s="108"/>
      <c r="AP429" s="108"/>
      <c r="AQ429" s="108"/>
      <c r="AR429" s="108"/>
      <c r="AS429" s="108"/>
      <c r="AT429" s="108"/>
      <c r="AU429" s="108"/>
      <c r="AV429" s="108"/>
      <c r="AW429" s="108"/>
      <c r="AX429" s="108"/>
      <c r="AY429" s="108"/>
      <c r="AZ429" s="108"/>
      <c r="BA429" s="108"/>
    </row>
    <row r="430" spans="1:53">
      <c r="A430" s="108"/>
      <c r="B430" s="108"/>
      <c r="C430" s="108"/>
      <c r="D430" s="108"/>
      <c r="E430" s="108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  <c r="S430" s="108"/>
      <c r="T430" s="108"/>
      <c r="U430" s="108"/>
      <c r="V430" s="108"/>
      <c r="W430" s="108"/>
      <c r="X430" s="108"/>
      <c r="Y430" s="108"/>
      <c r="Z430" s="108"/>
      <c r="AA430" s="108"/>
      <c r="AB430" s="108"/>
      <c r="AC430" s="108"/>
      <c r="AD430" s="108"/>
      <c r="AE430" s="108"/>
      <c r="AF430" s="108"/>
      <c r="AG430" s="108"/>
      <c r="AH430" s="108"/>
      <c r="AI430" s="108"/>
      <c r="AJ430" s="108"/>
      <c r="AK430" s="108"/>
      <c r="AL430" s="108"/>
      <c r="AM430" s="108"/>
      <c r="AN430" s="108"/>
      <c r="AO430" s="108"/>
      <c r="AP430" s="108"/>
      <c r="AQ430" s="108"/>
      <c r="AR430" s="108"/>
      <c r="AS430" s="108"/>
      <c r="AT430" s="108"/>
      <c r="AU430" s="108"/>
      <c r="AV430" s="108"/>
      <c r="AW430" s="108"/>
      <c r="AX430" s="108"/>
      <c r="AY430" s="108"/>
      <c r="AZ430" s="108"/>
      <c r="BA430" s="108"/>
    </row>
    <row r="431" spans="1:53">
      <c r="A431" s="108"/>
      <c r="B431" s="108"/>
      <c r="C431" s="108"/>
      <c r="D431" s="108"/>
      <c r="E431" s="108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  <c r="S431" s="108"/>
      <c r="T431" s="108"/>
      <c r="U431" s="108"/>
      <c r="V431" s="108"/>
      <c r="W431" s="108"/>
      <c r="X431" s="108"/>
      <c r="Y431" s="108"/>
      <c r="Z431" s="108"/>
      <c r="AA431" s="108"/>
      <c r="AB431" s="108"/>
      <c r="AC431" s="108"/>
      <c r="AD431" s="108"/>
      <c r="AE431" s="108"/>
      <c r="AF431" s="108"/>
      <c r="AG431" s="108"/>
      <c r="AH431" s="108"/>
      <c r="AI431" s="108"/>
      <c r="AJ431" s="108"/>
      <c r="AK431" s="108"/>
      <c r="AL431" s="108"/>
      <c r="AM431" s="108"/>
      <c r="AN431" s="108"/>
      <c r="AO431" s="108"/>
      <c r="AP431" s="108"/>
      <c r="AQ431" s="108"/>
      <c r="AR431" s="108"/>
      <c r="AS431" s="108"/>
      <c r="AT431" s="108"/>
      <c r="AU431" s="108"/>
      <c r="AV431" s="108"/>
      <c r="AW431" s="108"/>
      <c r="AX431" s="108"/>
      <c r="AY431" s="108"/>
      <c r="AZ431" s="108"/>
      <c r="BA431" s="108"/>
    </row>
    <row r="432" spans="1:53">
      <c r="A432" s="108"/>
      <c r="B432" s="108"/>
      <c r="C432" s="108"/>
      <c r="D432" s="108"/>
      <c r="E432" s="108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  <c r="S432" s="108"/>
      <c r="T432" s="108"/>
      <c r="U432" s="108"/>
      <c r="V432" s="108"/>
      <c r="W432" s="108"/>
      <c r="X432" s="108"/>
      <c r="Y432" s="108"/>
      <c r="Z432" s="108"/>
      <c r="AA432" s="108"/>
      <c r="AB432" s="108"/>
      <c r="AC432" s="108"/>
      <c r="AD432" s="108"/>
      <c r="AE432" s="108"/>
      <c r="AF432" s="108"/>
      <c r="AG432" s="108"/>
      <c r="AH432" s="108"/>
      <c r="AI432" s="108"/>
      <c r="AJ432" s="108"/>
      <c r="AK432" s="108"/>
      <c r="AL432" s="108"/>
      <c r="AM432" s="108"/>
      <c r="AN432" s="108"/>
      <c r="AO432" s="108"/>
      <c r="AP432" s="108"/>
      <c r="AQ432" s="108"/>
      <c r="AR432" s="108"/>
      <c r="AS432" s="108"/>
      <c r="AT432" s="108"/>
      <c r="AU432" s="108"/>
      <c r="AV432" s="108"/>
      <c r="AW432" s="108"/>
      <c r="AX432" s="108"/>
      <c r="AY432" s="108"/>
      <c r="AZ432" s="108"/>
      <c r="BA432" s="108"/>
    </row>
    <row r="433" spans="1:53">
      <c r="A433" s="108"/>
      <c r="B433" s="108"/>
      <c r="C433" s="108"/>
      <c r="D433" s="108"/>
      <c r="E433" s="108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  <c r="S433" s="108"/>
      <c r="T433" s="108"/>
      <c r="U433" s="108"/>
      <c r="V433" s="108"/>
      <c r="W433" s="108"/>
      <c r="X433" s="108"/>
      <c r="Y433" s="108"/>
      <c r="Z433" s="108"/>
      <c r="AA433" s="108"/>
      <c r="AB433" s="108"/>
      <c r="AC433" s="108"/>
      <c r="AD433" s="108"/>
      <c r="AE433" s="108"/>
      <c r="AF433" s="108"/>
      <c r="AG433" s="108"/>
      <c r="AH433" s="108"/>
      <c r="AI433" s="108"/>
      <c r="AJ433" s="108"/>
      <c r="AK433" s="108"/>
      <c r="AL433" s="108"/>
      <c r="AM433" s="108"/>
      <c r="AN433" s="108"/>
      <c r="AO433" s="108"/>
      <c r="AP433" s="108"/>
      <c r="AQ433" s="108"/>
      <c r="AR433" s="108"/>
      <c r="AS433" s="108"/>
      <c r="AT433" s="108"/>
      <c r="AU433" s="108"/>
      <c r="AV433" s="108"/>
      <c r="AW433" s="108"/>
      <c r="AX433" s="108"/>
      <c r="AY433" s="108"/>
      <c r="AZ433" s="108"/>
      <c r="BA433" s="108"/>
    </row>
    <row r="434" spans="1:53">
      <c r="A434" s="108"/>
      <c r="B434" s="108"/>
      <c r="C434" s="108"/>
      <c r="D434" s="108"/>
      <c r="E434" s="108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  <c r="S434" s="108"/>
      <c r="T434" s="108"/>
      <c r="U434" s="108"/>
      <c r="V434" s="108"/>
      <c r="W434" s="108"/>
      <c r="X434" s="108"/>
      <c r="Y434" s="108"/>
      <c r="Z434" s="108"/>
      <c r="AA434" s="108"/>
      <c r="AB434" s="108"/>
      <c r="AC434" s="108"/>
      <c r="AD434" s="108"/>
      <c r="AE434" s="108"/>
      <c r="AF434" s="108"/>
      <c r="AG434" s="108"/>
      <c r="AH434" s="108"/>
      <c r="AI434" s="108"/>
      <c r="AJ434" s="108"/>
      <c r="AK434" s="108"/>
      <c r="AL434" s="108"/>
      <c r="AM434" s="108"/>
      <c r="AN434" s="108"/>
      <c r="AO434" s="108"/>
      <c r="AP434" s="108"/>
      <c r="AQ434" s="108"/>
      <c r="AR434" s="108"/>
      <c r="AS434" s="108"/>
      <c r="AT434" s="108"/>
      <c r="AU434" s="108"/>
      <c r="AV434" s="108"/>
      <c r="AW434" s="108"/>
      <c r="AX434" s="108"/>
      <c r="AY434" s="108"/>
      <c r="AZ434" s="108"/>
      <c r="BA434" s="108"/>
    </row>
    <row r="435" spans="1:53">
      <c r="A435" s="108"/>
      <c r="B435" s="108"/>
      <c r="C435" s="108"/>
      <c r="D435" s="108"/>
      <c r="E435" s="108"/>
      <c r="F435" s="108"/>
      <c r="G435" s="108"/>
      <c r="H435" s="108"/>
      <c r="I435" s="108"/>
      <c r="J435" s="108"/>
      <c r="K435" s="108"/>
      <c r="L435" s="108"/>
      <c r="M435" s="108"/>
      <c r="N435" s="108"/>
      <c r="O435" s="108"/>
      <c r="P435" s="108"/>
      <c r="Q435" s="108"/>
      <c r="R435" s="108"/>
      <c r="S435" s="108"/>
      <c r="T435" s="108"/>
      <c r="U435" s="108"/>
      <c r="V435" s="108"/>
      <c r="W435" s="108"/>
      <c r="X435" s="108"/>
      <c r="Y435" s="108"/>
      <c r="Z435" s="108"/>
      <c r="AA435" s="108"/>
      <c r="AB435" s="108"/>
      <c r="AC435" s="108"/>
      <c r="AD435" s="108"/>
      <c r="AE435" s="108"/>
      <c r="AF435" s="108"/>
      <c r="AG435" s="108"/>
      <c r="AH435" s="108"/>
      <c r="AI435" s="108"/>
      <c r="AJ435" s="108"/>
      <c r="AK435" s="108"/>
      <c r="AL435" s="108"/>
      <c r="AM435" s="108"/>
      <c r="AN435" s="108"/>
      <c r="AO435" s="108"/>
      <c r="AP435" s="108"/>
      <c r="AQ435" s="108"/>
      <c r="AR435" s="108"/>
      <c r="AS435" s="108"/>
      <c r="AT435" s="108"/>
      <c r="AU435" s="108"/>
      <c r="AV435" s="108"/>
      <c r="AW435" s="108"/>
      <c r="AX435" s="108"/>
      <c r="AY435" s="108"/>
      <c r="AZ435" s="108"/>
      <c r="BA435" s="108"/>
    </row>
    <row r="436" spans="1:53">
      <c r="A436" s="108"/>
      <c r="B436" s="108"/>
      <c r="C436" s="108"/>
      <c r="D436" s="108"/>
      <c r="E436" s="108"/>
      <c r="F436" s="108"/>
      <c r="G436" s="108"/>
      <c r="H436" s="108"/>
      <c r="I436" s="108"/>
      <c r="J436" s="108"/>
      <c r="K436" s="108"/>
      <c r="L436" s="108"/>
      <c r="M436" s="108"/>
      <c r="N436" s="108"/>
      <c r="O436" s="108"/>
      <c r="P436" s="108"/>
      <c r="Q436" s="108"/>
      <c r="R436" s="108"/>
      <c r="S436" s="108"/>
      <c r="T436" s="108"/>
      <c r="U436" s="108"/>
      <c r="V436" s="108"/>
      <c r="W436" s="108"/>
      <c r="X436" s="108"/>
      <c r="Y436" s="108"/>
      <c r="Z436" s="108"/>
      <c r="AA436" s="108"/>
      <c r="AB436" s="108"/>
      <c r="AC436" s="108"/>
      <c r="AD436" s="108"/>
      <c r="AE436" s="108"/>
      <c r="AF436" s="108"/>
      <c r="AG436" s="108"/>
      <c r="AH436" s="108"/>
      <c r="AI436" s="108"/>
      <c r="AJ436" s="108"/>
      <c r="AK436" s="108"/>
      <c r="AL436" s="108"/>
      <c r="AM436" s="108"/>
      <c r="AN436" s="108"/>
      <c r="AO436" s="108"/>
      <c r="AP436" s="108"/>
      <c r="AQ436" s="108"/>
      <c r="AR436" s="108"/>
      <c r="AS436" s="108"/>
      <c r="AT436" s="108"/>
      <c r="AU436" s="108"/>
      <c r="AV436" s="108"/>
      <c r="AW436" s="108"/>
      <c r="AX436" s="108"/>
      <c r="AY436" s="108"/>
      <c r="AZ436" s="108"/>
      <c r="BA436" s="108"/>
    </row>
    <row r="437" spans="1:53">
      <c r="A437" s="108"/>
      <c r="B437" s="108"/>
      <c r="C437" s="108"/>
      <c r="D437" s="108"/>
      <c r="E437" s="108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  <c r="P437" s="108"/>
      <c r="Q437" s="108"/>
      <c r="R437" s="108"/>
      <c r="S437" s="108"/>
      <c r="T437" s="108"/>
      <c r="U437" s="108"/>
      <c r="V437" s="108"/>
      <c r="W437" s="108"/>
      <c r="X437" s="108"/>
      <c r="Y437" s="108"/>
      <c r="Z437" s="108"/>
      <c r="AA437" s="108"/>
      <c r="AB437" s="108"/>
      <c r="AC437" s="108"/>
      <c r="AD437" s="108"/>
      <c r="AE437" s="108"/>
      <c r="AF437" s="108"/>
      <c r="AG437" s="108"/>
      <c r="AH437" s="108"/>
      <c r="AI437" s="108"/>
      <c r="AJ437" s="108"/>
      <c r="AK437" s="108"/>
      <c r="AL437" s="108"/>
      <c r="AM437" s="108"/>
      <c r="AN437" s="108"/>
      <c r="AO437" s="108"/>
      <c r="AP437" s="108"/>
      <c r="AQ437" s="108"/>
      <c r="AR437" s="108"/>
      <c r="AS437" s="108"/>
      <c r="AT437" s="108"/>
      <c r="AU437" s="108"/>
      <c r="AV437" s="108"/>
      <c r="AW437" s="108"/>
      <c r="AX437" s="108"/>
      <c r="AY437" s="108"/>
      <c r="AZ437" s="108"/>
      <c r="BA437" s="108"/>
    </row>
    <row r="438" spans="1:53">
      <c r="A438" s="108"/>
      <c r="B438" s="108"/>
      <c r="C438" s="108"/>
      <c r="D438" s="108"/>
      <c r="E438" s="108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  <c r="S438" s="108"/>
      <c r="T438" s="108"/>
      <c r="U438" s="108"/>
      <c r="V438" s="108"/>
      <c r="W438" s="108"/>
      <c r="X438" s="108"/>
      <c r="Y438" s="108"/>
      <c r="Z438" s="108"/>
      <c r="AA438" s="108"/>
      <c r="AB438" s="108"/>
      <c r="AC438" s="108"/>
      <c r="AD438" s="108"/>
      <c r="AE438" s="108"/>
      <c r="AF438" s="108"/>
      <c r="AG438" s="108"/>
      <c r="AH438" s="108"/>
      <c r="AI438" s="108"/>
      <c r="AJ438" s="108"/>
      <c r="AK438" s="108"/>
      <c r="AL438" s="108"/>
      <c r="AM438" s="108"/>
      <c r="AN438" s="108"/>
      <c r="AO438" s="108"/>
      <c r="AP438" s="108"/>
      <c r="AQ438" s="108"/>
      <c r="AR438" s="108"/>
      <c r="AS438" s="108"/>
      <c r="AT438" s="108"/>
      <c r="AU438" s="108"/>
      <c r="AV438" s="108"/>
      <c r="AW438" s="108"/>
      <c r="AX438" s="108"/>
      <c r="AY438" s="108"/>
      <c r="AZ438" s="108"/>
      <c r="BA438" s="108"/>
    </row>
    <row r="439" spans="1:53">
      <c r="A439" s="108"/>
      <c r="B439" s="108"/>
      <c r="C439" s="108"/>
      <c r="D439" s="108"/>
      <c r="E439" s="108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  <c r="S439" s="108"/>
      <c r="T439" s="108"/>
      <c r="U439" s="108"/>
      <c r="V439" s="108"/>
      <c r="W439" s="108"/>
      <c r="X439" s="108"/>
      <c r="Y439" s="108"/>
      <c r="Z439" s="108"/>
      <c r="AA439" s="108"/>
      <c r="AB439" s="108"/>
      <c r="AC439" s="108"/>
      <c r="AD439" s="108"/>
      <c r="AE439" s="108"/>
      <c r="AF439" s="108"/>
      <c r="AG439" s="108"/>
      <c r="AH439" s="108"/>
      <c r="AI439" s="108"/>
      <c r="AJ439" s="108"/>
      <c r="AK439" s="108"/>
      <c r="AL439" s="108"/>
      <c r="AM439" s="108"/>
      <c r="AN439" s="108"/>
      <c r="AO439" s="108"/>
      <c r="AP439" s="108"/>
      <c r="AQ439" s="108"/>
      <c r="AR439" s="108"/>
      <c r="AS439" s="108"/>
      <c r="AT439" s="108"/>
      <c r="AU439" s="108"/>
      <c r="AV439" s="108"/>
      <c r="AW439" s="108"/>
      <c r="AX439" s="108"/>
      <c r="AY439" s="108"/>
      <c r="AZ439" s="108"/>
      <c r="BA439" s="108"/>
    </row>
    <row r="440" spans="1:53">
      <c r="A440" s="108"/>
      <c r="B440" s="108"/>
      <c r="C440" s="108"/>
      <c r="D440" s="108"/>
      <c r="E440" s="108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  <c r="S440" s="108"/>
      <c r="T440" s="108"/>
      <c r="U440" s="108"/>
      <c r="V440" s="108"/>
      <c r="W440" s="108"/>
      <c r="X440" s="108"/>
      <c r="Y440" s="108"/>
      <c r="Z440" s="108"/>
      <c r="AA440" s="108"/>
      <c r="AB440" s="108"/>
      <c r="AC440" s="108"/>
      <c r="AD440" s="108"/>
      <c r="AE440" s="108"/>
      <c r="AF440" s="108"/>
      <c r="AG440" s="108"/>
      <c r="AH440" s="108"/>
      <c r="AI440" s="108"/>
      <c r="AJ440" s="108"/>
      <c r="AK440" s="108"/>
      <c r="AL440" s="108"/>
      <c r="AM440" s="108"/>
      <c r="AN440" s="108"/>
      <c r="AO440" s="108"/>
      <c r="AP440" s="108"/>
      <c r="AQ440" s="108"/>
      <c r="AR440" s="108"/>
      <c r="AS440" s="108"/>
      <c r="AT440" s="108"/>
      <c r="AU440" s="108"/>
      <c r="AV440" s="108"/>
      <c r="AW440" s="108"/>
      <c r="AX440" s="108"/>
      <c r="AY440" s="108"/>
      <c r="AZ440" s="108"/>
      <c r="BA440" s="108"/>
    </row>
    <row r="441" spans="1:53">
      <c r="A441" s="108"/>
      <c r="B441" s="108"/>
      <c r="C441" s="108"/>
      <c r="D441" s="108"/>
      <c r="E441" s="108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  <c r="S441" s="108"/>
      <c r="T441" s="108"/>
      <c r="U441" s="108"/>
      <c r="V441" s="108"/>
      <c r="W441" s="108"/>
      <c r="X441" s="108"/>
      <c r="Y441" s="108"/>
      <c r="Z441" s="108"/>
      <c r="AA441" s="108"/>
      <c r="AB441" s="108"/>
      <c r="AC441" s="108"/>
      <c r="AD441" s="108"/>
      <c r="AE441" s="108"/>
      <c r="AF441" s="108"/>
      <c r="AG441" s="108"/>
      <c r="AH441" s="108"/>
      <c r="AI441" s="108"/>
      <c r="AJ441" s="108"/>
      <c r="AK441" s="108"/>
      <c r="AL441" s="108"/>
      <c r="AM441" s="108"/>
      <c r="AN441" s="108"/>
      <c r="AO441" s="108"/>
      <c r="AP441" s="108"/>
      <c r="AQ441" s="108"/>
      <c r="AR441" s="108"/>
      <c r="AS441" s="108"/>
      <c r="AT441" s="108"/>
      <c r="AU441" s="108"/>
      <c r="AV441" s="108"/>
      <c r="AW441" s="108"/>
      <c r="AX441" s="108"/>
      <c r="AY441" s="108"/>
      <c r="AZ441" s="108"/>
      <c r="BA441" s="108"/>
    </row>
    <row r="442" spans="1:53">
      <c r="A442" s="108"/>
      <c r="B442" s="108"/>
      <c r="C442" s="108"/>
      <c r="D442" s="108"/>
      <c r="E442" s="108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  <c r="S442" s="108"/>
      <c r="T442" s="108"/>
      <c r="U442" s="108"/>
      <c r="V442" s="108"/>
      <c r="W442" s="108"/>
      <c r="X442" s="108"/>
      <c r="Y442" s="108"/>
      <c r="Z442" s="108"/>
      <c r="AA442" s="108"/>
      <c r="AB442" s="108"/>
      <c r="AC442" s="108"/>
      <c r="AD442" s="108"/>
      <c r="AE442" s="108"/>
      <c r="AF442" s="108"/>
      <c r="AG442" s="108"/>
      <c r="AH442" s="108"/>
      <c r="AI442" s="108"/>
      <c r="AJ442" s="108"/>
      <c r="AK442" s="108"/>
      <c r="AL442" s="108"/>
      <c r="AM442" s="108"/>
      <c r="AN442" s="108"/>
      <c r="AO442" s="108"/>
      <c r="AP442" s="108"/>
      <c r="AQ442" s="108"/>
      <c r="AR442" s="108"/>
      <c r="AS442" s="108"/>
      <c r="AT442" s="108"/>
      <c r="AU442" s="108"/>
      <c r="AV442" s="108"/>
      <c r="AW442" s="108"/>
      <c r="AX442" s="108"/>
      <c r="AY442" s="108"/>
      <c r="AZ442" s="108"/>
      <c r="BA442" s="108"/>
    </row>
    <row r="443" spans="1:53">
      <c r="A443" s="108"/>
      <c r="B443" s="108"/>
      <c r="C443" s="108"/>
      <c r="D443" s="108"/>
      <c r="E443" s="108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  <c r="S443" s="108"/>
      <c r="T443" s="108"/>
      <c r="U443" s="108"/>
      <c r="V443" s="108"/>
      <c r="W443" s="108"/>
      <c r="X443" s="108"/>
      <c r="Y443" s="108"/>
      <c r="Z443" s="108"/>
      <c r="AA443" s="108"/>
      <c r="AB443" s="108"/>
      <c r="AC443" s="108"/>
      <c r="AD443" s="108"/>
      <c r="AE443" s="108"/>
      <c r="AF443" s="108"/>
      <c r="AG443" s="108"/>
      <c r="AH443" s="108"/>
      <c r="AI443" s="108"/>
      <c r="AJ443" s="108"/>
      <c r="AK443" s="108"/>
      <c r="AL443" s="108"/>
      <c r="AM443" s="108"/>
      <c r="AN443" s="108"/>
      <c r="AO443" s="108"/>
      <c r="AP443" s="108"/>
      <c r="AQ443" s="108"/>
      <c r="AR443" s="108"/>
      <c r="AS443" s="108"/>
      <c r="AT443" s="108"/>
      <c r="AU443" s="108"/>
      <c r="AV443" s="108"/>
      <c r="AW443" s="108"/>
      <c r="AX443" s="108"/>
      <c r="AY443" s="108"/>
      <c r="AZ443" s="108"/>
      <c r="BA443" s="108"/>
    </row>
    <row r="444" spans="1:53">
      <c r="A444" s="108"/>
      <c r="B444" s="108"/>
      <c r="C444" s="108"/>
      <c r="D444" s="108"/>
      <c r="E444" s="108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  <c r="S444" s="108"/>
      <c r="T444" s="108"/>
      <c r="U444" s="108"/>
      <c r="V444" s="108"/>
      <c r="W444" s="108"/>
      <c r="X444" s="108"/>
      <c r="Y444" s="108"/>
      <c r="Z444" s="108"/>
      <c r="AA444" s="108"/>
      <c r="AB444" s="108"/>
      <c r="AC444" s="108"/>
      <c r="AD444" s="108"/>
      <c r="AE444" s="108"/>
      <c r="AF444" s="108"/>
      <c r="AG444" s="108"/>
      <c r="AH444" s="108"/>
      <c r="AI444" s="108"/>
      <c r="AJ444" s="108"/>
      <c r="AK444" s="108"/>
      <c r="AL444" s="108"/>
      <c r="AM444" s="108"/>
      <c r="AN444" s="108"/>
      <c r="AO444" s="108"/>
      <c r="AP444" s="108"/>
      <c r="AQ444" s="108"/>
      <c r="AR444" s="108"/>
      <c r="AS444" s="108"/>
      <c r="AT444" s="108"/>
      <c r="AU444" s="108"/>
      <c r="AV444" s="108"/>
      <c r="AW444" s="108"/>
      <c r="AX444" s="108"/>
      <c r="AY444" s="108"/>
      <c r="AZ444" s="108"/>
      <c r="BA444" s="108"/>
    </row>
    <row r="445" spans="1:53">
      <c r="A445" s="108"/>
      <c r="B445" s="108"/>
      <c r="C445" s="108"/>
      <c r="D445" s="108"/>
      <c r="E445" s="108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  <c r="S445" s="108"/>
      <c r="T445" s="108"/>
      <c r="U445" s="108"/>
      <c r="V445" s="108"/>
      <c r="W445" s="108"/>
      <c r="X445" s="108"/>
      <c r="Y445" s="108"/>
      <c r="Z445" s="108"/>
      <c r="AA445" s="108"/>
      <c r="AB445" s="108"/>
      <c r="AC445" s="108"/>
      <c r="AD445" s="108"/>
      <c r="AE445" s="108"/>
      <c r="AF445" s="108"/>
      <c r="AG445" s="108"/>
      <c r="AH445" s="108"/>
      <c r="AI445" s="108"/>
      <c r="AJ445" s="108"/>
      <c r="AK445" s="108"/>
      <c r="AL445" s="108"/>
      <c r="AM445" s="108"/>
      <c r="AN445" s="108"/>
      <c r="AO445" s="108"/>
      <c r="AP445" s="108"/>
      <c r="AQ445" s="108"/>
      <c r="AR445" s="108"/>
      <c r="AS445" s="108"/>
      <c r="AT445" s="108"/>
      <c r="AU445" s="108"/>
      <c r="AV445" s="108"/>
      <c r="AW445" s="108"/>
      <c r="AX445" s="108"/>
      <c r="AY445" s="108"/>
      <c r="AZ445" s="108"/>
      <c r="BA445" s="108"/>
    </row>
    <row r="446" spans="1:53">
      <c r="A446" s="108"/>
      <c r="B446" s="108"/>
      <c r="C446" s="108"/>
      <c r="D446" s="108"/>
      <c r="E446" s="108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  <c r="S446" s="108"/>
      <c r="T446" s="108"/>
      <c r="U446" s="108"/>
      <c r="V446" s="108"/>
      <c r="W446" s="108"/>
      <c r="X446" s="108"/>
      <c r="Y446" s="108"/>
      <c r="Z446" s="108"/>
      <c r="AA446" s="108"/>
      <c r="AB446" s="108"/>
      <c r="AC446" s="108"/>
      <c r="AD446" s="108"/>
      <c r="AE446" s="108"/>
      <c r="AF446" s="108"/>
      <c r="AG446" s="108"/>
      <c r="AH446" s="108"/>
      <c r="AI446" s="108"/>
      <c r="AJ446" s="108"/>
      <c r="AK446" s="108"/>
      <c r="AL446" s="108"/>
      <c r="AM446" s="108"/>
      <c r="AN446" s="108"/>
      <c r="AO446" s="108"/>
      <c r="AP446" s="108"/>
      <c r="AQ446" s="108"/>
      <c r="AR446" s="108"/>
      <c r="AS446" s="108"/>
      <c r="AT446" s="108"/>
      <c r="AU446" s="108"/>
      <c r="AV446" s="108"/>
      <c r="AW446" s="108"/>
      <c r="AX446" s="108"/>
      <c r="AY446" s="108"/>
      <c r="AZ446" s="108"/>
      <c r="BA446" s="108"/>
    </row>
    <row r="447" spans="1:53">
      <c r="A447" s="108"/>
      <c r="B447" s="108"/>
      <c r="C447" s="108"/>
      <c r="D447" s="108"/>
      <c r="E447" s="108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  <c r="S447" s="108"/>
      <c r="T447" s="108"/>
      <c r="U447" s="108"/>
      <c r="V447" s="108"/>
      <c r="W447" s="108"/>
      <c r="X447" s="108"/>
      <c r="Y447" s="108"/>
      <c r="Z447" s="108"/>
      <c r="AA447" s="108"/>
      <c r="AB447" s="108"/>
      <c r="AC447" s="108"/>
      <c r="AD447" s="108"/>
      <c r="AE447" s="108"/>
      <c r="AF447" s="108"/>
      <c r="AG447" s="108"/>
      <c r="AH447" s="108"/>
      <c r="AI447" s="108"/>
      <c r="AJ447" s="108"/>
      <c r="AK447" s="108"/>
      <c r="AL447" s="108"/>
      <c r="AM447" s="108"/>
      <c r="AN447" s="108"/>
      <c r="AO447" s="108"/>
      <c r="AP447" s="108"/>
      <c r="AQ447" s="108"/>
      <c r="AR447" s="108"/>
      <c r="AS447" s="108"/>
      <c r="AT447" s="108"/>
      <c r="AU447" s="108"/>
      <c r="AV447" s="108"/>
      <c r="AW447" s="108"/>
      <c r="AX447" s="108"/>
      <c r="AY447" s="108"/>
      <c r="AZ447" s="108"/>
      <c r="BA447" s="108"/>
    </row>
    <row r="448" spans="1:53">
      <c r="A448" s="108"/>
      <c r="B448" s="108"/>
      <c r="C448" s="108"/>
      <c r="D448" s="108"/>
      <c r="E448" s="108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  <c r="S448" s="108"/>
      <c r="T448" s="108"/>
      <c r="U448" s="108"/>
      <c r="V448" s="108"/>
      <c r="W448" s="108"/>
      <c r="X448" s="108"/>
      <c r="Y448" s="108"/>
      <c r="Z448" s="108"/>
      <c r="AA448" s="108"/>
      <c r="AB448" s="108"/>
      <c r="AC448" s="108"/>
      <c r="AD448" s="108"/>
      <c r="AE448" s="108"/>
      <c r="AF448" s="108"/>
      <c r="AG448" s="108"/>
      <c r="AH448" s="108"/>
      <c r="AI448" s="108"/>
      <c r="AJ448" s="108"/>
      <c r="AK448" s="108"/>
      <c r="AL448" s="108"/>
      <c r="AM448" s="108"/>
      <c r="AN448" s="108"/>
      <c r="AO448" s="108"/>
      <c r="AP448" s="108"/>
      <c r="AQ448" s="108"/>
      <c r="AR448" s="108"/>
      <c r="AS448" s="108"/>
      <c r="AT448" s="108"/>
      <c r="AU448" s="108"/>
      <c r="AV448" s="108"/>
      <c r="AW448" s="108"/>
      <c r="AX448" s="108"/>
      <c r="AY448" s="108"/>
      <c r="AZ448" s="108"/>
      <c r="BA448" s="108"/>
    </row>
    <row r="449" spans="1:53">
      <c r="A449" s="108"/>
      <c r="B449" s="108"/>
      <c r="C449" s="108"/>
      <c r="D449" s="108"/>
      <c r="E449" s="108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  <c r="T449" s="108"/>
      <c r="U449" s="108"/>
      <c r="V449" s="108"/>
      <c r="W449" s="108"/>
      <c r="X449" s="108"/>
      <c r="Y449" s="108"/>
      <c r="Z449" s="108"/>
      <c r="AA449" s="108"/>
      <c r="AB449" s="108"/>
      <c r="AC449" s="108"/>
      <c r="AD449" s="108"/>
      <c r="AE449" s="108"/>
      <c r="AF449" s="108"/>
      <c r="AG449" s="108"/>
      <c r="AH449" s="108"/>
      <c r="AI449" s="108"/>
      <c r="AJ449" s="108"/>
      <c r="AK449" s="108"/>
      <c r="AL449" s="108"/>
      <c r="AM449" s="108"/>
      <c r="AN449" s="108"/>
      <c r="AO449" s="108"/>
      <c r="AP449" s="108"/>
      <c r="AQ449" s="108"/>
      <c r="AR449" s="108"/>
      <c r="AS449" s="108"/>
      <c r="AT449" s="108"/>
      <c r="AU449" s="108"/>
      <c r="AV449" s="108"/>
      <c r="AW449" s="108"/>
      <c r="AX449" s="108"/>
      <c r="AY449" s="108"/>
      <c r="AZ449" s="108"/>
      <c r="BA449" s="108"/>
    </row>
    <row r="450" spans="1:53">
      <c r="A450" s="108"/>
      <c r="B450" s="108"/>
      <c r="C450" s="108"/>
      <c r="D450" s="108"/>
      <c r="E450" s="108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  <c r="S450" s="108"/>
      <c r="T450" s="108"/>
      <c r="U450" s="108"/>
      <c r="V450" s="108"/>
      <c r="W450" s="108"/>
      <c r="X450" s="108"/>
      <c r="Y450" s="108"/>
      <c r="Z450" s="108"/>
      <c r="AA450" s="108"/>
      <c r="AB450" s="108"/>
      <c r="AC450" s="108"/>
      <c r="AD450" s="108"/>
      <c r="AE450" s="108"/>
      <c r="AF450" s="108"/>
      <c r="AG450" s="108"/>
      <c r="AH450" s="108"/>
      <c r="AI450" s="108"/>
      <c r="AJ450" s="108"/>
      <c r="AK450" s="108"/>
      <c r="AL450" s="108"/>
      <c r="AM450" s="108"/>
      <c r="AN450" s="108"/>
      <c r="AO450" s="108"/>
      <c r="AP450" s="108"/>
      <c r="AQ450" s="108"/>
      <c r="AR450" s="108"/>
      <c r="AS450" s="108"/>
      <c r="AT450" s="108"/>
      <c r="AU450" s="108"/>
      <c r="AV450" s="108"/>
      <c r="AW450" s="108"/>
      <c r="AX450" s="108"/>
      <c r="AY450" s="108"/>
      <c r="AZ450" s="108"/>
      <c r="BA450" s="108"/>
    </row>
    <row r="451" spans="1:53">
      <c r="A451" s="108"/>
      <c r="B451" s="108"/>
      <c r="C451" s="108"/>
      <c r="D451" s="108"/>
      <c r="E451" s="108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  <c r="P451" s="108"/>
      <c r="Q451" s="108"/>
      <c r="R451" s="108"/>
      <c r="S451" s="108"/>
      <c r="T451" s="108"/>
      <c r="U451" s="108"/>
      <c r="V451" s="108"/>
      <c r="W451" s="108"/>
      <c r="X451" s="108"/>
      <c r="Y451" s="108"/>
      <c r="Z451" s="108"/>
      <c r="AA451" s="108"/>
      <c r="AB451" s="108"/>
      <c r="AC451" s="108"/>
      <c r="AD451" s="108"/>
      <c r="AE451" s="108"/>
      <c r="AF451" s="108"/>
      <c r="AG451" s="108"/>
      <c r="AH451" s="108"/>
      <c r="AI451" s="108"/>
      <c r="AJ451" s="108"/>
      <c r="AK451" s="108"/>
      <c r="AL451" s="108"/>
      <c r="AM451" s="108"/>
      <c r="AN451" s="108"/>
      <c r="AO451" s="108"/>
      <c r="AP451" s="108"/>
      <c r="AQ451" s="108"/>
      <c r="AR451" s="108"/>
      <c r="AS451" s="108"/>
      <c r="AT451" s="108"/>
      <c r="AU451" s="108"/>
      <c r="AV451" s="108"/>
      <c r="AW451" s="108"/>
      <c r="AX451" s="108"/>
      <c r="AY451" s="108"/>
      <c r="AZ451" s="108"/>
      <c r="BA451" s="108"/>
    </row>
    <row r="452" spans="1:53">
      <c r="A452" s="108"/>
      <c r="B452" s="108"/>
      <c r="C452" s="108"/>
      <c r="D452" s="108"/>
      <c r="E452" s="108"/>
      <c r="F452" s="108"/>
      <c r="G452" s="108"/>
      <c r="H452" s="108"/>
      <c r="I452" s="108"/>
      <c r="J452" s="108"/>
      <c r="K452" s="108"/>
      <c r="L452" s="108"/>
      <c r="M452" s="108"/>
      <c r="N452" s="108"/>
      <c r="O452" s="108"/>
      <c r="P452" s="108"/>
      <c r="Q452" s="108"/>
      <c r="R452" s="108"/>
      <c r="S452" s="108"/>
      <c r="T452" s="108"/>
      <c r="U452" s="108"/>
      <c r="V452" s="108"/>
      <c r="W452" s="108"/>
      <c r="X452" s="108"/>
      <c r="Y452" s="108"/>
      <c r="Z452" s="108"/>
      <c r="AA452" s="108"/>
      <c r="AB452" s="108"/>
      <c r="AC452" s="108"/>
      <c r="AD452" s="108"/>
      <c r="AE452" s="108"/>
      <c r="AF452" s="108"/>
      <c r="AG452" s="108"/>
      <c r="AH452" s="108"/>
      <c r="AI452" s="108"/>
      <c r="AJ452" s="108"/>
      <c r="AK452" s="108"/>
      <c r="AL452" s="108"/>
      <c r="AM452" s="108"/>
      <c r="AN452" s="108"/>
      <c r="AO452" s="108"/>
      <c r="AP452" s="108"/>
      <c r="AQ452" s="108"/>
      <c r="AR452" s="108"/>
      <c r="AS452" s="108"/>
      <c r="AT452" s="108"/>
      <c r="AU452" s="108"/>
      <c r="AV452" s="108"/>
      <c r="AW452" s="108"/>
      <c r="AX452" s="108"/>
      <c r="AY452" s="108"/>
      <c r="AZ452" s="108"/>
      <c r="BA452" s="108"/>
    </row>
    <row r="453" spans="1:53">
      <c r="A453" s="108"/>
      <c r="B453" s="108"/>
      <c r="C453" s="108"/>
      <c r="D453" s="108"/>
      <c r="E453" s="108"/>
      <c r="F453" s="108"/>
      <c r="G453" s="108"/>
      <c r="H453" s="108"/>
      <c r="I453" s="108"/>
      <c r="J453" s="108"/>
      <c r="K453" s="108"/>
      <c r="L453" s="108"/>
      <c r="M453" s="108"/>
      <c r="N453" s="108"/>
      <c r="O453" s="108"/>
      <c r="P453" s="108"/>
      <c r="Q453" s="108"/>
      <c r="R453" s="108"/>
      <c r="S453" s="108"/>
      <c r="T453" s="108"/>
      <c r="U453" s="108"/>
      <c r="V453" s="108"/>
      <c r="W453" s="108"/>
      <c r="X453" s="108"/>
      <c r="Y453" s="108"/>
      <c r="Z453" s="108"/>
      <c r="AA453" s="108"/>
      <c r="AB453" s="108"/>
      <c r="AC453" s="108"/>
      <c r="AD453" s="108"/>
      <c r="AE453" s="108"/>
      <c r="AF453" s="108"/>
      <c r="AG453" s="108"/>
      <c r="AH453" s="108"/>
      <c r="AI453" s="108"/>
      <c r="AJ453" s="108"/>
      <c r="AK453" s="108"/>
      <c r="AL453" s="108"/>
      <c r="AM453" s="108"/>
      <c r="AN453" s="108"/>
      <c r="AO453" s="108"/>
      <c r="AP453" s="108"/>
      <c r="AQ453" s="108"/>
      <c r="AR453" s="108"/>
      <c r="AS453" s="108"/>
      <c r="AT453" s="108"/>
      <c r="AU453" s="108"/>
      <c r="AV453" s="108"/>
      <c r="AW453" s="108"/>
      <c r="AX453" s="108"/>
      <c r="AY453" s="108"/>
      <c r="AZ453" s="108"/>
      <c r="BA453" s="108"/>
    </row>
    <row r="454" spans="1:53">
      <c r="A454" s="108"/>
      <c r="B454" s="108"/>
      <c r="C454" s="108"/>
      <c r="D454" s="108"/>
      <c r="E454" s="108"/>
      <c r="F454" s="108"/>
      <c r="G454" s="108"/>
      <c r="H454" s="108"/>
      <c r="I454" s="108"/>
      <c r="J454" s="108"/>
      <c r="K454" s="108"/>
      <c r="L454" s="108"/>
      <c r="M454" s="108"/>
      <c r="N454" s="108"/>
      <c r="O454" s="108"/>
      <c r="P454" s="108"/>
      <c r="Q454" s="108"/>
      <c r="R454" s="108"/>
      <c r="S454" s="108"/>
      <c r="T454" s="108"/>
      <c r="U454" s="108"/>
      <c r="V454" s="108"/>
      <c r="W454" s="108"/>
      <c r="X454" s="108"/>
      <c r="Y454" s="108"/>
      <c r="Z454" s="108"/>
      <c r="AA454" s="108"/>
      <c r="AB454" s="108"/>
      <c r="AC454" s="108"/>
      <c r="AD454" s="108"/>
      <c r="AE454" s="108"/>
      <c r="AF454" s="108"/>
      <c r="AG454" s="108"/>
      <c r="AH454" s="108"/>
      <c r="AI454" s="108"/>
      <c r="AJ454" s="108"/>
      <c r="AK454" s="108"/>
      <c r="AL454" s="108"/>
      <c r="AM454" s="108"/>
      <c r="AN454" s="108"/>
      <c r="AO454" s="108"/>
      <c r="AP454" s="108"/>
      <c r="AQ454" s="108"/>
      <c r="AR454" s="108"/>
      <c r="AS454" s="108"/>
      <c r="AT454" s="108"/>
      <c r="AU454" s="108"/>
      <c r="AV454" s="108"/>
      <c r="AW454" s="108"/>
      <c r="AX454" s="108"/>
      <c r="AY454" s="108"/>
      <c r="AZ454" s="108"/>
      <c r="BA454" s="108"/>
    </row>
    <row r="455" spans="1:53">
      <c r="A455" s="108"/>
      <c r="B455" s="108"/>
      <c r="C455" s="108"/>
      <c r="D455" s="108"/>
      <c r="E455" s="108"/>
      <c r="F455" s="108"/>
      <c r="G455" s="108"/>
      <c r="H455" s="108"/>
      <c r="I455" s="108"/>
      <c r="J455" s="108"/>
      <c r="K455" s="108"/>
      <c r="L455" s="108"/>
      <c r="M455" s="108"/>
      <c r="N455" s="108"/>
      <c r="O455" s="108"/>
      <c r="P455" s="108"/>
      <c r="Q455" s="108"/>
      <c r="R455" s="108"/>
      <c r="S455" s="108"/>
      <c r="T455" s="108"/>
      <c r="U455" s="108"/>
      <c r="V455" s="108"/>
      <c r="W455" s="108"/>
      <c r="X455" s="108"/>
      <c r="Y455" s="108"/>
      <c r="Z455" s="108"/>
      <c r="AA455" s="108"/>
      <c r="AB455" s="108"/>
      <c r="AC455" s="108"/>
      <c r="AD455" s="108"/>
      <c r="AE455" s="108"/>
      <c r="AF455" s="108"/>
      <c r="AG455" s="108"/>
      <c r="AH455" s="108"/>
      <c r="AI455" s="108"/>
      <c r="AJ455" s="108"/>
      <c r="AK455" s="108"/>
      <c r="AL455" s="108"/>
      <c r="AM455" s="108"/>
      <c r="AN455" s="108"/>
      <c r="AO455" s="108"/>
      <c r="AP455" s="108"/>
      <c r="AQ455" s="108"/>
      <c r="AR455" s="108"/>
      <c r="AS455" s="108"/>
      <c r="AT455" s="108"/>
      <c r="AU455" s="108"/>
      <c r="AV455" s="108"/>
      <c r="AW455" s="108"/>
      <c r="AX455" s="108"/>
      <c r="AY455" s="108"/>
      <c r="AZ455" s="108"/>
      <c r="BA455" s="108"/>
    </row>
    <row r="456" spans="1:53">
      <c r="A456" s="108"/>
      <c r="B456" s="108"/>
      <c r="C456" s="108"/>
      <c r="D456" s="108"/>
      <c r="E456" s="108"/>
      <c r="F456" s="108"/>
      <c r="G456" s="108"/>
      <c r="H456" s="108"/>
      <c r="I456" s="108"/>
      <c r="J456" s="108"/>
      <c r="K456" s="108"/>
      <c r="L456" s="108"/>
      <c r="M456" s="108"/>
      <c r="N456" s="108"/>
      <c r="O456" s="108"/>
      <c r="P456" s="108"/>
      <c r="Q456" s="108"/>
      <c r="R456" s="108"/>
      <c r="S456" s="108"/>
      <c r="T456" s="108"/>
      <c r="U456" s="108"/>
      <c r="V456" s="108"/>
      <c r="W456" s="108"/>
      <c r="X456" s="108"/>
      <c r="Y456" s="108"/>
      <c r="Z456" s="108"/>
      <c r="AA456" s="108"/>
      <c r="AB456" s="108"/>
      <c r="AC456" s="108"/>
      <c r="AD456" s="108"/>
      <c r="AE456" s="108"/>
      <c r="AF456" s="108"/>
      <c r="AG456" s="108"/>
      <c r="AH456" s="108"/>
      <c r="AI456" s="108"/>
      <c r="AJ456" s="108"/>
      <c r="AK456" s="108"/>
      <c r="AL456" s="108"/>
      <c r="AM456" s="108"/>
      <c r="AN456" s="108"/>
      <c r="AO456" s="108"/>
      <c r="AP456" s="108"/>
      <c r="AQ456" s="108"/>
      <c r="AR456" s="108"/>
      <c r="AS456" s="108"/>
      <c r="AT456" s="108"/>
      <c r="AU456" s="108"/>
      <c r="AV456" s="108"/>
      <c r="AW456" s="108"/>
      <c r="AX456" s="108"/>
      <c r="AY456" s="108"/>
      <c r="AZ456" s="108"/>
      <c r="BA456" s="108"/>
    </row>
    <row r="457" spans="1:53">
      <c r="A457" s="108"/>
      <c r="B457" s="108"/>
      <c r="C457" s="108"/>
      <c r="D457" s="108"/>
      <c r="E457" s="108"/>
      <c r="F457" s="108"/>
      <c r="G457" s="108"/>
      <c r="H457" s="108"/>
      <c r="I457" s="108"/>
      <c r="J457" s="108"/>
      <c r="K457" s="108"/>
      <c r="L457" s="108"/>
      <c r="M457" s="108"/>
      <c r="N457" s="108"/>
      <c r="O457" s="108"/>
      <c r="P457" s="108"/>
      <c r="Q457" s="108"/>
      <c r="R457" s="108"/>
      <c r="S457" s="108"/>
      <c r="T457" s="108"/>
      <c r="U457" s="108"/>
      <c r="V457" s="108"/>
      <c r="W457" s="108"/>
      <c r="X457" s="108"/>
      <c r="Y457" s="108"/>
      <c r="Z457" s="108"/>
      <c r="AA457" s="108"/>
      <c r="AB457" s="108"/>
      <c r="AC457" s="108"/>
      <c r="AD457" s="108"/>
      <c r="AE457" s="108"/>
      <c r="AF457" s="108"/>
      <c r="AG457" s="108"/>
      <c r="AH457" s="108"/>
      <c r="AI457" s="108"/>
      <c r="AJ457" s="108"/>
      <c r="AK457" s="108"/>
      <c r="AL457" s="108"/>
      <c r="AM457" s="108"/>
      <c r="AN457" s="108"/>
      <c r="AO457" s="108"/>
      <c r="AP457" s="108"/>
      <c r="AQ457" s="108"/>
      <c r="AR457" s="108"/>
      <c r="AS457" s="108"/>
      <c r="AT457" s="108"/>
      <c r="AU457" s="108"/>
      <c r="AV457" s="108"/>
      <c r="AW457" s="108"/>
      <c r="AX457" s="108"/>
      <c r="AY457" s="108"/>
      <c r="AZ457" s="108"/>
      <c r="BA457" s="108"/>
    </row>
    <row r="458" spans="1:53">
      <c r="A458" s="108"/>
      <c r="B458" s="108"/>
      <c r="C458" s="108"/>
      <c r="D458" s="108"/>
      <c r="E458" s="108"/>
      <c r="F458" s="108"/>
      <c r="G458" s="108"/>
      <c r="H458" s="108"/>
      <c r="I458" s="108"/>
      <c r="J458" s="108"/>
      <c r="K458" s="108"/>
      <c r="L458" s="108"/>
      <c r="M458" s="108"/>
      <c r="N458" s="108"/>
      <c r="O458" s="108"/>
      <c r="P458" s="108"/>
      <c r="Q458" s="108"/>
      <c r="R458" s="108"/>
      <c r="S458" s="108"/>
      <c r="T458" s="108"/>
      <c r="U458" s="108"/>
      <c r="V458" s="108"/>
      <c r="W458" s="108"/>
      <c r="X458" s="108"/>
      <c r="Y458" s="108"/>
      <c r="Z458" s="108"/>
      <c r="AA458" s="108"/>
      <c r="AB458" s="108"/>
      <c r="AC458" s="108"/>
      <c r="AD458" s="108"/>
      <c r="AE458" s="108"/>
      <c r="AF458" s="108"/>
      <c r="AG458" s="108"/>
      <c r="AH458" s="108"/>
      <c r="AI458" s="108"/>
      <c r="AJ458" s="108"/>
      <c r="AK458" s="108"/>
      <c r="AL458" s="108"/>
      <c r="AM458" s="108"/>
      <c r="AN458" s="108"/>
      <c r="AO458" s="108"/>
      <c r="AP458" s="108"/>
      <c r="AQ458" s="108"/>
      <c r="AR458" s="108"/>
      <c r="AS458" s="108"/>
      <c r="AT458" s="108"/>
      <c r="AU458" s="108"/>
      <c r="AV458" s="108"/>
      <c r="AW458" s="108"/>
      <c r="AX458" s="108"/>
      <c r="AY458" s="108"/>
      <c r="AZ458" s="108"/>
      <c r="BA458" s="108"/>
    </row>
    <row r="459" spans="1:53">
      <c r="A459" s="108"/>
      <c r="B459" s="108"/>
      <c r="C459" s="108"/>
      <c r="D459" s="108"/>
      <c r="E459" s="108"/>
      <c r="F459" s="108"/>
      <c r="G459" s="108"/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  <c r="R459" s="108"/>
      <c r="S459" s="108"/>
      <c r="T459" s="108"/>
      <c r="U459" s="108"/>
      <c r="V459" s="108"/>
      <c r="W459" s="108"/>
      <c r="X459" s="108"/>
      <c r="Y459" s="108"/>
      <c r="Z459" s="108"/>
      <c r="AA459" s="108"/>
      <c r="AB459" s="108"/>
      <c r="AC459" s="108"/>
      <c r="AD459" s="108"/>
      <c r="AE459" s="108"/>
      <c r="AF459" s="108"/>
      <c r="AG459" s="108"/>
      <c r="AH459" s="108"/>
      <c r="AI459" s="108"/>
      <c r="AJ459" s="108"/>
      <c r="AK459" s="108"/>
      <c r="AL459" s="108"/>
      <c r="AM459" s="108"/>
      <c r="AN459" s="108"/>
      <c r="AO459" s="108"/>
      <c r="AP459" s="108"/>
      <c r="AQ459" s="108"/>
      <c r="AR459" s="108"/>
      <c r="AS459" s="108"/>
      <c r="AT459" s="108"/>
      <c r="AU459" s="108"/>
      <c r="AV459" s="108"/>
      <c r="AW459" s="108"/>
      <c r="AX459" s="108"/>
      <c r="AY459" s="108"/>
      <c r="AZ459" s="108"/>
      <c r="BA459" s="108"/>
    </row>
    <row r="460" spans="1:53">
      <c r="A460" s="108"/>
      <c r="B460" s="108"/>
      <c r="C460" s="108"/>
      <c r="D460" s="108"/>
      <c r="E460" s="108"/>
      <c r="F460" s="108"/>
      <c r="G460" s="108"/>
      <c r="H460" s="108"/>
      <c r="I460" s="108"/>
      <c r="J460" s="108"/>
      <c r="K460" s="108"/>
      <c r="L460" s="108"/>
      <c r="M460" s="108"/>
      <c r="N460" s="108"/>
      <c r="O460" s="108"/>
      <c r="P460" s="108"/>
      <c r="Q460" s="108"/>
      <c r="R460" s="108"/>
      <c r="S460" s="108"/>
      <c r="T460" s="108"/>
      <c r="U460" s="108"/>
      <c r="V460" s="108"/>
      <c r="W460" s="108"/>
      <c r="X460" s="108"/>
      <c r="Y460" s="108"/>
      <c r="Z460" s="108"/>
      <c r="AA460" s="108"/>
      <c r="AB460" s="108"/>
      <c r="AC460" s="108"/>
      <c r="AD460" s="108"/>
      <c r="AE460" s="108"/>
      <c r="AF460" s="108"/>
      <c r="AG460" s="108"/>
      <c r="AH460" s="108"/>
      <c r="AI460" s="108"/>
      <c r="AJ460" s="108"/>
      <c r="AK460" s="108"/>
      <c r="AL460" s="108"/>
      <c r="AM460" s="108"/>
      <c r="AN460" s="108"/>
      <c r="AO460" s="108"/>
      <c r="AP460" s="108"/>
      <c r="AQ460" s="108"/>
      <c r="AR460" s="108"/>
      <c r="AS460" s="108"/>
      <c r="AT460" s="108"/>
      <c r="AU460" s="108"/>
      <c r="AV460" s="108"/>
      <c r="AW460" s="108"/>
      <c r="AX460" s="108"/>
      <c r="AY460" s="108"/>
      <c r="AZ460" s="108"/>
      <c r="BA460" s="108"/>
    </row>
    <row r="461" spans="1:53">
      <c r="A461" s="108"/>
      <c r="B461" s="108"/>
      <c r="C461" s="108"/>
      <c r="D461" s="108"/>
      <c r="E461" s="108"/>
      <c r="F461" s="108"/>
      <c r="G461" s="108"/>
      <c r="H461" s="108"/>
      <c r="I461" s="108"/>
      <c r="J461" s="108"/>
      <c r="K461" s="108"/>
      <c r="L461" s="108"/>
      <c r="M461" s="108"/>
      <c r="N461" s="108"/>
      <c r="O461" s="108"/>
      <c r="P461" s="108"/>
      <c r="Q461" s="108"/>
      <c r="R461" s="108"/>
      <c r="S461" s="108"/>
      <c r="T461" s="108"/>
      <c r="U461" s="108"/>
      <c r="V461" s="108"/>
      <c r="W461" s="108"/>
      <c r="X461" s="108"/>
      <c r="Y461" s="108"/>
      <c r="Z461" s="108"/>
      <c r="AA461" s="108"/>
      <c r="AB461" s="108"/>
      <c r="AC461" s="108"/>
      <c r="AD461" s="108"/>
      <c r="AE461" s="108"/>
      <c r="AF461" s="108"/>
      <c r="AG461" s="108"/>
      <c r="AH461" s="108"/>
      <c r="AI461" s="108"/>
      <c r="AJ461" s="108"/>
      <c r="AK461" s="108"/>
      <c r="AL461" s="108"/>
      <c r="AM461" s="108"/>
      <c r="AN461" s="108"/>
      <c r="AO461" s="108"/>
      <c r="AP461" s="108"/>
      <c r="AQ461" s="108"/>
      <c r="AR461" s="108"/>
      <c r="AS461" s="108"/>
      <c r="AT461" s="108"/>
      <c r="AU461" s="108"/>
      <c r="AV461" s="108"/>
      <c r="AW461" s="108"/>
      <c r="AX461" s="108"/>
      <c r="AY461" s="108"/>
      <c r="AZ461" s="108"/>
      <c r="BA461" s="108"/>
    </row>
    <row r="462" spans="1:53">
      <c r="A462" s="108"/>
      <c r="B462" s="108"/>
      <c r="C462" s="108"/>
      <c r="D462" s="108"/>
      <c r="E462" s="108"/>
      <c r="F462" s="108"/>
      <c r="G462" s="108"/>
      <c r="H462" s="108"/>
      <c r="I462" s="108"/>
      <c r="J462" s="108"/>
      <c r="K462" s="108"/>
      <c r="L462" s="108"/>
      <c r="M462" s="108"/>
      <c r="N462" s="108"/>
      <c r="O462" s="108"/>
      <c r="P462" s="108"/>
      <c r="Q462" s="108"/>
      <c r="R462" s="108"/>
      <c r="S462" s="108"/>
      <c r="T462" s="108"/>
      <c r="U462" s="108"/>
      <c r="V462" s="108"/>
      <c r="W462" s="108"/>
      <c r="X462" s="108"/>
      <c r="Y462" s="108"/>
      <c r="Z462" s="108"/>
      <c r="AA462" s="108"/>
      <c r="AB462" s="108"/>
      <c r="AC462" s="108"/>
      <c r="AD462" s="108"/>
      <c r="AE462" s="108"/>
      <c r="AF462" s="108"/>
      <c r="AG462" s="108"/>
      <c r="AH462" s="108"/>
      <c r="AI462" s="108"/>
      <c r="AJ462" s="108"/>
      <c r="AK462" s="108"/>
      <c r="AL462" s="108"/>
      <c r="AM462" s="108"/>
      <c r="AN462" s="108"/>
      <c r="AO462" s="108"/>
      <c r="AP462" s="108"/>
      <c r="AQ462" s="108"/>
      <c r="AR462" s="108"/>
      <c r="AS462" s="108"/>
      <c r="AT462" s="108"/>
      <c r="AU462" s="108"/>
      <c r="AV462" s="108"/>
      <c r="AW462" s="108"/>
      <c r="AX462" s="108"/>
      <c r="AY462" s="108"/>
      <c r="AZ462" s="108"/>
      <c r="BA462" s="108"/>
    </row>
    <row r="463" spans="1:53">
      <c r="A463" s="108"/>
      <c r="B463" s="108"/>
      <c r="C463" s="108"/>
      <c r="D463" s="108"/>
      <c r="E463" s="108"/>
      <c r="F463" s="108"/>
      <c r="G463" s="108"/>
      <c r="H463" s="108"/>
      <c r="I463" s="108"/>
      <c r="J463" s="108"/>
      <c r="K463" s="108"/>
      <c r="L463" s="108"/>
      <c r="M463" s="108"/>
      <c r="N463" s="108"/>
      <c r="O463" s="108"/>
      <c r="P463" s="108"/>
      <c r="Q463" s="108"/>
      <c r="R463" s="108"/>
      <c r="S463" s="108"/>
      <c r="T463" s="108"/>
      <c r="U463" s="108"/>
      <c r="V463" s="108"/>
      <c r="W463" s="108"/>
      <c r="X463" s="108"/>
      <c r="Y463" s="108"/>
      <c r="Z463" s="108"/>
      <c r="AA463" s="108"/>
      <c r="AB463" s="108"/>
      <c r="AC463" s="108"/>
      <c r="AD463" s="108"/>
      <c r="AE463" s="108"/>
      <c r="AF463" s="108"/>
      <c r="AG463" s="108"/>
      <c r="AH463" s="108"/>
      <c r="AI463" s="108"/>
      <c r="AJ463" s="108"/>
      <c r="AK463" s="108"/>
      <c r="AL463" s="108"/>
      <c r="AM463" s="108"/>
      <c r="AN463" s="108"/>
      <c r="AO463" s="108"/>
      <c r="AP463" s="108"/>
      <c r="AQ463" s="108"/>
      <c r="AR463" s="108"/>
      <c r="AS463" s="108"/>
      <c r="AT463" s="108"/>
      <c r="AU463" s="108"/>
      <c r="AV463" s="108"/>
      <c r="AW463" s="108"/>
      <c r="AX463" s="108"/>
      <c r="AY463" s="108"/>
      <c r="AZ463" s="108"/>
      <c r="BA463" s="108"/>
    </row>
    <row r="464" spans="1:53">
      <c r="A464" s="108"/>
      <c r="B464" s="108"/>
      <c r="C464" s="108"/>
      <c r="D464" s="108"/>
      <c r="E464" s="108"/>
      <c r="F464" s="108"/>
      <c r="G464" s="108"/>
      <c r="H464" s="108"/>
      <c r="I464" s="108"/>
      <c r="J464" s="108"/>
      <c r="K464" s="108"/>
      <c r="L464" s="108"/>
      <c r="M464" s="108"/>
      <c r="N464" s="108"/>
      <c r="O464" s="108"/>
      <c r="P464" s="108"/>
      <c r="Q464" s="108"/>
      <c r="R464" s="108"/>
      <c r="S464" s="108"/>
      <c r="T464" s="108"/>
      <c r="U464" s="108"/>
      <c r="V464" s="108"/>
      <c r="W464" s="108"/>
      <c r="X464" s="108"/>
      <c r="Y464" s="108"/>
      <c r="Z464" s="108"/>
      <c r="AA464" s="108"/>
      <c r="AB464" s="108"/>
      <c r="AC464" s="108"/>
      <c r="AD464" s="108"/>
      <c r="AE464" s="108"/>
      <c r="AF464" s="108"/>
      <c r="AG464" s="108"/>
      <c r="AH464" s="108"/>
      <c r="AI464" s="108"/>
      <c r="AJ464" s="108"/>
      <c r="AK464" s="108"/>
      <c r="AL464" s="108"/>
      <c r="AM464" s="108"/>
      <c r="AN464" s="108"/>
      <c r="AO464" s="108"/>
      <c r="AP464" s="108"/>
      <c r="AQ464" s="108"/>
      <c r="AR464" s="108"/>
      <c r="AS464" s="108"/>
      <c r="AT464" s="108"/>
      <c r="AU464" s="108"/>
      <c r="AV464" s="108"/>
      <c r="AW464" s="108"/>
      <c r="AX464" s="108"/>
      <c r="AY464" s="108"/>
      <c r="AZ464" s="108"/>
      <c r="BA464" s="108"/>
    </row>
    <row r="465" spans="1:53">
      <c r="A465" s="108"/>
      <c r="B465" s="108"/>
      <c r="C465" s="108"/>
      <c r="D465" s="108"/>
      <c r="E465" s="108"/>
      <c r="F465" s="108"/>
      <c r="G465" s="108"/>
      <c r="H465" s="108"/>
      <c r="I465" s="108"/>
      <c r="J465" s="108"/>
      <c r="K465" s="108"/>
      <c r="L465" s="108"/>
      <c r="M465" s="108"/>
      <c r="N465" s="108"/>
      <c r="O465" s="108"/>
      <c r="P465" s="108"/>
      <c r="Q465" s="108"/>
      <c r="R465" s="108"/>
      <c r="S465" s="108"/>
      <c r="T465" s="108"/>
      <c r="U465" s="108"/>
      <c r="V465" s="108"/>
      <c r="W465" s="108"/>
      <c r="X465" s="108"/>
      <c r="Y465" s="108"/>
      <c r="Z465" s="108"/>
      <c r="AA465" s="108"/>
      <c r="AB465" s="108"/>
      <c r="AC465" s="108"/>
      <c r="AD465" s="108"/>
      <c r="AE465" s="108"/>
      <c r="AF465" s="108"/>
      <c r="AG465" s="108"/>
      <c r="AH465" s="108"/>
      <c r="AI465" s="108"/>
      <c r="AJ465" s="108"/>
      <c r="AK465" s="108"/>
      <c r="AL465" s="108"/>
      <c r="AM465" s="108"/>
      <c r="AN465" s="108"/>
      <c r="AO465" s="108"/>
      <c r="AP465" s="108"/>
      <c r="AQ465" s="108"/>
      <c r="AR465" s="108"/>
      <c r="AS465" s="108"/>
      <c r="AT465" s="108"/>
      <c r="AU465" s="108"/>
      <c r="AV465" s="108"/>
      <c r="AW465" s="108"/>
      <c r="AX465" s="108"/>
      <c r="AY465" s="108"/>
      <c r="AZ465" s="108"/>
      <c r="BA465" s="108"/>
    </row>
    <row r="466" spans="1:53">
      <c r="A466" s="108"/>
      <c r="B466" s="108"/>
      <c r="C466" s="108"/>
      <c r="D466" s="108"/>
      <c r="E466" s="108"/>
      <c r="F466" s="108"/>
      <c r="G466" s="108"/>
      <c r="H466" s="108"/>
      <c r="I466" s="108"/>
      <c r="J466" s="108"/>
      <c r="K466" s="108"/>
      <c r="L466" s="108"/>
      <c r="M466" s="108"/>
      <c r="N466" s="108"/>
      <c r="O466" s="108"/>
      <c r="P466" s="108"/>
      <c r="Q466" s="108"/>
      <c r="R466" s="108"/>
      <c r="S466" s="108"/>
      <c r="T466" s="108"/>
      <c r="U466" s="108"/>
      <c r="V466" s="108"/>
      <c r="W466" s="108"/>
      <c r="X466" s="108"/>
      <c r="Y466" s="108"/>
      <c r="Z466" s="108"/>
      <c r="AA466" s="108"/>
      <c r="AB466" s="108"/>
      <c r="AC466" s="108"/>
      <c r="AD466" s="108"/>
      <c r="AE466" s="108"/>
      <c r="AF466" s="108"/>
      <c r="AG466" s="108"/>
      <c r="AH466" s="108"/>
      <c r="AI466" s="108"/>
      <c r="AJ466" s="108"/>
      <c r="AK466" s="108"/>
      <c r="AL466" s="108"/>
      <c r="AM466" s="108"/>
      <c r="AN466" s="108"/>
      <c r="AO466" s="108"/>
      <c r="AP466" s="108"/>
      <c r="AQ466" s="108"/>
      <c r="AR466" s="108"/>
      <c r="AS466" s="108"/>
      <c r="AT466" s="108"/>
      <c r="AU466" s="108"/>
      <c r="AV466" s="108"/>
      <c r="AW466" s="108"/>
      <c r="AX466" s="108"/>
      <c r="AY466" s="108"/>
      <c r="AZ466" s="108"/>
      <c r="BA466" s="108"/>
    </row>
    <row r="467" spans="1:53">
      <c r="A467" s="108"/>
      <c r="B467" s="108"/>
      <c r="C467" s="108"/>
      <c r="D467" s="108"/>
      <c r="E467" s="108"/>
      <c r="F467" s="108"/>
      <c r="G467" s="108"/>
      <c r="H467" s="108"/>
      <c r="I467" s="108"/>
      <c r="J467" s="108"/>
      <c r="K467" s="108"/>
      <c r="L467" s="108"/>
      <c r="M467" s="108"/>
      <c r="N467" s="108"/>
      <c r="O467" s="108"/>
      <c r="P467" s="108"/>
      <c r="Q467" s="108"/>
      <c r="R467" s="108"/>
      <c r="S467" s="108"/>
      <c r="T467" s="108"/>
      <c r="U467" s="108"/>
      <c r="V467" s="108"/>
      <c r="W467" s="108"/>
      <c r="X467" s="108"/>
      <c r="Y467" s="108"/>
      <c r="Z467" s="108"/>
      <c r="AA467" s="108"/>
      <c r="AB467" s="108"/>
      <c r="AC467" s="108"/>
      <c r="AD467" s="108"/>
      <c r="AE467" s="108"/>
      <c r="AF467" s="108"/>
      <c r="AG467" s="108"/>
      <c r="AH467" s="108"/>
      <c r="AI467" s="108"/>
      <c r="AJ467" s="108"/>
      <c r="AK467" s="108"/>
      <c r="AL467" s="108"/>
      <c r="AM467" s="108"/>
      <c r="AN467" s="108"/>
      <c r="AO467" s="108"/>
      <c r="AP467" s="108"/>
      <c r="AQ467" s="108"/>
      <c r="AR467" s="108"/>
      <c r="AS467" s="108"/>
      <c r="AT467" s="108"/>
      <c r="AU467" s="108"/>
      <c r="AV467" s="108"/>
      <c r="AW467" s="108"/>
      <c r="AX467" s="108"/>
      <c r="AY467" s="108"/>
      <c r="AZ467" s="108"/>
      <c r="BA467" s="108"/>
    </row>
    <row r="468" spans="1:53">
      <c r="A468" s="108"/>
      <c r="B468" s="108"/>
      <c r="C468" s="108"/>
      <c r="D468" s="108"/>
      <c r="E468" s="108"/>
      <c r="F468" s="108"/>
      <c r="G468" s="108"/>
      <c r="H468" s="108"/>
      <c r="I468" s="108"/>
      <c r="J468" s="108"/>
      <c r="K468" s="108"/>
      <c r="L468" s="108"/>
      <c r="M468" s="108"/>
      <c r="N468" s="108"/>
      <c r="O468" s="108"/>
      <c r="P468" s="108"/>
      <c r="Q468" s="108"/>
      <c r="R468" s="108"/>
      <c r="S468" s="108"/>
      <c r="T468" s="108"/>
      <c r="U468" s="108"/>
      <c r="V468" s="108"/>
      <c r="W468" s="108"/>
      <c r="X468" s="108"/>
      <c r="Y468" s="108"/>
      <c r="Z468" s="108"/>
      <c r="AA468" s="108"/>
      <c r="AB468" s="108"/>
      <c r="AC468" s="108"/>
      <c r="AD468" s="108"/>
      <c r="AE468" s="108"/>
      <c r="AF468" s="108"/>
      <c r="AG468" s="108"/>
      <c r="AH468" s="108"/>
      <c r="AI468" s="108"/>
      <c r="AJ468" s="108"/>
      <c r="AK468" s="108"/>
      <c r="AL468" s="108"/>
      <c r="AM468" s="108"/>
      <c r="AN468" s="108"/>
      <c r="AO468" s="108"/>
      <c r="AP468" s="108"/>
      <c r="AQ468" s="108"/>
      <c r="AR468" s="108"/>
      <c r="AS468" s="108"/>
      <c r="AT468" s="108"/>
      <c r="AU468" s="108"/>
      <c r="AV468" s="108"/>
      <c r="AW468" s="108"/>
      <c r="AX468" s="108"/>
      <c r="AY468" s="108"/>
      <c r="AZ468" s="108"/>
      <c r="BA468" s="108"/>
    </row>
    <row r="469" spans="1:53">
      <c r="A469" s="108"/>
      <c r="B469" s="108"/>
      <c r="C469" s="108"/>
      <c r="D469" s="108"/>
      <c r="E469" s="108"/>
      <c r="F469" s="108"/>
      <c r="G469" s="108"/>
      <c r="H469" s="108"/>
      <c r="I469" s="108"/>
      <c r="J469" s="108"/>
      <c r="K469" s="108"/>
      <c r="L469" s="108"/>
      <c r="M469" s="108"/>
      <c r="N469" s="108"/>
      <c r="O469" s="108"/>
      <c r="P469" s="108"/>
      <c r="Q469" s="108"/>
      <c r="R469" s="108"/>
      <c r="S469" s="108"/>
      <c r="T469" s="108"/>
      <c r="U469" s="108"/>
      <c r="V469" s="108"/>
      <c r="W469" s="108"/>
      <c r="X469" s="108"/>
      <c r="Y469" s="108"/>
      <c r="Z469" s="108"/>
      <c r="AA469" s="108"/>
      <c r="AB469" s="108"/>
      <c r="AC469" s="108"/>
      <c r="AD469" s="108"/>
      <c r="AE469" s="108"/>
      <c r="AF469" s="108"/>
      <c r="AG469" s="108"/>
      <c r="AH469" s="108"/>
      <c r="AI469" s="108"/>
      <c r="AJ469" s="108"/>
      <c r="AK469" s="108"/>
      <c r="AL469" s="108"/>
      <c r="AM469" s="108"/>
      <c r="AN469" s="108"/>
      <c r="AO469" s="108"/>
      <c r="AP469" s="108"/>
      <c r="AQ469" s="108"/>
      <c r="AR469" s="108"/>
      <c r="AS469" s="108"/>
      <c r="AT469" s="108"/>
      <c r="AU469" s="108"/>
      <c r="AV469" s="108"/>
      <c r="AW469" s="108"/>
      <c r="AX469" s="108"/>
      <c r="AY469" s="108"/>
      <c r="AZ469" s="108"/>
      <c r="BA469" s="108"/>
    </row>
    <row r="470" spans="1:53">
      <c r="A470" s="108"/>
      <c r="B470" s="108"/>
      <c r="C470" s="108"/>
      <c r="D470" s="108"/>
      <c r="E470" s="108"/>
      <c r="F470" s="108"/>
      <c r="G470" s="108"/>
      <c r="H470" s="108"/>
      <c r="I470" s="108"/>
      <c r="J470" s="108"/>
      <c r="K470" s="108"/>
      <c r="L470" s="108"/>
      <c r="M470" s="108"/>
      <c r="N470" s="108"/>
      <c r="O470" s="108"/>
      <c r="P470" s="108"/>
      <c r="Q470" s="108"/>
      <c r="R470" s="108"/>
      <c r="S470" s="108"/>
      <c r="T470" s="108"/>
      <c r="U470" s="108"/>
      <c r="V470" s="108"/>
      <c r="W470" s="108"/>
      <c r="X470" s="108"/>
      <c r="Y470" s="108"/>
      <c r="Z470" s="108"/>
      <c r="AA470" s="108"/>
      <c r="AB470" s="108"/>
      <c r="AC470" s="108"/>
      <c r="AD470" s="108"/>
      <c r="AE470" s="108"/>
      <c r="AF470" s="108"/>
      <c r="AG470" s="108"/>
      <c r="AH470" s="108"/>
      <c r="AI470" s="108"/>
      <c r="AJ470" s="108"/>
      <c r="AK470" s="108"/>
      <c r="AL470" s="108"/>
      <c r="AM470" s="108"/>
      <c r="AN470" s="108"/>
      <c r="AO470" s="108"/>
      <c r="AP470" s="108"/>
      <c r="AQ470" s="108"/>
      <c r="AR470" s="108"/>
      <c r="AS470" s="108"/>
      <c r="AT470" s="108"/>
      <c r="AU470" s="108"/>
      <c r="AV470" s="108"/>
      <c r="AW470" s="108"/>
      <c r="AX470" s="108"/>
      <c r="AY470" s="108"/>
      <c r="AZ470" s="108"/>
      <c r="BA470" s="108"/>
    </row>
    <row r="471" spans="1:53">
      <c r="A471" s="108"/>
      <c r="B471" s="108"/>
      <c r="C471" s="108"/>
      <c r="D471" s="108"/>
      <c r="E471" s="108"/>
      <c r="F471" s="108"/>
      <c r="G471" s="108"/>
      <c r="H471" s="108"/>
      <c r="I471" s="108"/>
      <c r="J471" s="108"/>
      <c r="K471" s="108"/>
      <c r="L471" s="108"/>
      <c r="M471" s="108"/>
      <c r="N471" s="108"/>
      <c r="O471" s="108"/>
      <c r="P471" s="108"/>
      <c r="Q471" s="108"/>
      <c r="R471" s="108"/>
      <c r="S471" s="108"/>
      <c r="T471" s="108"/>
      <c r="U471" s="108"/>
      <c r="V471" s="108"/>
      <c r="W471" s="108"/>
      <c r="X471" s="108"/>
      <c r="Y471" s="108"/>
      <c r="Z471" s="108"/>
      <c r="AA471" s="108"/>
      <c r="AB471" s="108"/>
      <c r="AC471" s="108"/>
      <c r="AD471" s="108"/>
      <c r="AE471" s="108"/>
      <c r="AF471" s="108"/>
      <c r="AG471" s="108"/>
      <c r="AH471" s="108"/>
      <c r="AI471" s="108"/>
      <c r="AJ471" s="108"/>
      <c r="AK471" s="108"/>
      <c r="AL471" s="108"/>
      <c r="AM471" s="108"/>
      <c r="AN471" s="108"/>
      <c r="AO471" s="108"/>
      <c r="AP471" s="108"/>
      <c r="AQ471" s="108"/>
      <c r="AR471" s="108"/>
      <c r="AS471" s="108"/>
      <c r="AT471" s="108"/>
      <c r="AU471" s="108"/>
      <c r="AV471" s="108"/>
      <c r="AW471" s="108"/>
      <c r="AX471" s="108"/>
      <c r="AY471" s="108"/>
      <c r="AZ471" s="108"/>
      <c r="BA471" s="108"/>
    </row>
    <row r="472" spans="1:53">
      <c r="A472" s="108"/>
      <c r="B472" s="108"/>
      <c r="C472" s="108"/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  <c r="N472" s="108"/>
      <c r="O472" s="108"/>
      <c r="P472" s="108"/>
      <c r="Q472" s="108"/>
      <c r="R472" s="108"/>
      <c r="S472" s="108"/>
      <c r="T472" s="108"/>
      <c r="U472" s="108"/>
      <c r="V472" s="108"/>
      <c r="W472" s="108"/>
      <c r="X472" s="108"/>
      <c r="Y472" s="108"/>
      <c r="Z472" s="108"/>
      <c r="AA472" s="108"/>
      <c r="AB472" s="108"/>
      <c r="AC472" s="108"/>
      <c r="AD472" s="108"/>
      <c r="AE472" s="108"/>
      <c r="AF472" s="108"/>
      <c r="AG472" s="108"/>
      <c r="AH472" s="108"/>
      <c r="AI472" s="108"/>
      <c r="AJ472" s="108"/>
      <c r="AK472" s="108"/>
      <c r="AL472" s="108"/>
      <c r="AM472" s="108"/>
      <c r="AN472" s="108"/>
      <c r="AO472" s="108"/>
      <c r="AP472" s="108"/>
      <c r="AQ472" s="108"/>
      <c r="AR472" s="108"/>
      <c r="AS472" s="108"/>
      <c r="AT472" s="108"/>
      <c r="AU472" s="108"/>
      <c r="AV472" s="108"/>
      <c r="AW472" s="108"/>
      <c r="AX472" s="108"/>
      <c r="AY472" s="108"/>
      <c r="AZ472" s="108"/>
      <c r="BA472" s="108"/>
    </row>
    <row r="473" spans="1:53">
      <c r="A473" s="108"/>
      <c r="B473" s="108"/>
      <c r="C473" s="108"/>
      <c r="D473" s="108"/>
      <c r="E473" s="108"/>
      <c r="F473" s="108"/>
      <c r="G473" s="108"/>
      <c r="H473" s="108"/>
      <c r="I473" s="108"/>
      <c r="J473" s="108"/>
      <c r="K473" s="108"/>
      <c r="L473" s="108"/>
      <c r="M473" s="108"/>
      <c r="N473" s="108"/>
      <c r="O473" s="108"/>
      <c r="P473" s="108"/>
      <c r="Q473" s="108"/>
      <c r="R473" s="108"/>
      <c r="S473" s="108"/>
      <c r="T473" s="108"/>
      <c r="U473" s="108"/>
      <c r="V473" s="108"/>
      <c r="W473" s="108"/>
      <c r="X473" s="108"/>
      <c r="Y473" s="108"/>
      <c r="Z473" s="108"/>
      <c r="AA473" s="108"/>
      <c r="AB473" s="108"/>
      <c r="AC473" s="108"/>
      <c r="AD473" s="108"/>
      <c r="AE473" s="108"/>
      <c r="AF473" s="108"/>
      <c r="AG473" s="108"/>
      <c r="AH473" s="108"/>
      <c r="AI473" s="108"/>
      <c r="AJ473" s="108"/>
      <c r="AK473" s="108"/>
      <c r="AL473" s="108"/>
      <c r="AM473" s="108"/>
      <c r="AN473" s="108"/>
      <c r="AO473" s="108"/>
      <c r="AP473" s="108"/>
      <c r="AQ473" s="108"/>
      <c r="AR473" s="108"/>
      <c r="AS473" s="108"/>
      <c r="AT473" s="108"/>
      <c r="AU473" s="108"/>
      <c r="AV473" s="108"/>
      <c r="AW473" s="108"/>
      <c r="AX473" s="108"/>
      <c r="AY473" s="108"/>
      <c r="AZ473" s="108"/>
      <c r="BA473" s="108"/>
    </row>
    <row r="474" spans="1:53">
      <c r="A474" s="108"/>
      <c r="B474" s="108"/>
      <c r="C474" s="108"/>
      <c r="D474" s="108"/>
      <c r="E474" s="108"/>
      <c r="F474" s="108"/>
      <c r="G474" s="108"/>
      <c r="H474" s="108"/>
      <c r="I474" s="108"/>
      <c r="J474" s="108"/>
      <c r="K474" s="108"/>
      <c r="L474" s="108"/>
      <c r="M474" s="108"/>
      <c r="N474" s="108"/>
      <c r="O474" s="108"/>
      <c r="P474" s="108"/>
      <c r="Q474" s="108"/>
      <c r="R474" s="108"/>
      <c r="S474" s="108"/>
      <c r="T474" s="108"/>
      <c r="U474" s="108"/>
      <c r="V474" s="108"/>
      <c r="W474" s="108"/>
      <c r="X474" s="108"/>
      <c r="Y474" s="108"/>
      <c r="Z474" s="108"/>
      <c r="AA474" s="108"/>
      <c r="AB474" s="108"/>
      <c r="AC474" s="108"/>
      <c r="AD474" s="108"/>
      <c r="AE474" s="108"/>
      <c r="AF474" s="108"/>
      <c r="AG474" s="108"/>
      <c r="AH474" s="108"/>
      <c r="AI474" s="108"/>
      <c r="AJ474" s="108"/>
      <c r="AK474" s="108"/>
      <c r="AL474" s="108"/>
      <c r="AM474" s="108"/>
      <c r="AN474" s="108"/>
      <c r="AO474" s="108"/>
      <c r="AP474" s="108"/>
      <c r="AQ474" s="108"/>
      <c r="AR474" s="108"/>
      <c r="AS474" s="108"/>
      <c r="AT474" s="108"/>
      <c r="AU474" s="108"/>
      <c r="AV474" s="108"/>
      <c r="AW474" s="108"/>
      <c r="AX474" s="108"/>
      <c r="AY474" s="108"/>
      <c r="AZ474" s="108"/>
      <c r="BA474" s="108"/>
    </row>
    <row r="475" spans="1:53">
      <c r="A475" s="108"/>
      <c r="B475" s="108"/>
      <c r="C475" s="108"/>
      <c r="D475" s="108"/>
      <c r="E475" s="108"/>
      <c r="F475" s="108"/>
      <c r="G475" s="108"/>
      <c r="H475" s="108"/>
      <c r="I475" s="108"/>
      <c r="J475" s="108"/>
      <c r="K475" s="108"/>
      <c r="L475" s="108"/>
      <c r="M475" s="108"/>
      <c r="N475" s="108"/>
      <c r="O475" s="108"/>
      <c r="P475" s="108"/>
      <c r="Q475" s="108"/>
      <c r="R475" s="108"/>
      <c r="S475" s="108"/>
      <c r="T475" s="108"/>
      <c r="U475" s="108"/>
      <c r="V475" s="108"/>
      <c r="W475" s="108"/>
      <c r="X475" s="108"/>
      <c r="Y475" s="108"/>
      <c r="Z475" s="108"/>
      <c r="AA475" s="108"/>
      <c r="AB475" s="108"/>
      <c r="AC475" s="108"/>
      <c r="AD475" s="108"/>
      <c r="AE475" s="108"/>
      <c r="AF475" s="108"/>
      <c r="AG475" s="108"/>
      <c r="AH475" s="108"/>
      <c r="AI475" s="108"/>
      <c r="AJ475" s="108"/>
      <c r="AK475" s="108"/>
      <c r="AL475" s="108"/>
      <c r="AM475" s="108"/>
      <c r="AN475" s="108"/>
      <c r="AO475" s="108"/>
      <c r="AP475" s="108"/>
      <c r="AQ475" s="108"/>
      <c r="AR475" s="108"/>
      <c r="AS475" s="108"/>
      <c r="AT475" s="108"/>
      <c r="AU475" s="108"/>
      <c r="AV475" s="108"/>
      <c r="AW475" s="108"/>
      <c r="AX475" s="108"/>
      <c r="AY475" s="108"/>
      <c r="AZ475" s="108"/>
      <c r="BA475" s="108"/>
    </row>
    <row r="476" spans="1:53">
      <c r="A476" s="108"/>
      <c r="B476" s="108"/>
      <c r="C476" s="108"/>
      <c r="D476" s="108"/>
      <c r="E476" s="108"/>
      <c r="F476" s="108"/>
      <c r="G476" s="108"/>
      <c r="H476" s="108"/>
      <c r="I476" s="108"/>
      <c r="J476" s="108"/>
      <c r="K476" s="108"/>
      <c r="L476" s="108"/>
      <c r="M476" s="108"/>
      <c r="N476" s="108"/>
      <c r="O476" s="108"/>
      <c r="P476" s="108"/>
      <c r="Q476" s="108"/>
      <c r="R476" s="108"/>
      <c r="S476" s="108"/>
      <c r="T476" s="108"/>
      <c r="U476" s="108"/>
      <c r="V476" s="108"/>
      <c r="W476" s="108"/>
      <c r="X476" s="108"/>
      <c r="Y476" s="108"/>
      <c r="Z476" s="108"/>
      <c r="AA476" s="108"/>
      <c r="AB476" s="108"/>
      <c r="AC476" s="108"/>
      <c r="AD476" s="108"/>
      <c r="AE476" s="108"/>
      <c r="AF476" s="108"/>
      <c r="AG476" s="108"/>
      <c r="AH476" s="108"/>
      <c r="AI476" s="108"/>
      <c r="AJ476" s="108"/>
      <c r="AK476" s="108"/>
      <c r="AL476" s="108"/>
      <c r="AM476" s="108"/>
      <c r="AN476" s="108"/>
      <c r="AO476" s="108"/>
      <c r="AP476" s="108"/>
      <c r="AQ476" s="108"/>
      <c r="AR476" s="108"/>
      <c r="AS476" s="108"/>
      <c r="AT476" s="108"/>
      <c r="AU476" s="108"/>
      <c r="AV476" s="108"/>
      <c r="AW476" s="108"/>
      <c r="AX476" s="108"/>
      <c r="AY476" s="108"/>
      <c r="AZ476" s="108"/>
      <c r="BA476" s="108"/>
    </row>
    <row r="477" spans="1:53">
      <c r="A477" s="108"/>
      <c r="B477" s="108"/>
      <c r="C477" s="108"/>
      <c r="D477" s="108"/>
      <c r="E477" s="108"/>
      <c r="F477" s="108"/>
      <c r="G477" s="108"/>
      <c r="H477" s="108"/>
      <c r="I477" s="108"/>
      <c r="J477" s="108"/>
      <c r="K477" s="108"/>
      <c r="L477" s="108"/>
      <c r="M477" s="108"/>
      <c r="N477" s="108"/>
      <c r="O477" s="108"/>
      <c r="P477" s="108"/>
      <c r="Q477" s="108"/>
      <c r="R477" s="108"/>
      <c r="S477" s="108"/>
      <c r="T477" s="108"/>
      <c r="U477" s="108"/>
      <c r="V477" s="108"/>
      <c r="W477" s="108"/>
      <c r="X477" s="108"/>
      <c r="Y477" s="108"/>
      <c r="Z477" s="108"/>
      <c r="AA477" s="108"/>
      <c r="AB477" s="108"/>
      <c r="AC477" s="108"/>
      <c r="AD477" s="108"/>
      <c r="AE477" s="108"/>
      <c r="AF477" s="108"/>
      <c r="AG477" s="108"/>
      <c r="AH477" s="108"/>
      <c r="AI477" s="108"/>
      <c r="AJ477" s="108"/>
      <c r="AK477" s="108"/>
      <c r="AL477" s="108"/>
      <c r="AM477" s="108"/>
      <c r="AN477" s="108"/>
      <c r="AO477" s="108"/>
      <c r="AP477" s="108"/>
      <c r="AQ477" s="108"/>
      <c r="AR477" s="108"/>
      <c r="AS477" s="108"/>
      <c r="AT477" s="108"/>
      <c r="AU477" s="108"/>
      <c r="AV477" s="108"/>
      <c r="AW477" s="108"/>
      <c r="AX477" s="108"/>
      <c r="AY477" s="108"/>
      <c r="AZ477" s="108"/>
      <c r="BA477" s="108"/>
    </row>
    <row r="478" spans="1:53">
      <c r="A478" s="108"/>
      <c r="B478" s="108"/>
      <c r="C478" s="108"/>
      <c r="D478" s="108"/>
      <c r="E478" s="108"/>
      <c r="F478" s="108"/>
      <c r="G478" s="108"/>
      <c r="H478" s="108"/>
      <c r="I478" s="108"/>
      <c r="J478" s="108"/>
      <c r="K478" s="108"/>
      <c r="L478" s="108"/>
      <c r="M478" s="108"/>
      <c r="N478" s="108"/>
      <c r="O478" s="108"/>
      <c r="P478" s="108"/>
      <c r="Q478" s="108"/>
      <c r="R478" s="108"/>
      <c r="S478" s="108"/>
      <c r="T478" s="108"/>
      <c r="U478" s="108"/>
      <c r="V478" s="108"/>
      <c r="W478" s="108"/>
      <c r="X478" s="108"/>
      <c r="Y478" s="108"/>
      <c r="Z478" s="108"/>
      <c r="AA478" s="108"/>
      <c r="AB478" s="108"/>
      <c r="AC478" s="108"/>
      <c r="AD478" s="108"/>
      <c r="AE478" s="108"/>
      <c r="AF478" s="108"/>
      <c r="AG478" s="108"/>
      <c r="AH478" s="108"/>
      <c r="AI478" s="108"/>
      <c r="AJ478" s="108"/>
      <c r="AK478" s="108"/>
      <c r="AL478" s="108"/>
      <c r="AM478" s="108"/>
      <c r="AN478" s="108"/>
      <c r="AO478" s="108"/>
      <c r="AP478" s="108"/>
      <c r="AQ478" s="108"/>
      <c r="AR478" s="108"/>
      <c r="AS478" s="108"/>
      <c r="AT478" s="108"/>
      <c r="AU478" s="108"/>
      <c r="AV478" s="108"/>
      <c r="AW478" s="108"/>
      <c r="AX478" s="108"/>
      <c r="AY478" s="108"/>
      <c r="AZ478" s="108"/>
      <c r="BA478" s="108"/>
    </row>
    <row r="479" spans="1:53">
      <c r="A479" s="108"/>
      <c r="B479" s="108"/>
      <c r="C479" s="108"/>
      <c r="D479" s="108"/>
      <c r="E479" s="108"/>
      <c r="F479" s="108"/>
      <c r="G479" s="108"/>
      <c r="H479" s="108"/>
      <c r="I479" s="108"/>
      <c r="J479" s="108"/>
      <c r="K479" s="108"/>
      <c r="L479" s="108"/>
      <c r="M479" s="108"/>
      <c r="N479" s="108"/>
      <c r="O479" s="108"/>
      <c r="P479" s="108"/>
      <c r="Q479" s="108"/>
      <c r="R479" s="108"/>
      <c r="S479" s="108"/>
      <c r="T479" s="108"/>
      <c r="U479" s="108"/>
      <c r="V479" s="108"/>
      <c r="W479" s="108"/>
      <c r="X479" s="108"/>
      <c r="Y479" s="108"/>
      <c r="Z479" s="108"/>
      <c r="AA479" s="108"/>
      <c r="AB479" s="108"/>
      <c r="AC479" s="108"/>
      <c r="AD479" s="108"/>
      <c r="AE479" s="108"/>
      <c r="AF479" s="108"/>
      <c r="AG479" s="108"/>
      <c r="AH479" s="108"/>
      <c r="AI479" s="108"/>
      <c r="AJ479" s="108"/>
      <c r="AK479" s="108"/>
      <c r="AL479" s="108"/>
      <c r="AM479" s="108"/>
      <c r="AN479" s="108"/>
      <c r="AO479" s="108"/>
      <c r="AP479" s="108"/>
      <c r="AQ479" s="108"/>
      <c r="AR479" s="108"/>
      <c r="AS479" s="108"/>
      <c r="AT479" s="108"/>
      <c r="AU479" s="108"/>
      <c r="AV479" s="108"/>
      <c r="AW479" s="108"/>
      <c r="AX479" s="108"/>
      <c r="AY479" s="108"/>
      <c r="AZ479" s="108"/>
      <c r="BA479" s="108"/>
    </row>
    <row r="480" spans="1:53">
      <c r="A480" s="108"/>
      <c r="B480" s="108"/>
      <c r="C480" s="108"/>
      <c r="D480" s="108"/>
      <c r="E480" s="108"/>
      <c r="F480" s="108"/>
      <c r="G480" s="108"/>
      <c r="H480" s="108"/>
      <c r="I480" s="108"/>
      <c r="J480" s="108"/>
      <c r="K480" s="108"/>
      <c r="L480" s="108"/>
      <c r="M480" s="108"/>
      <c r="N480" s="108"/>
      <c r="O480" s="108"/>
      <c r="P480" s="108"/>
      <c r="Q480" s="108"/>
      <c r="R480" s="108"/>
      <c r="S480" s="108"/>
      <c r="T480" s="108"/>
      <c r="U480" s="108"/>
      <c r="V480" s="108"/>
      <c r="W480" s="108"/>
      <c r="X480" s="108"/>
      <c r="Y480" s="108"/>
      <c r="Z480" s="108"/>
      <c r="AA480" s="108"/>
      <c r="AB480" s="108"/>
      <c r="AC480" s="108"/>
      <c r="AD480" s="108"/>
      <c r="AE480" s="108"/>
      <c r="AF480" s="108"/>
      <c r="AG480" s="108"/>
      <c r="AH480" s="108"/>
      <c r="AI480" s="108"/>
      <c r="AJ480" s="108"/>
      <c r="AK480" s="108"/>
      <c r="AL480" s="108"/>
      <c r="AM480" s="108"/>
      <c r="AN480" s="108"/>
      <c r="AO480" s="108"/>
      <c r="AP480" s="108"/>
      <c r="AQ480" s="108"/>
      <c r="AR480" s="108"/>
      <c r="AS480" s="108"/>
      <c r="AT480" s="108"/>
      <c r="AU480" s="108"/>
      <c r="AV480" s="108"/>
      <c r="AW480" s="108"/>
      <c r="AX480" s="108"/>
      <c r="AY480" s="108"/>
      <c r="AZ480" s="108"/>
      <c r="BA480" s="108"/>
    </row>
    <row r="481" spans="1:53">
      <c r="A481" s="108"/>
      <c r="B481" s="108"/>
      <c r="C481" s="108"/>
      <c r="D481" s="108"/>
      <c r="E481" s="108"/>
      <c r="F481" s="108"/>
      <c r="G481" s="108"/>
      <c r="H481" s="108"/>
      <c r="I481" s="108"/>
      <c r="J481" s="108"/>
      <c r="K481" s="108"/>
      <c r="L481" s="108"/>
      <c r="M481" s="108"/>
      <c r="N481" s="108"/>
      <c r="O481" s="108"/>
      <c r="P481" s="108"/>
      <c r="Q481" s="108"/>
      <c r="R481" s="108"/>
      <c r="S481" s="108"/>
      <c r="T481" s="108"/>
      <c r="U481" s="108"/>
      <c r="V481" s="108"/>
      <c r="W481" s="108"/>
      <c r="X481" s="108"/>
      <c r="Y481" s="108"/>
      <c r="Z481" s="108"/>
      <c r="AA481" s="108"/>
      <c r="AB481" s="108"/>
      <c r="AC481" s="108"/>
      <c r="AD481" s="108"/>
      <c r="AE481" s="108"/>
      <c r="AF481" s="108"/>
      <c r="AG481" s="108"/>
      <c r="AH481" s="108"/>
      <c r="AI481" s="108"/>
      <c r="AJ481" s="108"/>
      <c r="AK481" s="108"/>
      <c r="AL481" s="108"/>
      <c r="AM481" s="108"/>
      <c r="AN481" s="108"/>
      <c r="AO481" s="108"/>
      <c r="AP481" s="108"/>
      <c r="AQ481" s="108"/>
      <c r="AR481" s="108"/>
      <c r="AS481" s="108"/>
      <c r="AT481" s="108"/>
      <c r="AU481" s="108"/>
      <c r="AV481" s="108"/>
      <c r="AW481" s="108"/>
      <c r="AX481" s="108"/>
      <c r="AY481" s="108"/>
      <c r="AZ481" s="108"/>
      <c r="BA481" s="108"/>
    </row>
    <row r="482" spans="1:53">
      <c r="A482" s="108"/>
      <c r="B482" s="108"/>
      <c r="C482" s="108"/>
      <c r="D482" s="108"/>
      <c r="E482" s="108"/>
      <c r="F482" s="108"/>
      <c r="G482" s="108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  <c r="R482" s="108"/>
      <c r="S482" s="108"/>
      <c r="T482" s="108"/>
      <c r="U482" s="108"/>
      <c r="V482" s="108"/>
      <c r="W482" s="108"/>
      <c r="X482" s="108"/>
      <c r="Y482" s="108"/>
      <c r="Z482" s="108"/>
      <c r="AA482" s="108"/>
      <c r="AB482" s="108"/>
      <c r="AC482" s="108"/>
      <c r="AD482" s="108"/>
      <c r="AE482" s="108"/>
      <c r="AF482" s="108"/>
      <c r="AG482" s="108"/>
      <c r="AH482" s="108"/>
      <c r="AI482" s="108"/>
      <c r="AJ482" s="108"/>
      <c r="AK482" s="108"/>
      <c r="AL482" s="108"/>
      <c r="AM482" s="108"/>
      <c r="AN482" s="108"/>
      <c r="AO482" s="108"/>
      <c r="AP482" s="108"/>
      <c r="AQ482" s="108"/>
      <c r="AR482" s="108"/>
      <c r="AS482" s="108"/>
      <c r="AT482" s="108"/>
      <c r="AU482" s="108"/>
      <c r="AV482" s="108"/>
      <c r="AW482" s="108"/>
      <c r="AX482" s="108"/>
      <c r="AY482" s="108"/>
      <c r="AZ482" s="108"/>
      <c r="BA482" s="108"/>
    </row>
    <row r="483" spans="1:53">
      <c r="A483" s="108"/>
      <c r="B483" s="108"/>
      <c r="C483" s="108"/>
      <c r="D483" s="108"/>
      <c r="E483" s="108"/>
      <c r="F483" s="108"/>
      <c r="G483" s="108"/>
      <c r="H483" s="108"/>
      <c r="I483" s="108"/>
      <c r="J483" s="108"/>
      <c r="K483" s="108"/>
      <c r="L483" s="108"/>
      <c r="M483" s="108"/>
      <c r="N483" s="108"/>
      <c r="O483" s="108"/>
      <c r="P483" s="108"/>
      <c r="Q483" s="108"/>
      <c r="R483" s="108"/>
      <c r="S483" s="108"/>
      <c r="T483" s="108"/>
      <c r="U483" s="108"/>
      <c r="V483" s="108"/>
      <c r="W483" s="108"/>
      <c r="X483" s="108"/>
      <c r="Y483" s="108"/>
      <c r="Z483" s="108"/>
      <c r="AA483" s="108"/>
      <c r="AB483" s="108"/>
      <c r="AC483" s="108"/>
      <c r="AD483" s="108"/>
      <c r="AE483" s="108"/>
      <c r="AF483" s="108"/>
      <c r="AG483" s="108"/>
      <c r="AH483" s="108"/>
      <c r="AI483" s="108"/>
      <c r="AJ483" s="108"/>
      <c r="AK483" s="108"/>
      <c r="AL483" s="108"/>
      <c r="AM483" s="108"/>
      <c r="AN483" s="108"/>
      <c r="AO483" s="108"/>
      <c r="AP483" s="108"/>
      <c r="AQ483" s="108"/>
      <c r="AR483" s="108"/>
      <c r="AS483" s="108"/>
      <c r="AT483" s="108"/>
      <c r="AU483" s="108"/>
      <c r="AV483" s="108"/>
      <c r="AW483" s="108"/>
      <c r="AX483" s="108"/>
      <c r="AY483" s="108"/>
      <c r="AZ483" s="108"/>
      <c r="BA483" s="108"/>
    </row>
    <row r="484" spans="1:53">
      <c r="A484" s="108"/>
      <c r="B484" s="108"/>
      <c r="C484" s="108"/>
      <c r="D484" s="108"/>
      <c r="E484" s="108"/>
      <c r="F484" s="108"/>
      <c r="G484" s="108"/>
      <c r="H484" s="108"/>
      <c r="I484" s="108"/>
      <c r="J484" s="108"/>
      <c r="K484" s="108"/>
      <c r="L484" s="108"/>
      <c r="M484" s="108"/>
      <c r="N484" s="108"/>
      <c r="O484" s="108"/>
      <c r="P484" s="108"/>
      <c r="Q484" s="108"/>
      <c r="R484" s="108"/>
      <c r="S484" s="108"/>
      <c r="T484" s="108"/>
      <c r="U484" s="108"/>
      <c r="V484" s="108"/>
      <c r="W484" s="108"/>
      <c r="X484" s="108"/>
      <c r="Y484" s="108"/>
      <c r="Z484" s="108"/>
      <c r="AA484" s="108"/>
      <c r="AB484" s="108"/>
      <c r="AC484" s="108"/>
      <c r="AD484" s="108"/>
      <c r="AE484" s="108"/>
      <c r="AF484" s="108"/>
      <c r="AG484" s="108"/>
      <c r="AH484" s="108"/>
      <c r="AI484" s="108"/>
      <c r="AJ484" s="108"/>
      <c r="AK484" s="108"/>
      <c r="AL484" s="108"/>
      <c r="AM484" s="108"/>
      <c r="AN484" s="108"/>
      <c r="AO484" s="108"/>
      <c r="AP484" s="108"/>
      <c r="AQ484" s="108"/>
      <c r="AR484" s="108"/>
      <c r="AS484" s="108"/>
      <c r="AT484" s="108"/>
      <c r="AU484" s="108"/>
      <c r="AV484" s="108"/>
      <c r="AW484" s="108"/>
      <c r="AX484" s="108"/>
      <c r="AY484" s="108"/>
      <c r="AZ484" s="108"/>
      <c r="BA484" s="108"/>
    </row>
    <row r="485" spans="1:53">
      <c r="A485" s="108"/>
      <c r="B485" s="108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  <c r="M485" s="108"/>
      <c r="N485" s="108"/>
      <c r="O485" s="108"/>
      <c r="P485" s="108"/>
      <c r="Q485" s="108"/>
      <c r="R485" s="108"/>
      <c r="S485" s="108"/>
      <c r="T485" s="108"/>
      <c r="U485" s="108"/>
      <c r="V485" s="108"/>
      <c r="W485" s="108"/>
      <c r="X485" s="108"/>
      <c r="Y485" s="108"/>
      <c r="Z485" s="108"/>
      <c r="AA485" s="108"/>
      <c r="AB485" s="108"/>
      <c r="AC485" s="108"/>
      <c r="AD485" s="108"/>
      <c r="AE485" s="108"/>
      <c r="AF485" s="108"/>
      <c r="AG485" s="108"/>
      <c r="AH485" s="108"/>
      <c r="AI485" s="108"/>
      <c r="AJ485" s="108"/>
      <c r="AK485" s="108"/>
      <c r="AL485" s="108"/>
      <c r="AM485" s="108"/>
      <c r="AN485" s="108"/>
      <c r="AO485" s="108"/>
      <c r="AP485" s="108"/>
      <c r="AQ485" s="108"/>
      <c r="AR485" s="108"/>
      <c r="AS485" s="108"/>
      <c r="AT485" s="108"/>
      <c r="AU485" s="108"/>
      <c r="AV485" s="108"/>
      <c r="AW485" s="108"/>
      <c r="AX485" s="108"/>
      <c r="AY485" s="108"/>
      <c r="AZ485" s="108"/>
      <c r="BA485" s="108"/>
    </row>
    <row r="486" spans="1:53">
      <c r="A486" s="108"/>
      <c r="B486" s="108"/>
      <c r="C486" s="108"/>
      <c r="D486" s="108"/>
      <c r="E486" s="108"/>
      <c r="F486" s="108"/>
      <c r="G486" s="108"/>
      <c r="H486" s="108"/>
      <c r="I486" s="108"/>
      <c r="J486" s="108"/>
      <c r="K486" s="108"/>
      <c r="L486" s="108"/>
      <c r="M486" s="108"/>
      <c r="N486" s="108"/>
      <c r="O486" s="108"/>
      <c r="P486" s="108"/>
      <c r="Q486" s="108"/>
      <c r="R486" s="108"/>
      <c r="S486" s="108"/>
      <c r="T486" s="108"/>
      <c r="U486" s="108"/>
      <c r="V486" s="108"/>
      <c r="W486" s="108"/>
      <c r="X486" s="108"/>
      <c r="Y486" s="108"/>
      <c r="Z486" s="108"/>
      <c r="AA486" s="108"/>
      <c r="AB486" s="108"/>
      <c r="AC486" s="108"/>
      <c r="AD486" s="108"/>
      <c r="AE486" s="108"/>
      <c r="AF486" s="108"/>
      <c r="AG486" s="108"/>
      <c r="AH486" s="108"/>
      <c r="AI486" s="108"/>
      <c r="AJ486" s="108"/>
      <c r="AK486" s="108"/>
      <c r="AL486" s="108"/>
      <c r="AM486" s="108"/>
      <c r="AN486" s="108"/>
      <c r="AO486" s="108"/>
      <c r="AP486" s="108"/>
      <c r="AQ486" s="108"/>
      <c r="AR486" s="108"/>
      <c r="AS486" s="108"/>
      <c r="AT486" s="108"/>
      <c r="AU486" s="108"/>
      <c r="AV486" s="108"/>
      <c r="AW486" s="108"/>
      <c r="AX486" s="108"/>
      <c r="AY486" s="108"/>
      <c r="AZ486" s="108"/>
      <c r="BA486" s="108"/>
    </row>
    <row r="487" spans="1:53">
      <c r="A487" s="108"/>
      <c r="B487" s="108"/>
      <c r="C487" s="108"/>
      <c r="D487" s="108"/>
      <c r="E487" s="108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  <c r="S487" s="108"/>
      <c r="T487" s="108"/>
      <c r="U487" s="108"/>
      <c r="V487" s="108"/>
      <c r="W487" s="108"/>
      <c r="X487" s="108"/>
      <c r="Y487" s="108"/>
      <c r="Z487" s="108"/>
      <c r="AA487" s="108"/>
      <c r="AB487" s="108"/>
      <c r="AC487" s="108"/>
      <c r="AD487" s="108"/>
      <c r="AE487" s="108"/>
      <c r="AF487" s="108"/>
      <c r="AG487" s="108"/>
      <c r="AH487" s="108"/>
      <c r="AI487" s="108"/>
      <c r="AJ487" s="108"/>
      <c r="AK487" s="108"/>
      <c r="AL487" s="108"/>
      <c r="AM487" s="108"/>
      <c r="AN487" s="108"/>
      <c r="AO487" s="108"/>
      <c r="AP487" s="108"/>
      <c r="AQ487" s="108"/>
      <c r="AR487" s="108"/>
      <c r="AS487" s="108"/>
      <c r="AT487" s="108"/>
      <c r="AU487" s="108"/>
      <c r="AV487" s="108"/>
      <c r="AW487" s="108"/>
      <c r="AX487" s="108"/>
      <c r="AY487" s="108"/>
      <c r="AZ487" s="108"/>
      <c r="BA487" s="108"/>
    </row>
    <row r="488" spans="1:53">
      <c r="A488" s="108"/>
      <c r="B488" s="108"/>
      <c r="C488" s="108"/>
      <c r="D488" s="108"/>
      <c r="E488" s="108"/>
      <c r="F488" s="108"/>
      <c r="G488" s="108"/>
      <c r="H488" s="108"/>
      <c r="I488" s="108"/>
      <c r="J488" s="108"/>
      <c r="K488" s="108"/>
      <c r="L488" s="108"/>
      <c r="M488" s="108"/>
      <c r="N488" s="108"/>
      <c r="O488" s="108"/>
      <c r="P488" s="108"/>
      <c r="Q488" s="108"/>
      <c r="R488" s="108"/>
      <c r="S488" s="108"/>
      <c r="T488" s="108"/>
      <c r="U488" s="108"/>
      <c r="V488" s="108"/>
      <c r="W488" s="108"/>
      <c r="X488" s="108"/>
      <c r="Y488" s="108"/>
      <c r="Z488" s="108"/>
      <c r="AA488" s="108"/>
      <c r="AB488" s="108"/>
      <c r="AC488" s="108"/>
      <c r="AD488" s="108"/>
      <c r="AE488" s="108"/>
      <c r="AF488" s="108"/>
      <c r="AG488" s="108"/>
      <c r="AH488" s="108"/>
      <c r="AI488" s="108"/>
      <c r="AJ488" s="108"/>
      <c r="AK488" s="108"/>
      <c r="AL488" s="108"/>
      <c r="AM488" s="108"/>
      <c r="AN488" s="108"/>
      <c r="AO488" s="108"/>
      <c r="AP488" s="108"/>
      <c r="AQ488" s="108"/>
      <c r="AR488" s="108"/>
      <c r="AS488" s="108"/>
      <c r="AT488" s="108"/>
      <c r="AU488" s="108"/>
      <c r="AV488" s="108"/>
      <c r="AW488" s="108"/>
      <c r="AX488" s="108"/>
      <c r="AY488" s="108"/>
      <c r="AZ488" s="108"/>
      <c r="BA488" s="108"/>
    </row>
    <row r="489" spans="1:53">
      <c r="A489" s="108"/>
      <c r="B489" s="108"/>
      <c r="C489" s="108"/>
      <c r="D489" s="108"/>
      <c r="E489" s="108"/>
      <c r="F489" s="108"/>
      <c r="G489" s="108"/>
      <c r="H489" s="108"/>
      <c r="I489" s="108"/>
      <c r="J489" s="108"/>
      <c r="K489" s="108"/>
      <c r="L489" s="108"/>
      <c r="M489" s="108"/>
      <c r="N489" s="108"/>
      <c r="O489" s="108"/>
      <c r="P489" s="108"/>
      <c r="Q489" s="108"/>
      <c r="R489" s="108"/>
      <c r="S489" s="108"/>
      <c r="T489" s="108"/>
      <c r="U489" s="108"/>
      <c r="V489" s="108"/>
      <c r="W489" s="108"/>
      <c r="X489" s="108"/>
      <c r="Y489" s="108"/>
      <c r="Z489" s="108"/>
      <c r="AA489" s="108"/>
      <c r="AB489" s="108"/>
      <c r="AC489" s="108"/>
      <c r="AD489" s="108"/>
      <c r="AE489" s="108"/>
      <c r="AF489" s="108"/>
      <c r="AG489" s="108"/>
      <c r="AH489" s="108"/>
      <c r="AI489" s="108"/>
      <c r="AJ489" s="108"/>
      <c r="AK489" s="108"/>
      <c r="AL489" s="108"/>
      <c r="AM489" s="108"/>
      <c r="AN489" s="108"/>
      <c r="AO489" s="108"/>
      <c r="AP489" s="108"/>
      <c r="AQ489" s="108"/>
      <c r="AR489" s="108"/>
      <c r="AS489" s="108"/>
      <c r="AT489" s="108"/>
      <c r="AU489" s="108"/>
      <c r="AV489" s="108"/>
      <c r="AW489" s="108"/>
      <c r="AX489" s="108"/>
      <c r="AY489" s="108"/>
      <c r="AZ489" s="108"/>
      <c r="BA489" s="108"/>
    </row>
    <row r="490" spans="1:53">
      <c r="A490" s="108"/>
      <c r="B490" s="108"/>
      <c r="C490" s="108"/>
      <c r="D490" s="108"/>
      <c r="E490" s="108"/>
      <c r="F490" s="108"/>
      <c r="G490" s="108"/>
      <c r="H490" s="108"/>
      <c r="I490" s="108"/>
      <c r="J490" s="108"/>
      <c r="K490" s="108"/>
      <c r="L490" s="108"/>
      <c r="M490" s="108"/>
      <c r="N490" s="108"/>
      <c r="O490" s="108"/>
      <c r="P490" s="108"/>
      <c r="Q490" s="108"/>
      <c r="R490" s="108"/>
      <c r="S490" s="108"/>
      <c r="T490" s="108"/>
      <c r="U490" s="108"/>
      <c r="V490" s="108"/>
      <c r="W490" s="108"/>
      <c r="X490" s="108"/>
      <c r="Y490" s="108"/>
      <c r="Z490" s="108"/>
      <c r="AA490" s="108"/>
      <c r="AB490" s="108"/>
      <c r="AC490" s="108"/>
      <c r="AD490" s="108"/>
      <c r="AE490" s="108"/>
      <c r="AF490" s="108"/>
      <c r="AG490" s="108"/>
      <c r="AH490" s="108"/>
      <c r="AI490" s="108"/>
      <c r="AJ490" s="108"/>
      <c r="AK490" s="108"/>
      <c r="AL490" s="108"/>
      <c r="AM490" s="108"/>
      <c r="AN490" s="108"/>
      <c r="AO490" s="108"/>
      <c r="AP490" s="108"/>
      <c r="AQ490" s="108"/>
      <c r="AR490" s="108"/>
      <c r="AS490" s="108"/>
      <c r="AT490" s="108"/>
      <c r="AU490" s="108"/>
      <c r="AV490" s="108"/>
      <c r="AW490" s="108"/>
      <c r="AX490" s="108"/>
      <c r="AY490" s="108"/>
      <c r="AZ490" s="108"/>
      <c r="BA490" s="108"/>
    </row>
    <row r="491" spans="1:53">
      <c r="A491" s="108"/>
      <c r="B491" s="108"/>
      <c r="C491" s="108"/>
      <c r="D491" s="108"/>
      <c r="E491" s="108"/>
      <c r="F491" s="108"/>
      <c r="G491" s="108"/>
      <c r="H491" s="108"/>
      <c r="I491" s="108"/>
      <c r="J491" s="108"/>
      <c r="K491" s="108"/>
      <c r="L491" s="108"/>
      <c r="M491" s="108"/>
      <c r="N491" s="108"/>
      <c r="O491" s="108"/>
      <c r="P491" s="108"/>
      <c r="Q491" s="108"/>
      <c r="R491" s="108"/>
      <c r="S491" s="108"/>
      <c r="T491" s="108"/>
      <c r="U491" s="108"/>
      <c r="V491" s="108"/>
      <c r="W491" s="108"/>
      <c r="X491" s="108"/>
      <c r="Y491" s="108"/>
      <c r="Z491" s="108"/>
      <c r="AA491" s="108"/>
      <c r="AB491" s="108"/>
      <c r="AC491" s="108"/>
      <c r="AD491" s="108"/>
      <c r="AE491" s="108"/>
      <c r="AF491" s="108"/>
      <c r="AG491" s="108"/>
      <c r="AH491" s="108"/>
      <c r="AI491" s="108"/>
      <c r="AJ491" s="108"/>
      <c r="AK491" s="108"/>
      <c r="AL491" s="108"/>
      <c r="AM491" s="108"/>
      <c r="AN491" s="108"/>
      <c r="AO491" s="108"/>
      <c r="AP491" s="108"/>
      <c r="AQ491" s="108"/>
      <c r="AR491" s="108"/>
      <c r="AS491" s="108"/>
      <c r="AT491" s="108"/>
      <c r="AU491" s="108"/>
      <c r="AV491" s="108"/>
      <c r="AW491" s="108"/>
      <c r="AX491" s="108"/>
      <c r="AY491" s="108"/>
      <c r="AZ491" s="108"/>
      <c r="BA491" s="108"/>
    </row>
    <row r="492" spans="1:53">
      <c r="A492" s="108"/>
      <c r="B492" s="108"/>
      <c r="C492" s="108"/>
      <c r="D492" s="108"/>
      <c r="E492" s="108"/>
      <c r="F492" s="108"/>
      <c r="G492" s="108"/>
      <c r="H492" s="108"/>
      <c r="I492" s="108"/>
      <c r="J492" s="108"/>
      <c r="K492" s="108"/>
      <c r="L492" s="108"/>
      <c r="M492" s="108"/>
      <c r="N492" s="108"/>
      <c r="O492" s="108"/>
      <c r="P492" s="108"/>
      <c r="Q492" s="108"/>
      <c r="R492" s="108"/>
      <c r="S492" s="108"/>
      <c r="T492" s="108"/>
      <c r="U492" s="108"/>
      <c r="V492" s="108"/>
      <c r="W492" s="108"/>
      <c r="X492" s="108"/>
      <c r="Y492" s="108"/>
      <c r="Z492" s="108"/>
      <c r="AA492" s="108"/>
      <c r="AB492" s="108"/>
      <c r="AC492" s="108"/>
      <c r="AD492" s="108"/>
      <c r="AE492" s="108"/>
      <c r="AF492" s="108"/>
      <c r="AG492" s="108"/>
      <c r="AH492" s="108"/>
      <c r="AI492" s="108"/>
      <c r="AJ492" s="108"/>
      <c r="AK492" s="108"/>
      <c r="AL492" s="108"/>
      <c r="AM492" s="108"/>
      <c r="AN492" s="108"/>
      <c r="AO492" s="108"/>
      <c r="AP492" s="108"/>
      <c r="AQ492" s="108"/>
      <c r="AR492" s="108"/>
      <c r="AS492" s="108"/>
      <c r="AT492" s="108"/>
      <c r="AU492" s="108"/>
      <c r="AV492" s="108"/>
      <c r="AW492" s="108"/>
      <c r="AX492" s="108"/>
      <c r="AY492" s="108"/>
      <c r="AZ492" s="108"/>
      <c r="BA492" s="108"/>
    </row>
    <row r="493" spans="1:53">
      <c r="A493" s="108"/>
      <c r="B493" s="108"/>
      <c r="C493" s="108"/>
      <c r="D493" s="108"/>
      <c r="E493" s="108"/>
      <c r="F493" s="108"/>
      <c r="G493" s="108"/>
      <c r="H493" s="108"/>
      <c r="I493" s="108"/>
      <c r="J493" s="108"/>
      <c r="K493" s="108"/>
      <c r="L493" s="108"/>
      <c r="M493" s="108"/>
      <c r="N493" s="108"/>
      <c r="O493" s="108"/>
      <c r="P493" s="108"/>
      <c r="Q493" s="108"/>
      <c r="R493" s="108"/>
      <c r="S493" s="108"/>
      <c r="T493" s="108"/>
      <c r="U493" s="108"/>
      <c r="V493" s="108"/>
      <c r="W493" s="108"/>
      <c r="X493" s="108"/>
      <c r="Y493" s="108"/>
      <c r="Z493" s="108"/>
      <c r="AA493" s="108"/>
      <c r="AB493" s="108"/>
      <c r="AC493" s="108"/>
      <c r="AD493" s="108"/>
      <c r="AE493" s="108"/>
      <c r="AF493" s="108"/>
      <c r="AG493" s="108"/>
      <c r="AH493" s="108"/>
      <c r="AI493" s="108"/>
      <c r="AJ493" s="108"/>
      <c r="AK493" s="108"/>
      <c r="AL493" s="108"/>
      <c r="AM493" s="108"/>
      <c r="AN493" s="108"/>
      <c r="AO493" s="108"/>
      <c r="AP493" s="108"/>
      <c r="AQ493" s="108"/>
      <c r="AR493" s="108"/>
      <c r="AS493" s="108"/>
      <c r="AT493" s="108"/>
      <c r="AU493" s="108"/>
      <c r="AV493" s="108"/>
      <c r="AW493" s="108"/>
      <c r="AX493" s="108"/>
      <c r="AY493" s="108"/>
      <c r="AZ493" s="108"/>
      <c r="BA493" s="108"/>
    </row>
    <row r="494" spans="1:53">
      <c r="A494" s="108"/>
      <c r="B494" s="108"/>
      <c r="C494" s="108"/>
      <c r="D494" s="108"/>
      <c r="E494" s="108"/>
      <c r="F494" s="108"/>
      <c r="G494" s="108"/>
      <c r="H494" s="108"/>
      <c r="I494" s="108"/>
      <c r="J494" s="108"/>
      <c r="K494" s="108"/>
      <c r="L494" s="108"/>
      <c r="M494" s="108"/>
      <c r="N494" s="108"/>
      <c r="O494" s="108"/>
      <c r="P494" s="108"/>
      <c r="Q494" s="108"/>
      <c r="R494" s="108"/>
      <c r="S494" s="108"/>
      <c r="T494" s="108"/>
      <c r="U494" s="108"/>
      <c r="V494" s="108"/>
      <c r="W494" s="108"/>
      <c r="X494" s="108"/>
      <c r="Y494" s="108"/>
      <c r="Z494" s="108"/>
      <c r="AA494" s="108"/>
      <c r="AB494" s="108"/>
      <c r="AC494" s="108"/>
      <c r="AD494" s="108"/>
      <c r="AE494" s="108"/>
      <c r="AF494" s="108"/>
      <c r="AG494" s="108"/>
      <c r="AH494" s="108"/>
      <c r="AI494" s="108"/>
      <c r="AJ494" s="108"/>
      <c r="AK494" s="108"/>
      <c r="AL494" s="108"/>
      <c r="AM494" s="108"/>
      <c r="AN494" s="108"/>
      <c r="AO494" s="108"/>
      <c r="AP494" s="108"/>
      <c r="AQ494" s="108"/>
      <c r="AR494" s="108"/>
      <c r="AS494" s="108"/>
      <c r="AT494" s="108"/>
      <c r="AU494" s="108"/>
      <c r="AV494" s="108"/>
      <c r="AW494" s="108"/>
      <c r="AX494" s="108"/>
      <c r="AY494" s="108"/>
      <c r="AZ494" s="108"/>
      <c r="BA494" s="108"/>
    </row>
    <row r="495" spans="1:53">
      <c r="A495" s="108"/>
      <c r="B495" s="108"/>
      <c r="C495" s="108"/>
      <c r="D495" s="108"/>
      <c r="E495" s="108"/>
      <c r="F495" s="108"/>
      <c r="G495" s="108"/>
      <c r="H495" s="108"/>
      <c r="I495" s="108"/>
      <c r="J495" s="108"/>
      <c r="K495" s="108"/>
      <c r="L495" s="108"/>
      <c r="M495" s="108"/>
      <c r="N495" s="108"/>
      <c r="O495" s="108"/>
      <c r="P495" s="108"/>
      <c r="Q495" s="108"/>
      <c r="R495" s="108"/>
      <c r="S495" s="108"/>
      <c r="T495" s="108"/>
      <c r="U495" s="108"/>
      <c r="V495" s="108"/>
      <c r="W495" s="108"/>
      <c r="X495" s="108"/>
      <c r="Y495" s="108"/>
      <c r="Z495" s="108"/>
      <c r="AA495" s="108"/>
      <c r="AB495" s="108"/>
      <c r="AC495" s="108"/>
      <c r="AD495" s="108"/>
      <c r="AE495" s="108"/>
      <c r="AF495" s="108"/>
      <c r="AG495" s="108"/>
      <c r="AH495" s="108"/>
      <c r="AI495" s="108"/>
      <c r="AJ495" s="108"/>
      <c r="AK495" s="108"/>
      <c r="AL495" s="108"/>
      <c r="AM495" s="108"/>
      <c r="AN495" s="108"/>
      <c r="AO495" s="108"/>
      <c r="AP495" s="108"/>
      <c r="AQ495" s="108"/>
      <c r="AR495" s="108"/>
      <c r="AS495" s="108"/>
      <c r="AT495" s="108"/>
      <c r="AU495" s="108"/>
      <c r="AV495" s="108"/>
      <c r="AW495" s="108"/>
      <c r="AX495" s="108"/>
      <c r="AY495" s="108"/>
      <c r="AZ495" s="108"/>
      <c r="BA495" s="108"/>
    </row>
    <row r="496" spans="1:53">
      <c r="A496" s="108"/>
      <c r="B496" s="108"/>
      <c r="C496" s="108"/>
      <c r="D496" s="108"/>
      <c r="E496" s="108"/>
      <c r="F496" s="108"/>
      <c r="G496" s="108"/>
      <c r="H496" s="108"/>
      <c r="I496" s="108"/>
      <c r="J496" s="108"/>
      <c r="K496" s="108"/>
      <c r="L496" s="108"/>
      <c r="M496" s="108"/>
      <c r="N496" s="108"/>
      <c r="O496" s="108"/>
      <c r="P496" s="108"/>
      <c r="Q496" s="108"/>
      <c r="R496" s="108"/>
      <c r="S496" s="108"/>
      <c r="T496" s="108"/>
      <c r="U496" s="108"/>
      <c r="V496" s="108"/>
      <c r="W496" s="108"/>
      <c r="X496" s="108"/>
      <c r="Y496" s="108"/>
      <c r="Z496" s="108"/>
      <c r="AA496" s="108"/>
      <c r="AB496" s="108"/>
      <c r="AC496" s="108"/>
      <c r="AD496" s="108"/>
      <c r="AE496" s="108"/>
      <c r="AF496" s="108"/>
      <c r="AG496" s="108"/>
      <c r="AH496" s="108"/>
      <c r="AI496" s="108"/>
      <c r="AJ496" s="108"/>
      <c r="AK496" s="108"/>
      <c r="AL496" s="108"/>
      <c r="AM496" s="108"/>
      <c r="AN496" s="108"/>
      <c r="AO496" s="108"/>
      <c r="AP496" s="108"/>
      <c r="AQ496" s="108"/>
      <c r="AR496" s="108"/>
      <c r="AS496" s="108"/>
      <c r="AT496" s="108"/>
      <c r="AU496" s="108"/>
      <c r="AV496" s="108"/>
      <c r="AW496" s="108"/>
      <c r="AX496" s="108"/>
      <c r="AY496" s="108"/>
      <c r="AZ496" s="108"/>
      <c r="BA496" s="108"/>
    </row>
    <row r="497" spans="1:53">
      <c r="A497" s="108"/>
      <c r="B497" s="108"/>
      <c r="C497" s="108"/>
      <c r="D497" s="108"/>
      <c r="E497" s="108"/>
      <c r="F497" s="108"/>
      <c r="G497" s="108"/>
      <c r="H497" s="108"/>
      <c r="I497" s="108"/>
      <c r="J497" s="108"/>
      <c r="K497" s="108"/>
      <c r="L497" s="108"/>
      <c r="M497" s="108"/>
      <c r="N497" s="108"/>
      <c r="O497" s="108"/>
      <c r="P497" s="108"/>
      <c r="Q497" s="108"/>
      <c r="R497" s="108"/>
      <c r="S497" s="108"/>
      <c r="T497" s="108"/>
      <c r="U497" s="108"/>
      <c r="V497" s="108"/>
      <c r="W497" s="108"/>
      <c r="X497" s="108"/>
      <c r="Y497" s="108"/>
      <c r="Z497" s="108"/>
      <c r="AA497" s="108"/>
      <c r="AB497" s="108"/>
      <c r="AC497" s="108"/>
      <c r="AD497" s="108"/>
      <c r="AE497" s="108"/>
      <c r="AF497" s="108"/>
      <c r="AG497" s="108"/>
      <c r="AH497" s="108"/>
      <c r="AI497" s="108"/>
      <c r="AJ497" s="108"/>
      <c r="AK497" s="108"/>
      <c r="AL497" s="108"/>
      <c r="AM497" s="108"/>
      <c r="AN497" s="108"/>
      <c r="AO497" s="108"/>
      <c r="AP497" s="108"/>
      <c r="AQ497" s="108"/>
      <c r="AR497" s="108"/>
      <c r="AS497" s="108"/>
      <c r="AT497" s="108"/>
      <c r="AU497" s="108"/>
      <c r="AV497" s="108"/>
      <c r="AW497" s="108"/>
      <c r="AX497" s="108"/>
      <c r="AY497" s="108"/>
      <c r="AZ497" s="108"/>
      <c r="BA497" s="108"/>
    </row>
    <row r="498" spans="1:53">
      <c r="A498" s="108"/>
      <c r="B498" s="108"/>
      <c r="C498" s="108"/>
      <c r="D498" s="108"/>
      <c r="E498" s="108"/>
      <c r="F498" s="108"/>
      <c r="G498" s="108"/>
      <c r="H498" s="108"/>
      <c r="I498" s="108"/>
      <c r="J498" s="108"/>
      <c r="K498" s="108"/>
      <c r="L498" s="108"/>
      <c r="M498" s="108"/>
      <c r="N498" s="108"/>
      <c r="O498" s="108"/>
      <c r="P498" s="108"/>
      <c r="Q498" s="108"/>
      <c r="R498" s="108"/>
      <c r="S498" s="108"/>
      <c r="T498" s="108"/>
      <c r="U498" s="108"/>
      <c r="V498" s="108"/>
      <c r="W498" s="108"/>
      <c r="X498" s="108"/>
      <c r="Y498" s="108"/>
      <c r="Z498" s="108"/>
      <c r="AA498" s="108"/>
      <c r="AB498" s="108"/>
      <c r="AC498" s="108"/>
      <c r="AD498" s="108"/>
      <c r="AE498" s="108"/>
      <c r="AF498" s="108"/>
      <c r="AG498" s="108"/>
      <c r="AH498" s="108"/>
      <c r="AI498" s="108"/>
      <c r="AJ498" s="108"/>
      <c r="AK498" s="108"/>
      <c r="AL498" s="108"/>
      <c r="AM498" s="108"/>
      <c r="AN498" s="108"/>
      <c r="AO498" s="108"/>
      <c r="AP498" s="108"/>
      <c r="AQ498" s="108"/>
      <c r="AR498" s="108"/>
      <c r="AS498" s="108"/>
      <c r="AT498" s="108"/>
      <c r="AU498" s="108"/>
      <c r="AV498" s="108"/>
      <c r="AW498" s="108"/>
      <c r="AX498" s="108"/>
      <c r="AY498" s="108"/>
      <c r="AZ498" s="108"/>
      <c r="BA498" s="108"/>
    </row>
    <row r="499" spans="1:53">
      <c r="A499" s="108"/>
      <c r="B499" s="108"/>
      <c r="C499" s="108"/>
      <c r="D499" s="108"/>
      <c r="E499" s="108"/>
      <c r="F499" s="108"/>
      <c r="G499" s="108"/>
      <c r="H499" s="108"/>
      <c r="I499" s="108"/>
      <c r="J499" s="108"/>
      <c r="K499" s="108"/>
      <c r="L499" s="108"/>
      <c r="M499" s="108"/>
      <c r="N499" s="108"/>
      <c r="O499" s="108"/>
      <c r="P499" s="108"/>
      <c r="Q499" s="108"/>
      <c r="R499" s="108"/>
      <c r="S499" s="108"/>
      <c r="T499" s="108"/>
      <c r="U499" s="108"/>
      <c r="V499" s="108"/>
      <c r="W499" s="108"/>
      <c r="X499" s="108"/>
      <c r="Y499" s="108"/>
      <c r="Z499" s="108"/>
      <c r="AA499" s="108"/>
      <c r="AB499" s="108"/>
      <c r="AC499" s="108"/>
      <c r="AD499" s="108"/>
      <c r="AE499" s="108"/>
      <c r="AF499" s="108"/>
      <c r="AG499" s="108"/>
      <c r="AH499" s="108"/>
      <c r="AI499" s="108"/>
      <c r="AJ499" s="108"/>
      <c r="AK499" s="108"/>
      <c r="AL499" s="108"/>
      <c r="AM499" s="108"/>
      <c r="AN499" s="108"/>
      <c r="AO499" s="108"/>
      <c r="AP499" s="108"/>
      <c r="AQ499" s="108"/>
      <c r="AR499" s="108"/>
      <c r="AS499" s="108"/>
      <c r="AT499" s="108"/>
      <c r="AU499" s="108"/>
      <c r="AV499" s="108"/>
      <c r="AW499" s="108"/>
      <c r="AX499" s="108"/>
      <c r="AY499" s="108"/>
      <c r="AZ499" s="108"/>
      <c r="BA499" s="108"/>
    </row>
    <row r="500" spans="1:53">
      <c r="A500" s="108"/>
      <c r="B500" s="108"/>
      <c r="C500" s="108"/>
      <c r="D500" s="108"/>
      <c r="E500" s="108"/>
      <c r="F500" s="108"/>
      <c r="G500" s="108"/>
      <c r="H500" s="108"/>
      <c r="I500" s="108"/>
      <c r="J500" s="108"/>
      <c r="K500" s="108"/>
      <c r="L500" s="108"/>
      <c r="M500" s="108"/>
      <c r="N500" s="108"/>
      <c r="O500" s="108"/>
      <c r="P500" s="108"/>
      <c r="Q500" s="108"/>
      <c r="R500" s="108"/>
      <c r="S500" s="108"/>
      <c r="T500" s="108"/>
      <c r="U500" s="108"/>
      <c r="V500" s="108"/>
      <c r="W500" s="108"/>
      <c r="X500" s="108"/>
      <c r="Y500" s="108"/>
      <c r="Z500" s="108"/>
      <c r="AA500" s="108"/>
      <c r="AB500" s="108"/>
      <c r="AC500" s="108"/>
      <c r="AD500" s="108"/>
      <c r="AE500" s="108"/>
      <c r="AF500" s="108"/>
      <c r="AG500" s="108"/>
      <c r="AH500" s="108"/>
      <c r="AI500" s="108"/>
      <c r="AJ500" s="108"/>
      <c r="AK500" s="108"/>
      <c r="AL500" s="108"/>
      <c r="AM500" s="108"/>
      <c r="AN500" s="108"/>
      <c r="AO500" s="108"/>
      <c r="AP500" s="108"/>
      <c r="AQ500" s="108"/>
      <c r="AR500" s="108"/>
      <c r="AS500" s="108"/>
      <c r="AT500" s="108"/>
      <c r="AU500" s="108"/>
      <c r="AV500" s="108"/>
      <c r="AW500" s="108"/>
      <c r="AX500" s="108"/>
      <c r="AY500" s="108"/>
      <c r="AZ500" s="108"/>
      <c r="BA500" s="108"/>
    </row>
    <row r="501" spans="1:53">
      <c r="A501" s="108"/>
      <c r="B501" s="108"/>
      <c r="C501" s="108"/>
      <c r="D501" s="108"/>
      <c r="E501" s="108"/>
      <c r="F501" s="108"/>
      <c r="G501" s="108"/>
      <c r="H501" s="108"/>
      <c r="I501" s="108"/>
      <c r="J501" s="108"/>
      <c r="K501" s="108"/>
      <c r="L501" s="108"/>
      <c r="M501" s="108"/>
      <c r="N501" s="108"/>
      <c r="O501" s="108"/>
      <c r="P501" s="108"/>
      <c r="Q501" s="108"/>
      <c r="R501" s="108"/>
      <c r="S501" s="108"/>
      <c r="T501" s="108"/>
      <c r="U501" s="108"/>
      <c r="V501" s="108"/>
      <c r="W501" s="108"/>
      <c r="X501" s="108"/>
      <c r="Y501" s="108"/>
      <c r="Z501" s="108"/>
      <c r="AA501" s="108"/>
      <c r="AB501" s="108"/>
      <c r="AC501" s="108"/>
      <c r="AD501" s="108"/>
      <c r="AE501" s="108"/>
      <c r="AF501" s="108"/>
      <c r="AG501" s="108"/>
      <c r="AH501" s="108"/>
      <c r="AI501" s="108"/>
      <c r="AJ501" s="108"/>
      <c r="AK501" s="108"/>
      <c r="AL501" s="108"/>
      <c r="AM501" s="108"/>
      <c r="AN501" s="108"/>
      <c r="AO501" s="108"/>
      <c r="AP501" s="108"/>
      <c r="AQ501" s="108"/>
      <c r="AR501" s="108"/>
      <c r="AS501" s="108"/>
      <c r="AT501" s="108"/>
      <c r="AU501" s="108"/>
      <c r="AV501" s="108"/>
      <c r="AW501" s="108"/>
      <c r="AX501" s="108"/>
      <c r="AY501" s="108"/>
      <c r="AZ501" s="108"/>
      <c r="BA501" s="108"/>
    </row>
    <row r="502" spans="1:53">
      <c r="A502" s="108"/>
      <c r="B502" s="108"/>
      <c r="C502" s="108"/>
      <c r="D502" s="108"/>
      <c r="E502" s="108"/>
      <c r="F502" s="108"/>
      <c r="G502" s="108"/>
      <c r="H502" s="108"/>
      <c r="I502" s="108"/>
      <c r="J502" s="108"/>
      <c r="K502" s="108"/>
      <c r="L502" s="108"/>
      <c r="M502" s="108"/>
      <c r="N502" s="108"/>
      <c r="O502" s="108"/>
      <c r="P502" s="108"/>
      <c r="Q502" s="108"/>
      <c r="R502" s="108"/>
      <c r="S502" s="108"/>
      <c r="T502" s="108"/>
      <c r="U502" s="108"/>
      <c r="V502" s="108"/>
      <c r="W502" s="108"/>
      <c r="X502" s="108"/>
      <c r="Y502" s="108"/>
      <c r="Z502" s="108"/>
      <c r="AA502" s="108"/>
      <c r="AB502" s="108"/>
      <c r="AC502" s="108"/>
      <c r="AD502" s="108"/>
      <c r="AE502" s="108"/>
      <c r="AF502" s="108"/>
      <c r="AG502" s="108"/>
      <c r="AH502" s="108"/>
      <c r="AI502" s="108"/>
      <c r="AJ502" s="108"/>
      <c r="AK502" s="108"/>
      <c r="AL502" s="108"/>
      <c r="AM502" s="108"/>
      <c r="AN502" s="108"/>
      <c r="AO502" s="108"/>
      <c r="AP502" s="108"/>
      <c r="AQ502" s="108"/>
      <c r="AR502" s="108"/>
      <c r="AS502" s="108"/>
      <c r="AT502" s="108"/>
      <c r="AU502" s="108"/>
      <c r="AV502" s="108"/>
      <c r="AW502" s="108"/>
      <c r="AX502" s="108"/>
      <c r="AY502" s="108"/>
      <c r="AZ502" s="108"/>
      <c r="BA502" s="108"/>
    </row>
    <row r="503" spans="1:53">
      <c r="A503" s="108"/>
      <c r="B503" s="108"/>
      <c r="C503" s="108"/>
      <c r="D503" s="108"/>
      <c r="E503" s="108"/>
      <c r="F503" s="108"/>
      <c r="G503" s="108"/>
      <c r="H503" s="108"/>
      <c r="I503" s="108"/>
      <c r="J503" s="108"/>
      <c r="K503" s="108"/>
      <c r="L503" s="108"/>
      <c r="M503" s="108"/>
      <c r="N503" s="108"/>
      <c r="O503" s="108"/>
      <c r="P503" s="108"/>
      <c r="Q503" s="108"/>
      <c r="R503" s="108"/>
      <c r="S503" s="108"/>
      <c r="T503" s="108"/>
      <c r="U503" s="108"/>
      <c r="V503" s="108"/>
      <c r="W503" s="108"/>
      <c r="X503" s="108"/>
      <c r="Y503" s="108"/>
      <c r="Z503" s="108"/>
      <c r="AA503" s="108"/>
      <c r="AB503" s="108"/>
      <c r="AC503" s="108"/>
      <c r="AD503" s="108"/>
      <c r="AE503" s="108"/>
      <c r="AF503" s="108"/>
      <c r="AG503" s="108"/>
      <c r="AH503" s="108"/>
      <c r="AI503" s="108"/>
      <c r="AJ503" s="108"/>
      <c r="AK503" s="108"/>
      <c r="AL503" s="108"/>
      <c r="AM503" s="108"/>
      <c r="AN503" s="108"/>
      <c r="AO503" s="108"/>
      <c r="AP503" s="108"/>
      <c r="AQ503" s="108"/>
      <c r="AR503" s="108"/>
      <c r="AS503" s="108"/>
      <c r="AT503" s="108"/>
      <c r="AU503" s="108"/>
      <c r="AV503" s="108"/>
      <c r="AW503" s="108"/>
      <c r="AX503" s="108"/>
      <c r="AY503" s="108"/>
      <c r="AZ503" s="108"/>
      <c r="BA503" s="108"/>
    </row>
    <row r="504" spans="1:53">
      <c r="A504" s="108"/>
      <c r="B504" s="108"/>
      <c r="C504" s="108"/>
      <c r="D504" s="108"/>
      <c r="E504" s="108"/>
      <c r="F504" s="108"/>
      <c r="G504" s="108"/>
      <c r="H504" s="108"/>
      <c r="I504" s="108"/>
      <c r="J504" s="108"/>
      <c r="K504" s="108"/>
      <c r="L504" s="108"/>
      <c r="M504" s="108"/>
      <c r="N504" s="108"/>
      <c r="O504" s="108"/>
      <c r="P504" s="108"/>
      <c r="Q504" s="108"/>
      <c r="R504" s="108"/>
      <c r="S504" s="108"/>
      <c r="T504" s="108"/>
      <c r="U504" s="108"/>
      <c r="V504" s="108"/>
      <c r="W504" s="108"/>
      <c r="X504" s="108"/>
      <c r="Y504" s="108"/>
      <c r="Z504" s="108"/>
      <c r="AA504" s="108"/>
      <c r="AB504" s="108"/>
      <c r="AC504" s="108"/>
      <c r="AD504" s="108"/>
      <c r="AE504" s="108"/>
      <c r="AF504" s="108"/>
      <c r="AG504" s="108"/>
      <c r="AH504" s="108"/>
      <c r="AI504" s="108"/>
      <c r="AJ504" s="108"/>
      <c r="AK504" s="108"/>
      <c r="AL504" s="108"/>
      <c r="AM504" s="108"/>
      <c r="AN504" s="108"/>
      <c r="AO504" s="108"/>
      <c r="AP504" s="108"/>
      <c r="AQ504" s="108"/>
      <c r="AR504" s="108"/>
      <c r="AS504" s="108"/>
      <c r="AT504" s="108"/>
      <c r="AU504" s="108"/>
      <c r="AV504" s="108"/>
      <c r="AW504" s="108"/>
      <c r="AX504" s="108"/>
      <c r="AY504" s="108"/>
      <c r="AZ504" s="108"/>
      <c r="BA504" s="108"/>
    </row>
    <row r="505" spans="1:53">
      <c r="A505" s="108"/>
      <c r="B505" s="108"/>
      <c r="C505" s="108"/>
      <c r="D505" s="108"/>
      <c r="E505" s="108"/>
      <c r="F505" s="108"/>
      <c r="G505" s="108"/>
      <c r="H505" s="108"/>
      <c r="I505" s="108"/>
      <c r="J505" s="108"/>
      <c r="K505" s="108"/>
      <c r="L505" s="108"/>
      <c r="M505" s="108"/>
      <c r="N505" s="108"/>
      <c r="O505" s="108"/>
      <c r="P505" s="108"/>
      <c r="Q505" s="108"/>
      <c r="R505" s="108"/>
      <c r="S505" s="108"/>
      <c r="T505" s="108"/>
      <c r="U505" s="108"/>
      <c r="V505" s="108"/>
      <c r="W505" s="108"/>
      <c r="X505" s="108"/>
      <c r="Y505" s="108"/>
      <c r="Z505" s="108"/>
      <c r="AA505" s="108"/>
      <c r="AB505" s="108"/>
      <c r="AC505" s="108"/>
      <c r="AD505" s="108"/>
      <c r="AE505" s="108"/>
      <c r="AF505" s="108"/>
      <c r="AG505" s="108"/>
      <c r="AH505" s="108"/>
      <c r="AI505" s="108"/>
      <c r="AJ505" s="108"/>
      <c r="AK505" s="108"/>
      <c r="AL505" s="108"/>
      <c r="AM505" s="108"/>
      <c r="AN505" s="108"/>
      <c r="AO505" s="108"/>
      <c r="AP505" s="108"/>
      <c r="AQ505" s="108"/>
      <c r="AR505" s="108"/>
      <c r="AS505" s="108"/>
      <c r="AT505" s="108"/>
      <c r="AU505" s="108"/>
      <c r="AV505" s="108"/>
      <c r="AW505" s="108"/>
      <c r="AX505" s="108"/>
      <c r="AY505" s="108"/>
      <c r="AZ505" s="108"/>
      <c r="BA505" s="108"/>
    </row>
    <row r="506" spans="1:53">
      <c r="A506" s="108"/>
      <c r="B506" s="108"/>
      <c r="C506" s="108"/>
      <c r="D506" s="108"/>
      <c r="E506" s="108"/>
      <c r="F506" s="108"/>
      <c r="G506" s="108"/>
      <c r="H506" s="108"/>
      <c r="I506" s="108"/>
      <c r="J506" s="108"/>
      <c r="K506" s="108"/>
      <c r="L506" s="108"/>
      <c r="M506" s="108"/>
      <c r="N506" s="108"/>
      <c r="O506" s="108"/>
      <c r="P506" s="108"/>
      <c r="Q506" s="108"/>
      <c r="R506" s="108"/>
      <c r="S506" s="108"/>
      <c r="T506" s="108"/>
      <c r="U506" s="108"/>
      <c r="V506" s="108"/>
      <c r="W506" s="108"/>
      <c r="X506" s="108"/>
      <c r="Y506" s="108"/>
      <c r="Z506" s="108"/>
      <c r="AA506" s="108"/>
      <c r="AB506" s="108"/>
      <c r="AC506" s="108"/>
      <c r="AD506" s="108"/>
      <c r="AE506" s="108"/>
      <c r="AF506" s="108"/>
      <c r="AG506" s="108"/>
      <c r="AH506" s="108"/>
      <c r="AI506" s="108"/>
      <c r="AJ506" s="108"/>
      <c r="AK506" s="108"/>
      <c r="AL506" s="108"/>
      <c r="AM506" s="108"/>
      <c r="AN506" s="108"/>
      <c r="AO506" s="108"/>
      <c r="AP506" s="108"/>
      <c r="AQ506" s="108"/>
      <c r="AR506" s="108"/>
      <c r="AS506" s="108"/>
      <c r="AT506" s="108"/>
      <c r="AU506" s="108"/>
      <c r="AV506" s="108"/>
      <c r="AW506" s="108"/>
      <c r="AX506" s="108"/>
      <c r="AY506" s="108"/>
      <c r="AZ506" s="108"/>
      <c r="BA506" s="108"/>
    </row>
    <row r="507" spans="1:53">
      <c r="A507" s="108"/>
      <c r="B507" s="108"/>
      <c r="C507" s="108"/>
      <c r="D507" s="108"/>
      <c r="E507" s="108"/>
      <c r="F507" s="108"/>
      <c r="G507" s="108"/>
      <c r="H507" s="108"/>
      <c r="I507" s="108"/>
      <c r="J507" s="108"/>
      <c r="K507" s="108"/>
      <c r="L507" s="108"/>
      <c r="M507" s="108"/>
      <c r="N507" s="108"/>
      <c r="O507" s="108"/>
      <c r="P507" s="108"/>
      <c r="Q507" s="108"/>
      <c r="R507" s="108"/>
      <c r="S507" s="108"/>
      <c r="T507" s="108"/>
      <c r="U507" s="108"/>
      <c r="V507" s="108"/>
      <c r="W507" s="108"/>
      <c r="X507" s="108"/>
      <c r="Y507" s="108"/>
      <c r="Z507" s="108"/>
      <c r="AA507" s="108"/>
      <c r="AB507" s="108"/>
      <c r="AC507" s="108"/>
      <c r="AD507" s="108"/>
      <c r="AE507" s="108"/>
      <c r="AF507" s="108"/>
      <c r="AG507" s="108"/>
      <c r="AH507" s="108"/>
      <c r="AI507" s="108"/>
      <c r="AJ507" s="108"/>
      <c r="AK507" s="108"/>
      <c r="AL507" s="108"/>
      <c r="AM507" s="108"/>
      <c r="AN507" s="108"/>
      <c r="AO507" s="108"/>
      <c r="AP507" s="108"/>
      <c r="AQ507" s="108"/>
      <c r="AR507" s="108"/>
      <c r="AS507" s="108"/>
      <c r="AT507" s="108"/>
      <c r="AU507" s="108"/>
      <c r="AV507" s="108"/>
      <c r="AW507" s="108"/>
      <c r="AX507" s="108"/>
      <c r="AY507" s="108"/>
      <c r="AZ507" s="108"/>
      <c r="BA507" s="108"/>
    </row>
    <row r="508" spans="1:53">
      <c r="A508" s="108"/>
      <c r="B508" s="108"/>
      <c r="C508" s="108"/>
      <c r="D508" s="108"/>
      <c r="E508" s="108"/>
      <c r="F508" s="108"/>
      <c r="G508" s="108"/>
      <c r="H508" s="108"/>
      <c r="I508" s="108"/>
      <c r="J508" s="108"/>
      <c r="K508" s="108"/>
      <c r="L508" s="108"/>
      <c r="M508" s="108"/>
      <c r="N508" s="108"/>
      <c r="O508" s="108"/>
      <c r="P508" s="108"/>
      <c r="Q508" s="108"/>
      <c r="R508" s="108"/>
      <c r="S508" s="108"/>
      <c r="T508" s="108"/>
      <c r="U508" s="108"/>
      <c r="V508" s="108"/>
      <c r="W508" s="108"/>
      <c r="X508" s="108"/>
      <c r="Y508" s="108"/>
      <c r="Z508" s="108"/>
      <c r="AA508" s="108"/>
      <c r="AB508" s="108"/>
      <c r="AC508" s="108"/>
      <c r="AD508" s="108"/>
      <c r="AE508" s="108"/>
      <c r="AF508" s="108"/>
      <c r="AG508" s="108"/>
      <c r="AH508" s="108"/>
      <c r="AI508" s="108"/>
      <c r="AJ508" s="108"/>
      <c r="AK508" s="108"/>
      <c r="AL508" s="108"/>
      <c r="AM508" s="108"/>
      <c r="AN508" s="108"/>
      <c r="AO508" s="108"/>
      <c r="AP508" s="108"/>
      <c r="AQ508" s="108"/>
      <c r="AR508" s="108"/>
      <c r="AS508" s="108"/>
      <c r="AT508" s="108"/>
      <c r="AU508" s="108"/>
      <c r="AV508" s="108"/>
      <c r="AW508" s="108"/>
      <c r="AX508" s="108"/>
      <c r="AY508" s="108"/>
      <c r="AZ508" s="108"/>
      <c r="BA508" s="108"/>
    </row>
    <row r="509" spans="1:53">
      <c r="A509" s="108"/>
      <c r="B509" s="108"/>
      <c r="C509" s="108"/>
      <c r="D509" s="108"/>
      <c r="E509" s="108"/>
      <c r="F509" s="108"/>
      <c r="G509" s="108"/>
      <c r="H509" s="108"/>
      <c r="I509" s="108"/>
      <c r="J509" s="108"/>
      <c r="K509" s="108"/>
      <c r="L509" s="108"/>
      <c r="M509" s="108"/>
      <c r="N509" s="108"/>
      <c r="O509" s="108"/>
      <c r="P509" s="108"/>
      <c r="Q509" s="108"/>
      <c r="R509" s="108"/>
      <c r="S509" s="108"/>
      <c r="T509" s="108"/>
      <c r="U509" s="108"/>
      <c r="V509" s="108"/>
      <c r="W509" s="108"/>
      <c r="X509" s="108"/>
      <c r="Y509" s="108"/>
      <c r="Z509" s="108"/>
      <c r="AA509" s="108"/>
      <c r="AB509" s="108"/>
      <c r="AC509" s="108"/>
      <c r="AD509" s="108"/>
      <c r="AE509" s="108"/>
      <c r="AF509" s="108"/>
      <c r="AG509" s="108"/>
      <c r="AH509" s="108"/>
      <c r="AI509" s="108"/>
      <c r="AJ509" s="108"/>
      <c r="AK509" s="108"/>
      <c r="AL509" s="108"/>
      <c r="AM509" s="108"/>
      <c r="AN509" s="108"/>
      <c r="AO509" s="108"/>
      <c r="AP509" s="108"/>
      <c r="AQ509" s="108"/>
      <c r="AR509" s="108"/>
      <c r="AS509" s="108"/>
      <c r="AT509" s="108"/>
      <c r="AU509" s="108"/>
      <c r="AV509" s="108"/>
      <c r="AW509" s="108"/>
      <c r="AX509" s="108"/>
      <c r="AY509" s="108"/>
      <c r="AZ509" s="108"/>
      <c r="BA509" s="108"/>
    </row>
    <row r="510" spans="1:53">
      <c r="A510" s="108"/>
      <c r="B510" s="108"/>
      <c r="C510" s="108"/>
      <c r="D510" s="108"/>
      <c r="E510" s="108"/>
      <c r="F510" s="108"/>
      <c r="G510" s="108"/>
      <c r="H510" s="108"/>
      <c r="I510" s="108"/>
      <c r="J510" s="108"/>
      <c r="K510" s="108"/>
      <c r="L510" s="108"/>
      <c r="M510" s="108"/>
      <c r="N510" s="108"/>
      <c r="O510" s="108"/>
      <c r="P510" s="108"/>
      <c r="Q510" s="108"/>
      <c r="R510" s="108"/>
      <c r="S510" s="108"/>
      <c r="T510" s="108"/>
      <c r="U510" s="108"/>
      <c r="V510" s="108"/>
      <c r="W510" s="108"/>
      <c r="X510" s="108"/>
      <c r="Y510" s="108"/>
      <c r="Z510" s="108"/>
      <c r="AA510" s="108"/>
      <c r="AB510" s="108"/>
      <c r="AC510" s="108"/>
      <c r="AD510" s="108"/>
      <c r="AE510" s="108"/>
      <c r="AF510" s="108"/>
      <c r="AG510" s="108"/>
      <c r="AH510" s="108"/>
      <c r="AI510" s="108"/>
      <c r="AJ510" s="108"/>
      <c r="AK510" s="108"/>
      <c r="AL510" s="108"/>
      <c r="AM510" s="108"/>
      <c r="AN510" s="108"/>
      <c r="AO510" s="108"/>
      <c r="AP510" s="108"/>
      <c r="AQ510" s="108"/>
      <c r="AR510" s="108"/>
      <c r="AS510" s="108"/>
      <c r="AT510" s="108"/>
      <c r="AU510" s="108"/>
      <c r="AV510" s="108"/>
      <c r="AW510" s="108"/>
      <c r="AX510" s="108"/>
      <c r="AY510" s="108"/>
      <c r="AZ510" s="108"/>
      <c r="BA510" s="108"/>
    </row>
    <row r="511" spans="1:53">
      <c r="A511" s="108"/>
      <c r="B511" s="108"/>
      <c r="C511" s="108"/>
      <c r="D511" s="108"/>
      <c r="E511" s="108"/>
      <c r="F511" s="108"/>
      <c r="G511" s="108"/>
      <c r="H511" s="108"/>
      <c r="I511" s="108"/>
      <c r="J511" s="108"/>
      <c r="K511" s="108"/>
      <c r="L511" s="108"/>
      <c r="M511" s="108"/>
      <c r="N511" s="108"/>
      <c r="O511" s="108"/>
      <c r="P511" s="108"/>
      <c r="Q511" s="108"/>
      <c r="R511" s="108"/>
      <c r="S511" s="108"/>
      <c r="T511" s="108"/>
      <c r="U511" s="108"/>
      <c r="V511" s="108"/>
      <c r="W511" s="108"/>
      <c r="X511" s="108"/>
      <c r="Y511" s="108"/>
      <c r="Z511" s="108"/>
      <c r="AA511" s="108"/>
      <c r="AB511" s="108"/>
      <c r="AC511" s="108"/>
      <c r="AD511" s="108"/>
      <c r="AE511" s="108"/>
      <c r="AF511" s="108"/>
      <c r="AG511" s="108"/>
      <c r="AH511" s="108"/>
      <c r="AI511" s="108"/>
      <c r="AJ511" s="108"/>
      <c r="AK511" s="108"/>
      <c r="AL511" s="108"/>
      <c r="AM511" s="108"/>
      <c r="AN511" s="108"/>
      <c r="AO511" s="108"/>
      <c r="AP511" s="108"/>
      <c r="AQ511" s="108"/>
      <c r="AR511" s="108"/>
      <c r="AS511" s="108"/>
      <c r="AT511" s="108"/>
      <c r="AU511" s="108"/>
      <c r="AV511" s="108"/>
      <c r="AW511" s="108"/>
      <c r="AX511" s="108"/>
      <c r="AY511" s="108"/>
      <c r="AZ511" s="108"/>
      <c r="BA511" s="108"/>
    </row>
    <row r="512" spans="1:53">
      <c r="A512" s="108"/>
      <c r="B512" s="108"/>
      <c r="C512" s="108"/>
      <c r="D512" s="108"/>
      <c r="E512" s="108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  <c r="P512" s="108"/>
      <c r="Q512" s="108"/>
      <c r="R512" s="108"/>
      <c r="S512" s="108"/>
      <c r="T512" s="108"/>
      <c r="U512" s="108"/>
      <c r="V512" s="108"/>
      <c r="W512" s="108"/>
      <c r="X512" s="108"/>
      <c r="Y512" s="108"/>
      <c r="Z512" s="108"/>
      <c r="AA512" s="108"/>
      <c r="AB512" s="108"/>
      <c r="AC512" s="108"/>
      <c r="AD512" s="108"/>
      <c r="AE512" s="108"/>
      <c r="AF512" s="108"/>
      <c r="AG512" s="108"/>
      <c r="AH512" s="108"/>
      <c r="AI512" s="108"/>
      <c r="AJ512" s="108"/>
      <c r="AK512" s="108"/>
      <c r="AL512" s="108"/>
      <c r="AM512" s="108"/>
      <c r="AN512" s="108"/>
      <c r="AO512" s="108"/>
      <c r="AP512" s="108"/>
      <c r="AQ512" s="108"/>
      <c r="AR512" s="108"/>
      <c r="AS512" s="108"/>
      <c r="AT512" s="108"/>
      <c r="AU512" s="108"/>
      <c r="AV512" s="108"/>
      <c r="AW512" s="108"/>
      <c r="AX512" s="108"/>
      <c r="AY512" s="108"/>
      <c r="AZ512" s="108"/>
      <c r="BA512" s="108"/>
    </row>
    <row r="513" spans="1:53">
      <c r="A513" s="108"/>
      <c r="B513" s="108"/>
      <c r="C513" s="108"/>
      <c r="D513" s="108"/>
      <c r="E513" s="108"/>
      <c r="F513" s="108"/>
      <c r="G513" s="108"/>
      <c r="H513" s="108"/>
      <c r="I513" s="108"/>
      <c r="J513" s="108"/>
      <c r="K513" s="108"/>
      <c r="L513" s="108"/>
      <c r="M513" s="108"/>
      <c r="N513" s="108"/>
      <c r="O513" s="108"/>
      <c r="P513" s="108"/>
      <c r="Q513" s="108"/>
      <c r="R513" s="108"/>
      <c r="S513" s="108"/>
      <c r="T513" s="108"/>
      <c r="U513" s="108"/>
      <c r="V513" s="108"/>
      <c r="W513" s="108"/>
      <c r="X513" s="108"/>
      <c r="Y513" s="108"/>
      <c r="Z513" s="108"/>
      <c r="AA513" s="108"/>
      <c r="AB513" s="108"/>
      <c r="AC513" s="108"/>
      <c r="AD513" s="108"/>
      <c r="AE513" s="108"/>
      <c r="AF513" s="108"/>
      <c r="AG513" s="108"/>
      <c r="AH513" s="108"/>
      <c r="AI513" s="108"/>
      <c r="AJ513" s="108"/>
      <c r="AK513" s="108"/>
      <c r="AL513" s="108"/>
      <c r="AM513" s="108"/>
      <c r="AN513" s="108"/>
      <c r="AO513" s="108"/>
      <c r="AP513" s="108"/>
      <c r="AQ513" s="108"/>
      <c r="AR513" s="108"/>
      <c r="AS513" s="108"/>
      <c r="AT513" s="108"/>
      <c r="AU513" s="108"/>
      <c r="AV513" s="108"/>
      <c r="AW513" s="108"/>
      <c r="AX513" s="108"/>
      <c r="AY513" s="108"/>
      <c r="AZ513" s="108"/>
      <c r="BA513" s="108"/>
    </row>
    <row r="514" spans="1:53">
      <c r="A514" s="108"/>
      <c r="B514" s="108"/>
      <c r="C514" s="108"/>
      <c r="D514" s="108"/>
      <c r="E514" s="108"/>
      <c r="F514" s="108"/>
      <c r="G514" s="108"/>
      <c r="H514" s="108"/>
      <c r="I514" s="108"/>
      <c r="J514" s="108"/>
      <c r="K514" s="108"/>
      <c r="L514" s="108"/>
      <c r="M514" s="108"/>
      <c r="N514" s="108"/>
      <c r="O514" s="108"/>
      <c r="P514" s="108"/>
      <c r="Q514" s="108"/>
      <c r="R514" s="108"/>
      <c r="S514" s="108"/>
      <c r="T514" s="108"/>
      <c r="U514" s="108"/>
      <c r="V514" s="108"/>
      <c r="W514" s="108"/>
      <c r="X514" s="108"/>
      <c r="Y514" s="108"/>
      <c r="Z514" s="108"/>
      <c r="AA514" s="108"/>
      <c r="AB514" s="108"/>
      <c r="AC514" s="108"/>
      <c r="AD514" s="108"/>
      <c r="AE514" s="108"/>
      <c r="AF514" s="108"/>
      <c r="AG514" s="108"/>
      <c r="AH514" s="108"/>
      <c r="AI514" s="108"/>
      <c r="AJ514" s="108"/>
      <c r="AK514" s="108"/>
      <c r="AL514" s="108"/>
      <c r="AM514" s="108"/>
      <c r="AN514" s="108"/>
      <c r="AO514" s="108"/>
      <c r="AP514" s="108"/>
      <c r="AQ514" s="108"/>
      <c r="AR514" s="108"/>
      <c r="AS514" s="108"/>
      <c r="AT514" s="108"/>
      <c r="AU514" s="108"/>
      <c r="AV514" s="108"/>
      <c r="AW514" s="108"/>
      <c r="AX514" s="108"/>
      <c r="AY514" s="108"/>
      <c r="AZ514" s="108"/>
      <c r="BA514" s="108"/>
    </row>
    <row r="515" spans="1:53">
      <c r="A515" s="108"/>
      <c r="B515" s="108"/>
      <c r="C515" s="108"/>
      <c r="D515" s="108"/>
      <c r="E515" s="108"/>
      <c r="F515" s="108"/>
      <c r="G515" s="108"/>
      <c r="H515" s="108"/>
      <c r="I515" s="108"/>
      <c r="J515" s="108"/>
      <c r="K515" s="108"/>
      <c r="L515" s="108"/>
      <c r="M515" s="108"/>
      <c r="N515" s="108"/>
      <c r="O515" s="108"/>
      <c r="P515" s="108"/>
      <c r="Q515" s="108"/>
      <c r="R515" s="108"/>
      <c r="S515" s="108"/>
      <c r="T515" s="108"/>
      <c r="U515" s="108"/>
      <c r="V515" s="108"/>
      <c r="W515" s="108"/>
      <c r="X515" s="108"/>
      <c r="Y515" s="108"/>
      <c r="Z515" s="108"/>
      <c r="AA515" s="108"/>
      <c r="AB515" s="108"/>
      <c r="AC515" s="108"/>
      <c r="AD515" s="108"/>
      <c r="AE515" s="108"/>
      <c r="AF515" s="108"/>
      <c r="AG515" s="108"/>
      <c r="AH515" s="108"/>
      <c r="AI515" s="108"/>
      <c r="AJ515" s="108"/>
      <c r="AK515" s="108"/>
      <c r="AL515" s="108"/>
      <c r="AM515" s="108"/>
      <c r="AN515" s="108"/>
      <c r="AO515" s="108"/>
      <c r="AP515" s="108"/>
      <c r="AQ515" s="108"/>
      <c r="AR515" s="108"/>
      <c r="AS515" s="108"/>
      <c r="AT515" s="108"/>
      <c r="AU515" s="108"/>
      <c r="AV515" s="108"/>
      <c r="AW515" s="108"/>
      <c r="AX515" s="108"/>
      <c r="AY515" s="108"/>
      <c r="AZ515" s="108"/>
      <c r="BA515" s="108"/>
    </row>
    <row r="516" spans="1:53">
      <c r="A516" s="108"/>
      <c r="B516" s="108"/>
      <c r="C516" s="108"/>
      <c r="D516" s="108"/>
      <c r="E516" s="108"/>
      <c r="F516" s="108"/>
      <c r="G516" s="108"/>
      <c r="H516" s="108"/>
      <c r="I516" s="108"/>
      <c r="J516" s="108"/>
      <c r="K516" s="108"/>
      <c r="L516" s="108"/>
      <c r="M516" s="108"/>
      <c r="N516" s="108"/>
      <c r="O516" s="108"/>
      <c r="P516" s="108"/>
      <c r="Q516" s="108"/>
      <c r="R516" s="108"/>
      <c r="S516" s="108"/>
      <c r="T516" s="108"/>
      <c r="U516" s="108"/>
      <c r="V516" s="108"/>
      <c r="W516" s="108"/>
      <c r="X516" s="108"/>
      <c r="Y516" s="108"/>
      <c r="Z516" s="108"/>
      <c r="AA516" s="108"/>
      <c r="AB516" s="108"/>
      <c r="AC516" s="108"/>
      <c r="AD516" s="108"/>
      <c r="AE516" s="108"/>
      <c r="AF516" s="108"/>
      <c r="AG516" s="108"/>
      <c r="AH516" s="108"/>
      <c r="AI516" s="108"/>
      <c r="AJ516" s="108"/>
      <c r="AK516" s="108"/>
      <c r="AL516" s="108"/>
      <c r="AM516" s="108"/>
      <c r="AN516" s="108"/>
      <c r="AO516" s="108"/>
      <c r="AP516" s="108"/>
      <c r="AQ516" s="108"/>
      <c r="AR516" s="108"/>
      <c r="AS516" s="108"/>
      <c r="AT516" s="108"/>
      <c r="AU516" s="108"/>
      <c r="AV516" s="108"/>
      <c r="AW516" s="108"/>
      <c r="AX516" s="108"/>
      <c r="AY516" s="108"/>
      <c r="AZ516" s="108"/>
      <c r="BA516" s="108"/>
    </row>
    <row r="517" spans="1:53">
      <c r="A517" s="108"/>
      <c r="B517" s="108"/>
      <c r="C517" s="108"/>
      <c r="D517" s="108"/>
      <c r="E517" s="108"/>
      <c r="F517" s="108"/>
      <c r="G517" s="108"/>
      <c r="H517" s="108"/>
      <c r="I517" s="108"/>
      <c r="J517" s="108"/>
      <c r="K517" s="108"/>
      <c r="L517" s="108"/>
      <c r="M517" s="108"/>
      <c r="N517" s="108"/>
      <c r="O517" s="108"/>
      <c r="P517" s="108"/>
      <c r="Q517" s="108"/>
      <c r="R517" s="108"/>
      <c r="S517" s="108"/>
      <c r="T517" s="108"/>
      <c r="U517" s="108"/>
      <c r="V517" s="108"/>
      <c r="W517" s="108"/>
      <c r="X517" s="108"/>
      <c r="Y517" s="108"/>
      <c r="Z517" s="108"/>
      <c r="AA517" s="108"/>
      <c r="AB517" s="108"/>
      <c r="AC517" s="108"/>
      <c r="AD517" s="108"/>
      <c r="AE517" s="108"/>
      <c r="AF517" s="108"/>
      <c r="AG517" s="108"/>
      <c r="AH517" s="108"/>
      <c r="AI517" s="108"/>
      <c r="AJ517" s="108"/>
      <c r="AK517" s="108"/>
      <c r="AL517" s="108"/>
      <c r="AM517" s="108"/>
      <c r="AN517" s="108"/>
      <c r="AO517" s="108"/>
      <c r="AP517" s="108"/>
      <c r="AQ517" s="108"/>
      <c r="AR517" s="108"/>
      <c r="AS517" s="108"/>
      <c r="AT517" s="108"/>
      <c r="AU517" s="108"/>
      <c r="AV517" s="108"/>
      <c r="AW517" s="108"/>
      <c r="AX517" s="108"/>
      <c r="AY517" s="108"/>
      <c r="AZ517" s="108"/>
      <c r="BA517" s="108"/>
    </row>
    <row r="518" spans="1:53">
      <c r="A518" s="108"/>
      <c r="B518" s="108"/>
      <c r="C518" s="108"/>
      <c r="D518" s="108"/>
      <c r="E518" s="108"/>
      <c r="F518" s="108"/>
      <c r="G518" s="108"/>
      <c r="H518" s="108"/>
      <c r="I518" s="108"/>
      <c r="J518" s="108"/>
      <c r="K518" s="108"/>
      <c r="L518" s="108"/>
      <c r="M518" s="108"/>
      <c r="N518" s="108"/>
      <c r="O518" s="108"/>
      <c r="P518" s="108"/>
      <c r="Q518" s="108"/>
      <c r="R518" s="108"/>
      <c r="S518" s="108"/>
      <c r="T518" s="108"/>
      <c r="U518" s="108"/>
      <c r="V518" s="108"/>
      <c r="W518" s="108"/>
      <c r="X518" s="108"/>
      <c r="Y518" s="108"/>
      <c r="Z518" s="108"/>
      <c r="AA518" s="108"/>
      <c r="AB518" s="108"/>
      <c r="AC518" s="108"/>
      <c r="AD518" s="108"/>
      <c r="AE518" s="108"/>
      <c r="AF518" s="108"/>
      <c r="AG518" s="108"/>
      <c r="AH518" s="108"/>
      <c r="AI518" s="108"/>
      <c r="AJ518" s="108"/>
      <c r="AK518" s="108"/>
      <c r="AL518" s="108"/>
      <c r="AM518" s="108"/>
      <c r="AN518" s="108"/>
      <c r="AO518" s="108"/>
      <c r="AP518" s="108"/>
      <c r="AQ518" s="108"/>
      <c r="AR518" s="108"/>
      <c r="AS518" s="108"/>
      <c r="AT518" s="108"/>
      <c r="AU518" s="108"/>
      <c r="AV518" s="108"/>
      <c r="AW518" s="108"/>
      <c r="AX518" s="108"/>
      <c r="AY518" s="108"/>
      <c r="AZ518" s="108"/>
      <c r="BA518" s="108"/>
    </row>
    <row r="519" spans="1:53">
      <c r="A519" s="108"/>
      <c r="B519" s="108"/>
      <c r="C519" s="108"/>
      <c r="D519" s="108"/>
      <c r="E519" s="108"/>
      <c r="F519" s="108"/>
      <c r="G519" s="108"/>
      <c r="H519" s="108"/>
      <c r="I519" s="108"/>
      <c r="J519" s="108"/>
      <c r="K519" s="108"/>
      <c r="L519" s="108"/>
      <c r="M519" s="108"/>
      <c r="N519" s="108"/>
      <c r="O519" s="108"/>
      <c r="P519" s="108"/>
      <c r="Q519" s="108"/>
      <c r="R519" s="108"/>
      <c r="S519" s="108"/>
      <c r="T519" s="108"/>
      <c r="U519" s="108"/>
      <c r="V519" s="108"/>
      <c r="W519" s="108"/>
      <c r="X519" s="108"/>
      <c r="Y519" s="108"/>
      <c r="Z519" s="108"/>
      <c r="AA519" s="108"/>
      <c r="AB519" s="108"/>
      <c r="AC519" s="108"/>
      <c r="AD519" s="108"/>
      <c r="AE519" s="108"/>
      <c r="AF519" s="108"/>
      <c r="AG519" s="108"/>
      <c r="AH519" s="108"/>
      <c r="AI519" s="108"/>
      <c r="AJ519" s="108"/>
      <c r="AK519" s="108"/>
      <c r="AL519" s="108"/>
      <c r="AM519" s="108"/>
      <c r="AN519" s="108"/>
      <c r="AO519" s="108"/>
      <c r="AP519" s="108"/>
      <c r="AQ519" s="108"/>
      <c r="AR519" s="108"/>
      <c r="AS519" s="108"/>
      <c r="AT519" s="108"/>
      <c r="AU519" s="108"/>
      <c r="AV519" s="108"/>
      <c r="AW519" s="108"/>
      <c r="AX519" s="108"/>
      <c r="AY519" s="108"/>
      <c r="AZ519" s="108"/>
      <c r="BA519" s="108"/>
    </row>
    <row r="520" spans="1:53">
      <c r="A520" s="108"/>
      <c r="B520" s="108"/>
      <c r="C520" s="108"/>
      <c r="D520" s="108"/>
      <c r="E520" s="108"/>
      <c r="F520" s="108"/>
      <c r="G520" s="108"/>
      <c r="H520" s="108"/>
      <c r="I520" s="108"/>
      <c r="J520" s="108"/>
      <c r="K520" s="108"/>
      <c r="L520" s="108"/>
      <c r="M520" s="108"/>
      <c r="N520" s="108"/>
      <c r="O520" s="108"/>
      <c r="P520" s="108"/>
      <c r="Q520" s="108"/>
      <c r="R520" s="108"/>
      <c r="S520" s="108"/>
      <c r="T520" s="108"/>
      <c r="U520" s="108"/>
      <c r="V520" s="108"/>
      <c r="W520" s="108"/>
      <c r="X520" s="108"/>
      <c r="Y520" s="108"/>
      <c r="Z520" s="108"/>
      <c r="AA520" s="108"/>
      <c r="AB520" s="108"/>
      <c r="AC520" s="108"/>
      <c r="AD520" s="108"/>
      <c r="AE520" s="108"/>
      <c r="AF520" s="108"/>
      <c r="AG520" s="108"/>
      <c r="AH520" s="108"/>
      <c r="AI520" s="108"/>
      <c r="AJ520" s="108"/>
      <c r="AK520" s="108"/>
      <c r="AL520" s="108"/>
      <c r="AM520" s="108"/>
      <c r="AN520" s="108"/>
      <c r="AO520" s="108"/>
      <c r="AP520" s="108"/>
      <c r="AQ520" s="108"/>
      <c r="AR520" s="108"/>
      <c r="AS520" s="108"/>
      <c r="AT520" s="108"/>
      <c r="AU520" s="108"/>
      <c r="AV520" s="108"/>
      <c r="AW520" s="108"/>
      <c r="AX520" s="108"/>
      <c r="AY520" s="108"/>
      <c r="AZ520" s="108"/>
      <c r="BA520" s="108"/>
    </row>
    <row r="521" spans="1:53">
      <c r="A521" s="108"/>
      <c r="B521" s="108"/>
      <c r="C521" s="108"/>
      <c r="D521" s="108"/>
      <c r="E521" s="108"/>
      <c r="F521" s="108"/>
      <c r="G521" s="108"/>
      <c r="H521" s="108"/>
      <c r="I521" s="108"/>
      <c r="J521" s="108"/>
      <c r="K521" s="108"/>
      <c r="L521" s="108"/>
      <c r="M521" s="108"/>
      <c r="N521" s="108"/>
      <c r="O521" s="108"/>
      <c r="P521" s="108"/>
      <c r="Q521" s="108"/>
      <c r="R521" s="108"/>
      <c r="S521" s="108"/>
      <c r="T521" s="108"/>
      <c r="U521" s="108"/>
      <c r="V521" s="108"/>
      <c r="W521" s="108"/>
      <c r="X521" s="108"/>
      <c r="Y521" s="108"/>
      <c r="Z521" s="108"/>
      <c r="AA521" s="108"/>
      <c r="AB521" s="108"/>
      <c r="AC521" s="108"/>
      <c r="AD521" s="108"/>
      <c r="AE521" s="108"/>
      <c r="AF521" s="108"/>
      <c r="AG521" s="108"/>
      <c r="AH521" s="108"/>
      <c r="AI521" s="108"/>
      <c r="AJ521" s="108"/>
      <c r="AK521" s="108"/>
      <c r="AL521" s="108"/>
      <c r="AM521" s="108"/>
      <c r="AN521" s="108"/>
      <c r="AO521" s="108"/>
      <c r="AP521" s="108"/>
      <c r="AQ521" s="108"/>
      <c r="AR521" s="108"/>
      <c r="AS521" s="108"/>
      <c r="AT521" s="108"/>
      <c r="AU521" s="108"/>
      <c r="AV521" s="108"/>
      <c r="AW521" s="108"/>
      <c r="AX521" s="108"/>
      <c r="AY521" s="108"/>
      <c r="AZ521" s="108"/>
      <c r="BA521" s="108"/>
    </row>
    <row r="522" spans="1:53">
      <c r="A522" s="108"/>
      <c r="B522" s="108"/>
      <c r="C522" s="108"/>
      <c r="D522" s="108"/>
      <c r="E522" s="108"/>
      <c r="F522" s="108"/>
      <c r="G522" s="108"/>
      <c r="H522" s="108"/>
      <c r="I522" s="108"/>
      <c r="J522" s="108"/>
      <c r="K522" s="108"/>
      <c r="L522" s="108"/>
      <c r="M522" s="108"/>
      <c r="N522" s="108"/>
      <c r="O522" s="108"/>
      <c r="P522" s="108"/>
      <c r="Q522" s="108"/>
      <c r="R522" s="108"/>
      <c r="S522" s="108"/>
      <c r="T522" s="108"/>
      <c r="U522" s="108"/>
      <c r="V522" s="108"/>
      <c r="W522" s="108"/>
      <c r="X522" s="108"/>
      <c r="Y522" s="108"/>
      <c r="Z522" s="108"/>
      <c r="AA522" s="108"/>
      <c r="AB522" s="108"/>
      <c r="AC522" s="108"/>
      <c r="AD522" s="108"/>
      <c r="AE522" s="108"/>
      <c r="AF522" s="108"/>
      <c r="AG522" s="108"/>
      <c r="AH522" s="108"/>
      <c r="AI522" s="108"/>
      <c r="AJ522" s="108"/>
      <c r="AK522" s="108"/>
      <c r="AL522" s="108"/>
      <c r="AM522" s="108"/>
      <c r="AN522" s="108"/>
      <c r="AO522" s="108"/>
      <c r="AP522" s="108"/>
      <c r="AQ522" s="108"/>
      <c r="AR522" s="108"/>
      <c r="AS522" s="108"/>
      <c r="AT522" s="108"/>
      <c r="AU522" s="108"/>
      <c r="AV522" s="108"/>
      <c r="AW522" s="108"/>
      <c r="AX522" s="108"/>
      <c r="AY522" s="108"/>
      <c r="AZ522" s="108"/>
      <c r="BA522" s="108"/>
    </row>
    <row r="523" spans="1:53">
      <c r="A523" s="108"/>
      <c r="B523" s="108"/>
      <c r="C523" s="108"/>
      <c r="D523" s="108"/>
      <c r="E523" s="108"/>
      <c r="F523" s="108"/>
      <c r="G523" s="108"/>
      <c r="H523" s="108"/>
      <c r="I523" s="108"/>
      <c r="J523" s="108"/>
      <c r="K523" s="108"/>
      <c r="L523" s="108"/>
      <c r="M523" s="108"/>
      <c r="N523" s="108"/>
      <c r="O523" s="108"/>
      <c r="P523" s="108"/>
      <c r="Q523" s="108"/>
      <c r="R523" s="108"/>
      <c r="S523" s="108"/>
      <c r="T523" s="108"/>
      <c r="U523" s="108"/>
      <c r="V523" s="108"/>
      <c r="W523" s="108"/>
      <c r="X523" s="108"/>
      <c r="Y523" s="108"/>
      <c r="Z523" s="108"/>
      <c r="AA523" s="108"/>
      <c r="AB523" s="108"/>
      <c r="AC523" s="108"/>
      <c r="AD523" s="108"/>
      <c r="AE523" s="108"/>
      <c r="AF523" s="108"/>
      <c r="AG523" s="108"/>
      <c r="AH523" s="108"/>
      <c r="AI523" s="108"/>
      <c r="AJ523" s="108"/>
      <c r="AK523" s="108"/>
      <c r="AL523" s="108"/>
      <c r="AM523" s="108"/>
      <c r="AN523" s="108"/>
      <c r="AO523" s="108"/>
      <c r="AP523" s="108"/>
      <c r="AQ523" s="108"/>
      <c r="AR523" s="108"/>
      <c r="AS523" s="108"/>
      <c r="AT523" s="108"/>
      <c r="AU523" s="108"/>
      <c r="AV523" s="108"/>
      <c r="AW523" s="108"/>
      <c r="AX523" s="108"/>
      <c r="AY523" s="108"/>
      <c r="AZ523" s="108"/>
      <c r="BA523" s="108"/>
    </row>
    <row r="524" spans="1:53">
      <c r="A524" s="108"/>
      <c r="B524" s="108"/>
      <c r="C524" s="108"/>
      <c r="D524" s="108"/>
      <c r="E524" s="108"/>
      <c r="F524" s="108"/>
      <c r="G524" s="108"/>
      <c r="H524" s="108"/>
      <c r="I524" s="108"/>
      <c r="J524" s="108"/>
      <c r="K524" s="108"/>
      <c r="L524" s="108"/>
      <c r="M524" s="108"/>
      <c r="N524" s="108"/>
      <c r="O524" s="108"/>
      <c r="P524" s="108"/>
      <c r="Q524" s="108"/>
      <c r="R524" s="108"/>
      <c r="S524" s="108"/>
      <c r="T524" s="108"/>
      <c r="U524" s="108"/>
      <c r="V524" s="108"/>
      <c r="W524" s="108"/>
      <c r="X524" s="108"/>
      <c r="Y524" s="108"/>
      <c r="Z524" s="108"/>
      <c r="AA524" s="108"/>
      <c r="AB524" s="108"/>
      <c r="AC524" s="108"/>
      <c r="AD524" s="108"/>
      <c r="AE524" s="108"/>
      <c r="AF524" s="108"/>
      <c r="AG524" s="108"/>
      <c r="AH524" s="108"/>
      <c r="AI524" s="108"/>
      <c r="AJ524" s="108"/>
      <c r="AK524" s="108"/>
      <c r="AL524" s="108"/>
      <c r="AM524" s="108"/>
      <c r="AN524" s="108"/>
      <c r="AO524" s="108"/>
      <c r="AP524" s="108"/>
      <c r="AQ524" s="108"/>
      <c r="AR524" s="108"/>
      <c r="AS524" s="108"/>
      <c r="AT524" s="108"/>
      <c r="AU524" s="108"/>
      <c r="AV524" s="108"/>
      <c r="AW524" s="108"/>
      <c r="AX524" s="108"/>
      <c r="AY524" s="108"/>
      <c r="AZ524" s="108"/>
      <c r="BA524" s="108"/>
    </row>
    <row r="525" spans="1:53">
      <c r="A525" s="108"/>
      <c r="B525" s="108"/>
      <c r="C525" s="108"/>
      <c r="D525" s="108"/>
      <c r="E525" s="108"/>
      <c r="F525" s="108"/>
      <c r="G525" s="108"/>
      <c r="H525" s="108"/>
      <c r="I525" s="108"/>
      <c r="J525" s="108"/>
      <c r="K525" s="108"/>
      <c r="L525" s="108"/>
      <c r="M525" s="108"/>
      <c r="N525" s="108"/>
      <c r="O525" s="108"/>
      <c r="P525" s="108"/>
      <c r="Q525" s="108"/>
      <c r="R525" s="108"/>
      <c r="S525" s="108"/>
      <c r="T525" s="108"/>
      <c r="U525" s="108"/>
      <c r="V525" s="108"/>
      <c r="W525" s="108"/>
      <c r="X525" s="108"/>
      <c r="Y525" s="108"/>
      <c r="Z525" s="108"/>
      <c r="AA525" s="108"/>
      <c r="AB525" s="108"/>
      <c r="AC525" s="108"/>
      <c r="AD525" s="108"/>
      <c r="AE525" s="108"/>
      <c r="AF525" s="108"/>
      <c r="AG525" s="108"/>
      <c r="AH525" s="108"/>
      <c r="AI525" s="108"/>
      <c r="AJ525" s="108"/>
      <c r="AK525" s="108"/>
      <c r="AL525" s="108"/>
      <c r="AM525" s="108"/>
      <c r="AN525" s="108"/>
      <c r="AO525" s="108"/>
      <c r="AP525" s="108"/>
      <c r="AQ525" s="108"/>
      <c r="AR525" s="108"/>
      <c r="AS525" s="108"/>
      <c r="AT525" s="108"/>
      <c r="AU525" s="108"/>
      <c r="AV525" s="108"/>
      <c r="AW525" s="108"/>
      <c r="AX525" s="108"/>
      <c r="AY525" s="108"/>
      <c r="AZ525" s="108"/>
      <c r="BA525" s="108"/>
    </row>
    <row r="526" spans="1:53">
      <c r="A526" s="108"/>
      <c r="B526" s="108"/>
      <c r="C526" s="108"/>
      <c r="D526" s="108"/>
      <c r="E526" s="108"/>
      <c r="F526" s="108"/>
      <c r="G526" s="108"/>
      <c r="H526" s="108"/>
      <c r="I526" s="108"/>
      <c r="J526" s="108"/>
      <c r="K526" s="108"/>
      <c r="L526" s="108"/>
      <c r="M526" s="108"/>
      <c r="N526" s="108"/>
      <c r="O526" s="108"/>
      <c r="P526" s="108"/>
      <c r="Q526" s="108"/>
      <c r="R526" s="108"/>
      <c r="S526" s="108"/>
      <c r="T526" s="108"/>
      <c r="U526" s="108"/>
      <c r="V526" s="108"/>
      <c r="W526" s="108"/>
      <c r="X526" s="108"/>
      <c r="Y526" s="108"/>
      <c r="Z526" s="108"/>
      <c r="AA526" s="108"/>
      <c r="AB526" s="108"/>
      <c r="AC526" s="108"/>
      <c r="AD526" s="108"/>
      <c r="AE526" s="108"/>
      <c r="AF526" s="108"/>
      <c r="AG526" s="108"/>
      <c r="AH526" s="108"/>
      <c r="AI526" s="108"/>
      <c r="AJ526" s="108"/>
      <c r="AK526" s="108"/>
      <c r="AL526" s="108"/>
      <c r="AM526" s="108"/>
      <c r="AN526" s="108"/>
      <c r="AO526" s="108"/>
      <c r="AP526" s="108"/>
      <c r="AQ526" s="108"/>
      <c r="AR526" s="108"/>
      <c r="AS526" s="108"/>
      <c r="AT526" s="108"/>
      <c r="AU526" s="108"/>
      <c r="AV526" s="108"/>
      <c r="AW526" s="108"/>
      <c r="AX526" s="108"/>
      <c r="AY526" s="108"/>
      <c r="AZ526" s="108"/>
      <c r="BA526" s="108"/>
    </row>
    <row r="527" spans="1:53">
      <c r="A527" s="108"/>
      <c r="B527" s="108"/>
      <c r="C527" s="108"/>
      <c r="D527" s="108"/>
      <c r="E527" s="108"/>
      <c r="F527" s="108"/>
      <c r="G527" s="108"/>
      <c r="H527" s="108"/>
      <c r="I527" s="108"/>
      <c r="J527" s="108"/>
      <c r="K527" s="108"/>
      <c r="L527" s="108"/>
      <c r="M527" s="108"/>
      <c r="N527" s="108"/>
      <c r="O527" s="108"/>
      <c r="P527" s="108"/>
      <c r="Q527" s="108"/>
      <c r="R527" s="108"/>
      <c r="S527" s="108"/>
      <c r="T527" s="108"/>
      <c r="U527" s="108"/>
      <c r="V527" s="108"/>
      <c r="W527" s="108"/>
      <c r="X527" s="108"/>
      <c r="Y527" s="108"/>
      <c r="Z527" s="108"/>
      <c r="AA527" s="108"/>
      <c r="AB527" s="108"/>
      <c r="AC527" s="108"/>
      <c r="AD527" s="108"/>
      <c r="AE527" s="108"/>
      <c r="AF527" s="108"/>
      <c r="AG527" s="108"/>
      <c r="AH527" s="108"/>
      <c r="AI527" s="108"/>
      <c r="AJ527" s="108"/>
      <c r="AK527" s="108"/>
      <c r="AL527" s="108"/>
      <c r="AM527" s="108"/>
      <c r="AN527" s="108"/>
      <c r="AO527" s="108"/>
      <c r="AP527" s="108"/>
      <c r="AQ527" s="108"/>
      <c r="AR527" s="108"/>
      <c r="AS527" s="108"/>
      <c r="AT527" s="108"/>
      <c r="AU527" s="108"/>
      <c r="AV527" s="108"/>
      <c r="AW527" s="108"/>
      <c r="AX527" s="108"/>
      <c r="AY527" s="108"/>
      <c r="AZ527" s="108"/>
      <c r="BA527" s="108"/>
    </row>
    <row r="528" spans="1:53">
      <c r="A528" s="108"/>
      <c r="B528" s="108"/>
      <c r="C528" s="108"/>
      <c r="D528" s="108"/>
      <c r="E528" s="108"/>
      <c r="F528" s="108"/>
      <c r="G528" s="108"/>
      <c r="H528" s="108"/>
      <c r="I528" s="108"/>
      <c r="J528" s="108"/>
      <c r="K528" s="108"/>
      <c r="L528" s="108"/>
      <c r="M528" s="108"/>
      <c r="N528" s="108"/>
      <c r="O528" s="108"/>
      <c r="P528" s="108"/>
      <c r="Q528" s="108"/>
      <c r="R528" s="108"/>
      <c r="S528" s="108"/>
      <c r="T528" s="108"/>
      <c r="U528" s="108"/>
      <c r="V528" s="108"/>
      <c r="W528" s="108"/>
      <c r="X528" s="108"/>
      <c r="Y528" s="108"/>
      <c r="Z528" s="108"/>
      <c r="AA528" s="108"/>
      <c r="AB528" s="108"/>
      <c r="AC528" s="108"/>
      <c r="AD528" s="108"/>
      <c r="AE528" s="108"/>
      <c r="AF528" s="108"/>
      <c r="AG528" s="108"/>
      <c r="AH528" s="108"/>
      <c r="AI528" s="108"/>
      <c r="AJ528" s="108"/>
      <c r="AK528" s="108"/>
      <c r="AL528" s="108"/>
      <c r="AM528" s="108"/>
      <c r="AN528" s="108"/>
      <c r="AO528" s="108"/>
      <c r="AP528" s="108"/>
      <c r="AQ528" s="108"/>
      <c r="AR528" s="108"/>
      <c r="AS528" s="108"/>
      <c r="AT528" s="108"/>
      <c r="AU528" s="108"/>
      <c r="AV528" s="108"/>
      <c r="AW528" s="108"/>
      <c r="AX528" s="108"/>
      <c r="AY528" s="108"/>
      <c r="AZ528" s="108"/>
      <c r="BA528" s="108"/>
    </row>
    <row r="529" spans="1:53">
      <c r="A529" s="108"/>
      <c r="B529" s="108"/>
      <c r="C529" s="108"/>
      <c r="D529" s="108"/>
      <c r="E529" s="108"/>
      <c r="F529" s="108"/>
      <c r="G529" s="108"/>
      <c r="H529" s="108"/>
      <c r="I529" s="108"/>
      <c r="J529" s="108"/>
      <c r="K529" s="108"/>
      <c r="L529" s="108"/>
      <c r="M529" s="108"/>
      <c r="N529" s="108"/>
      <c r="O529" s="108"/>
      <c r="P529" s="108"/>
      <c r="Q529" s="108"/>
      <c r="R529" s="108"/>
      <c r="S529" s="108"/>
      <c r="T529" s="108"/>
      <c r="U529" s="108"/>
      <c r="V529" s="108"/>
      <c r="W529" s="108"/>
      <c r="X529" s="108"/>
      <c r="Y529" s="108"/>
      <c r="Z529" s="108"/>
      <c r="AA529" s="108"/>
      <c r="AB529" s="108"/>
      <c r="AC529" s="108"/>
      <c r="AD529" s="108"/>
      <c r="AE529" s="108"/>
      <c r="AF529" s="108"/>
      <c r="AG529" s="108"/>
      <c r="AH529" s="108"/>
      <c r="AI529" s="108"/>
      <c r="AJ529" s="108"/>
      <c r="AK529" s="108"/>
      <c r="AL529" s="108"/>
      <c r="AM529" s="108"/>
      <c r="AN529" s="108"/>
      <c r="AO529" s="108"/>
      <c r="AP529" s="108"/>
      <c r="AQ529" s="108"/>
      <c r="AR529" s="108"/>
      <c r="AS529" s="108"/>
      <c r="AT529" s="108"/>
      <c r="AU529" s="108"/>
      <c r="AV529" s="108"/>
      <c r="AW529" s="108"/>
      <c r="AX529" s="108"/>
      <c r="AY529" s="108"/>
      <c r="AZ529" s="108"/>
      <c r="BA529" s="108"/>
    </row>
    <row r="530" spans="1:53">
      <c r="A530" s="108"/>
      <c r="B530" s="108"/>
      <c r="C530" s="108"/>
      <c r="D530" s="108"/>
      <c r="E530" s="108"/>
      <c r="F530" s="108"/>
      <c r="G530" s="108"/>
      <c r="H530" s="108"/>
      <c r="I530" s="108"/>
      <c r="J530" s="108"/>
      <c r="K530" s="108"/>
      <c r="L530" s="108"/>
      <c r="M530" s="108"/>
      <c r="N530" s="108"/>
      <c r="O530" s="108"/>
      <c r="P530" s="108"/>
      <c r="Q530" s="108"/>
      <c r="R530" s="108"/>
      <c r="S530" s="108"/>
      <c r="T530" s="108"/>
      <c r="U530" s="108"/>
      <c r="V530" s="108"/>
      <c r="W530" s="108"/>
      <c r="X530" s="108"/>
      <c r="Y530" s="108"/>
      <c r="Z530" s="108"/>
      <c r="AA530" s="108"/>
      <c r="AB530" s="108"/>
      <c r="AC530" s="108"/>
      <c r="AD530" s="108"/>
      <c r="AE530" s="108"/>
      <c r="AF530" s="108"/>
      <c r="AG530" s="108"/>
      <c r="AH530" s="108"/>
      <c r="AI530" s="108"/>
      <c r="AJ530" s="108"/>
      <c r="AK530" s="108"/>
      <c r="AL530" s="108"/>
      <c r="AM530" s="108"/>
      <c r="AN530" s="108"/>
      <c r="AO530" s="108"/>
      <c r="AP530" s="108"/>
      <c r="AQ530" s="108"/>
      <c r="AR530" s="108"/>
      <c r="AS530" s="108"/>
      <c r="AT530" s="108"/>
      <c r="AU530" s="108"/>
      <c r="AV530" s="108"/>
      <c r="AW530" s="108"/>
      <c r="AX530" s="108"/>
      <c r="AY530" s="108"/>
      <c r="AZ530" s="108"/>
      <c r="BA530" s="108"/>
    </row>
    <row r="531" spans="1:53">
      <c r="A531" s="108"/>
      <c r="B531" s="108"/>
      <c r="C531" s="108"/>
      <c r="D531" s="108"/>
      <c r="E531" s="108"/>
      <c r="F531" s="108"/>
      <c r="G531" s="108"/>
      <c r="H531" s="108"/>
      <c r="I531" s="108"/>
      <c r="J531" s="108"/>
      <c r="K531" s="108"/>
      <c r="L531" s="108"/>
      <c r="M531" s="108"/>
      <c r="N531" s="108"/>
      <c r="O531" s="108"/>
      <c r="P531" s="108"/>
      <c r="Q531" s="108"/>
      <c r="R531" s="108"/>
      <c r="S531" s="108"/>
      <c r="T531" s="108"/>
      <c r="U531" s="108"/>
      <c r="V531" s="108"/>
      <c r="W531" s="108"/>
      <c r="X531" s="108"/>
      <c r="Y531" s="108"/>
      <c r="Z531" s="108"/>
      <c r="AA531" s="108"/>
      <c r="AB531" s="108"/>
      <c r="AC531" s="108"/>
      <c r="AD531" s="108"/>
      <c r="AE531" s="108"/>
      <c r="AF531" s="108"/>
      <c r="AG531" s="108"/>
      <c r="AH531" s="108"/>
      <c r="AI531" s="108"/>
      <c r="AJ531" s="108"/>
      <c r="AK531" s="108"/>
      <c r="AL531" s="108"/>
      <c r="AM531" s="108"/>
      <c r="AN531" s="108"/>
      <c r="AO531" s="108"/>
      <c r="AP531" s="108"/>
      <c r="AQ531" s="108"/>
      <c r="AR531" s="108"/>
      <c r="AS531" s="108"/>
      <c r="AT531" s="108"/>
      <c r="AU531" s="108"/>
      <c r="AV531" s="108"/>
      <c r="AW531" s="108"/>
      <c r="AX531" s="108"/>
      <c r="AY531" s="108"/>
      <c r="AZ531" s="108"/>
      <c r="BA531" s="108"/>
    </row>
    <row r="532" spans="1:53">
      <c r="A532" s="108"/>
      <c r="B532" s="108"/>
      <c r="C532" s="108"/>
      <c r="D532" s="108"/>
      <c r="E532" s="108"/>
      <c r="F532" s="108"/>
      <c r="G532" s="108"/>
      <c r="H532" s="108"/>
      <c r="I532" s="108"/>
      <c r="J532" s="108"/>
      <c r="K532" s="108"/>
      <c r="L532" s="108"/>
      <c r="M532" s="108"/>
      <c r="N532" s="108"/>
      <c r="O532" s="108"/>
      <c r="P532" s="108"/>
      <c r="Q532" s="108"/>
      <c r="R532" s="108"/>
      <c r="S532" s="108"/>
      <c r="T532" s="108"/>
      <c r="U532" s="108"/>
      <c r="V532" s="108"/>
      <c r="W532" s="108"/>
      <c r="X532" s="108"/>
      <c r="Y532" s="108"/>
      <c r="Z532" s="108"/>
      <c r="AA532" s="108"/>
      <c r="AB532" s="108"/>
      <c r="AC532" s="108"/>
      <c r="AD532" s="108"/>
      <c r="AE532" s="108"/>
      <c r="AF532" s="108"/>
      <c r="AG532" s="108"/>
      <c r="AH532" s="108"/>
      <c r="AI532" s="108"/>
      <c r="AJ532" s="108"/>
      <c r="AK532" s="108"/>
      <c r="AL532" s="108"/>
      <c r="AM532" s="108"/>
      <c r="AN532" s="108"/>
      <c r="AO532" s="108"/>
      <c r="AP532" s="108"/>
      <c r="AQ532" s="108"/>
      <c r="AR532" s="108"/>
      <c r="AS532" s="108"/>
      <c r="AT532" s="108"/>
      <c r="AU532" s="108"/>
      <c r="AV532" s="108"/>
      <c r="AW532" s="108"/>
      <c r="AX532" s="108"/>
      <c r="AY532" s="108"/>
      <c r="AZ532" s="108"/>
      <c r="BA532" s="108"/>
    </row>
    <row r="533" spans="1:53">
      <c r="A533" s="108"/>
      <c r="B533" s="108"/>
      <c r="C533" s="108"/>
      <c r="D533" s="108"/>
      <c r="E533" s="108"/>
      <c r="F533" s="108"/>
      <c r="G533" s="108"/>
      <c r="H533" s="108"/>
      <c r="I533" s="108"/>
      <c r="J533" s="108"/>
      <c r="K533" s="108"/>
      <c r="L533" s="108"/>
      <c r="M533" s="108"/>
      <c r="N533" s="108"/>
      <c r="O533" s="108"/>
      <c r="P533" s="108"/>
      <c r="Q533" s="108"/>
      <c r="R533" s="108"/>
      <c r="S533" s="108"/>
      <c r="T533" s="108"/>
      <c r="U533" s="108"/>
      <c r="V533" s="108"/>
      <c r="W533" s="108"/>
      <c r="X533" s="108"/>
      <c r="Y533" s="108"/>
      <c r="Z533" s="108"/>
      <c r="AA533" s="108"/>
      <c r="AB533" s="108"/>
      <c r="AC533" s="108"/>
      <c r="AD533" s="108"/>
      <c r="AE533" s="108"/>
      <c r="AF533" s="108"/>
      <c r="AG533" s="108"/>
      <c r="AH533" s="108"/>
      <c r="AI533" s="108"/>
      <c r="AJ533" s="108"/>
      <c r="AK533" s="108"/>
      <c r="AL533" s="108"/>
      <c r="AM533" s="108"/>
      <c r="AN533" s="108"/>
      <c r="AO533" s="108"/>
      <c r="AP533" s="108"/>
      <c r="AQ533" s="108"/>
      <c r="AR533" s="108"/>
      <c r="AS533" s="108"/>
      <c r="AT533" s="108"/>
      <c r="AU533" s="108"/>
      <c r="AV533" s="108"/>
      <c r="AW533" s="108"/>
      <c r="AX533" s="108"/>
      <c r="AY533" s="108"/>
      <c r="AZ533" s="108"/>
      <c r="BA533" s="108"/>
    </row>
    <row r="534" spans="1:53">
      <c r="A534" s="108"/>
      <c r="B534" s="108"/>
      <c r="C534" s="108"/>
      <c r="D534" s="108"/>
      <c r="E534" s="108"/>
      <c r="F534" s="108"/>
      <c r="G534" s="108"/>
      <c r="H534" s="108"/>
      <c r="I534" s="108"/>
      <c r="J534" s="108"/>
      <c r="K534" s="108"/>
      <c r="L534" s="108"/>
      <c r="M534" s="108"/>
      <c r="N534" s="108"/>
      <c r="O534" s="108"/>
      <c r="P534" s="108"/>
      <c r="Q534" s="108"/>
      <c r="R534" s="108"/>
      <c r="S534" s="108"/>
      <c r="T534" s="108"/>
      <c r="U534" s="108"/>
      <c r="V534" s="108"/>
      <c r="W534" s="108"/>
      <c r="X534" s="108"/>
      <c r="Y534" s="108"/>
      <c r="Z534" s="108"/>
      <c r="AA534" s="108"/>
      <c r="AB534" s="108"/>
      <c r="AC534" s="108"/>
      <c r="AD534" s="108"/>
      <c r="AE534" s="108"/>
      <c r="AF534" s="108"/>
      <c r="AG534" s="108"/>
      <c r="AH534" s="108"/>
      <c r="AI534" s="108"/>
      <c r="AJ534" s="108"/>
      <c r="AK534" s="108"/>
      <c r="AL534" s="108"/>
      <c r="AM534" s="108"/>
      <c r="AN534" s="108"/>
      <c r="AO534" s="108"/>
      <c r="AP534" s="108"/>
      <c r="AQ534" s="108"/>
      <c r="AR534" s="108"/>
      <c r="AS534" s="108"/>
      <c r="AT534" s="108"/>
      <c r="AU534" s="108"/>
      <c r="AV534" s="108"/>
      <c r="AW534" s="108"/>
      <c r="AX534" s="108"/>
      <c r="AY534" s="108"/>
      <c r="AZ534" s="108"/>
      <c r="BA534" s="108"/>
    </row>
    <row r="535" spans="1:53">
      <c r="A535" s="108"/>
      <c r="B535" s="108"/>
      <c r="C535" s="108"/>
      <c r="D535" s="108"/>
      <c r="E535" s="108"/>
      <c r="F535" s="108"/>
      <c r="G535" s="108"/>
      <c r="H535" s="108"/>
      <c r="I535" s="108"/>
      <c r="J535" s="108"/>
      <c r="K535" s="108"/>
      <c r="L535" s="108"/>
      <c r="M535" s="108"/>
      <c r="N535" s="108"/>
      <c r="O535" s="108"/>
      <c r="P535" s="108"/>
      <c r="Q535" s="108"/>
      <c r="R535" s="108"/>
      <c r="S535" s="108"/>
      <c r="T535" s="108"/>
      <c r="U535" s="108"/>
      <c r="V535" s="108"/>
      <c r="W535" s="108"/>
      <c r="X535" s="108"/>
      <c r="Y535" s="108"/>
      <c r="Z535" s="108"/>
      <c r="AA535" s="108"/>
      <c r="AB535" s="108"/>
      <c r="AC535" s="108"/>
      <c r="AD535" s="108"/>
      <c r="AE535" s="108"/>
      <c r="AF535" s="108"/>
      <c r="AG535" s="108"/>
      <c r="AH535" s="108"/>
      <c r="AI535" s="108"/>
      <c r="AJ535" s="108"/>
      <c r="AK535" s="108"/>
      <c r="AL535" s="108"/>
      <c r="AM535" s="108"/>
      <c r="AN535" s="108"/>
      <c r="AO535" s="108"/>
      <c r="AP535" s="108"/>
      <c r="AQ535" s="108"/>
      <c r="AR535" s="108"/>
      <c r="AS535" s="108"/>
      <c r="AT535" s="108"/>
      <c r="AU535" s="108"/>
      <c r="AV535" s="108"/>
      <c r="AW535" s="108"/>
      <c r="AX535" s="108"/>
      <c r="AY535" s="108"/>
      <c r="AZ535" s="108"/>
      <c r="BA535" s="108"/>
    </row>
    <row r="536" spans="1:53">
      <c r="A536" s="108"/>
      <c r="B536" s="108"/>
      <c r="C536" s="108"/>
      <c r="D536" s="108"/>
      <c r="E536" s="108"/>
      <c r="F536" s="108"/>
      <c r="G536" s="108"/>
      <c r="H536" s="108"/>
      <c r="I536" s="108"/>
      <c r="J536" s="108"/>
      <c r="K536" s="108"/>
      <c r="L536" s="108"/>
      <c r="M536" s="108"/>
      <c r="N536" s="108"/>
      <c r="O536" s="108"/>
      <c r="P536" s="108"/>
      <c r="Q536" s="108"/>
      <c r="R536" s="108"/>
      <c r="S536" s="108"/>
      <c r="T536" s="108"/>
      <c r="U536" s="108"/>
      <c r="V536" s="108"/>
      <c r="W536" s="108"/>
      <c r="X536" s="108"/>
      <c r="Y536" s="108"/>
      <c r="Z536" s="108"/>
      <c r="AA536" s="108"/>
      <c r="AB536" s="108"/>
      <c r="AC536" s="108"/>
      <c r="AD536" s="108"/>
      <c r="AE536" s="108"/>
      <c r="AF536" s="108"/>
      <c r="AG536" s="108"/>
      <c r="AH536" s="108"/>
      <c r="AI536" s="108"/>
      <c r="AJ536" s="108"/>
      <c r="AK536" s="108"/>
      <c r="AL536" s="108"/>
      <c r="AM536" s="108"/>
      <c r="AN536" s="108"/>
      <c r="AO536" s="108"/>
      <c r="AP536" s="108"/>
      <c r="AQ536" s="108"/>
      <c r="AR536" s="108"/>
      <c r="AS536" s="108"/>
      <c r="AT536" s="108"/>
      <c r="AU536" s="108"/>
      <c r="AV536" s="108"/>
      <c r="AW536" s="108"/>
      <c r="AX536" s="108"/>
      <c r="AY536" s="108"/>
      <c r="AZ536" s="108"/>
      <c r="BA536" s="108"/>
    </row>
    <row r="537" spans="1:53">
      <c r="A537" s="108"/>
      <c r="B537" s="108"/>
      <c r="C537" s="108"/>
      <c r="D537" s="108"/>
      <c r="E537" s="108"/>
      <c r="F537" s="108"/>
      <c r="G537" s="108"/>
      <c r="H537" s="108"/>
      <c r="I537" s="108"/>
      <c r="J537" s="108"/>
      <c r="K537" s="108"/>
      <c r="L537" s="108"/>
      <c r="M537" s="108"/>
      <c r="N537" s="108"/>
      <c r="O537" s="108"/>
      <c r="P537" s="108"/>
      <c r="Q537" s="108"/>
      <c r="R537" s="108"/>
      <c r="S537" s="108"/>
      <c r="T537" s="108"/>
      <c r="U537" s="108"/>
      <c r="V537" s="108"/>
      <c r="W537" s="108"/>
      <c r="X537" s="108"/>
      <c r="Y537" s="108"/>
      <c r="Z537" s="108"/>
      <c r="AA537" s="108"/>
      <c r="AB537" s="108"/>
      <c r="AC537" s="108"/>
      <c r="AD537" s="108"/>
      <c r="AE537" s="108"/>
      <c r="AF537" s="108"/>
      <c r="AG537" s="108"/>
      <c r="AH537" s="108"/>
      <c r="AI537" s="108"/>
      <c r="AJ537" s="108"/>
      <c r="AK537" s="108"/>
      <c r="AL537" s="108"/>
      <c r="AM537" s="108"/>
      <c r="AN537" s="108"/>
      <c r="AO537" s="108"/>
      <c r="AP537" s="108"/>
      <c r="AQ537" s="108"/>
      <c r="AR537" s="108"/>
      <c r="AS537" s="108"/>
      <c r="AT537" s="108"/>
      <c r="AU537" s="108"/>
      <c r="AV537" s="108"/>
      <c r="AW537" s="108"/>
      <c r="AX537" s="108"/>
      <c r="AY537" s="108"/>
      <c r="AZ537" s="108"/>
      <c r="BA537" s="108"/>
    </row>
    <row r="538" spans="1:53">
      <c r="A538" s="108"/>
      <c r="B538" s="108"/>
      <c r="C538" s="108"/>
      <c r="D538" s="108"/>
      <c r="E538" s="108"/>
      <c r="F538" s="108"/>
      <c r="G538" s="108"/>
      <c r="H538" s="108"/>
      <c r="I538" s="108"/>
      <c r="J538" s="108"/>
      <c r="K538" s="108"/>
      <c r="L538" s="108"/>
      <c r="M538" s="108"/>
      <c r="N538" s="108"/>
      <c r="O538" s="108"/>
      <c r="P538" s="108"/>
      <c r="Q538" s="108"/>
      <c r="R538" s="108"/>
      <c r="S538" s="108"/>
      <c r="T538" s="108"/>
      <c r="U538" s="108"/>
      <c r="V538" s="108"/>
      <c r="W538" s="108"/>
      <c r="X538" s="108"/>
      <c r="Y538" s="108"/>
      <c r="Z538" s="108"/>
      <c r="AA538" s="108"/>
      <c r="AB538" s="108"/>
      <c r="AC538" s="108"/>
      <c r="AD538" s="108"/>
      <c r="AE538" s="108"/>
      <c r="AF538" s="108"/>
      <c r="AG538" s="108"/>
      <c r="AH538" s="108"/>
      <c r="AI538" s="108"/>
      <c r="AJ538" s="108"/>
      <c r="AK538" s="108"/>
      <c r="AL538" s="108"/>
      <c r="AM538" s="108"/>
      <c r="AN538" s="108"/>
      <c r="AO538" s="108"/>
      <c r="AP538" s="108"/>
      <c r="AQ538" s="108"/>
      <c r="AR538" s="108"/>
      <c r="AS538" s="108"/>
      <c r="AT538" s="108"/>
      <c r="AU538" s="108"/>
      <c r="AV538" s="108"/>
      <c r="AW538" s="108"/>
      <c r="AX538" s="108"/>
      <c r="AY538" s="108"/>
      <c r="AZ538" s="108"/>
      <c r="BA538" s="108"/>
    </row>
    <row r="539" spans="1:53">
      <c r="A539" s="108"/>
      <c r="B539" s="108"/>
      <c r="C539" s="108"/>
      <c r="D539" s="108"/>
      <c r="E539" s="108"/>
      <c r="F539" s="108"/>
      <c r="G539" s="108"/>
      <c r="H539" s="108"/>
      <c r="I539" s="108"/>
      <c r="J539" s="108"/>
      <c r="K539" s="108"/>
      <c r="L539" s="108"/>
      <c r="M539" s="108"/>
      <c r="N539" s="108"/>
      <c r="O539" s="108"/>
      <c r="P539" s="108"/>
      <c r="Q539" s="108"/>
      <c r="R539" s="108"/>
      <c r="S539" s="108"/>
      <c r="T539" s="108"/>
      <c r="U539" s="108"/>
      <c r="V539" s="108"/>
      <c r="W539" s="108"/>
      <c r="X539" s="108"/>
      <c r="Y539" s="108"/>
      <c r="Z539" s="108"/>
      <c r="AA539" s="108"/>
      <c r="AB539" s="108"/>
      <c r="AC539" s="108"/>
      <c r="AD539" s="108"/>
      <c r="AE539" s="108"/>
      <c r="AF539" s="108"/>
      <c r="AG539" s="108"/>
      <c r="AH539" s="108"/>
      <c r="AI539" s="108"/>
      <c r="AJ539" s="108"/>
      <c r="AK539" s="108"/>
      <c r="AL539" s="108"/>
      <c r="AM539" s="108"/>
      <c r="AN539" s="108"/>
      <c r="AO539" s="108"/>
      <c r="AP539" s="108"/>
      <c r="AQ539" s="108"/>
      <c r="AR539" s="108"/>
      <c r="AS539" s="108"/>
      <c r="AT539" s="108"/>
      <c r="AU539" s="108"/>
      <c r="AV539" s="108"/>
      <c r="AW539" s="108"/>
      <c r="AX539" s="108"/>
      <c r="AY539" s="108"/>
      <c r="AZ539" s="108"/>
      <c r="BA539" s="108"/>
    </row>
    <row r="540" spans="1:53">
      <c r="A540" s="108"/>
      <c r="B540" s="108"/>
      <c r="C540" s="108"/>
      <c r="D540" s="108"/>
      <c r="E540" s="108"/>
      <c r="F540" s="108"/>
      <c r="G540" s="108"/>
      <c r="H540" s="108"/>
      <c r="I540" s="108"/>
      <c r="J540" s="108"/>
      <c r="K540" s="108"/>
      <c r="L540" s="108"/>
      <c r="M540" s="108"/>
      <c r="N540" s="108"/>
      <c r="O540" s="108"/>
      <c r="P540" s="108"/>
      <c r="Q540" s="108"/>
      <c r="R540" s="108"/>
      <c r="S540" s="108"/>
      <c r="T540" s="108"/>
      <c r="U540" s="108"/>
      <c r="V540" s="108"/>
      <c r="W540" s="108"/>
      <c r="X540" s="108"/>
      <c r="Y540" s="108"/>
      <c r="Z540" s="108"/>
      <c r="AA540" s="108"/>
      <c r="AB540" s="108"/>
      <c r="AC540" s="108"/>
      <c r="AD540" s="108"/>
      <c r="AE540" s="108"/>
      <c r="AF540" s="108"/>
      <c r="AG540" s="108"/>
      <c r="AH540" s="108"/>
      <c r="AI540" s="108"/>
      <c r="AJ540" s="108"/>
      <c r="AK540" s="108"/>
      <c r="AL540" s="108"/>
      <c r="AM540" s="108"/>
      <c r="AN540" s="108"/>
      <c r="AO540" s="108"/>
      <c r="AP540" s="108"/>
      <c r="AQ540" s="108"/>
      <c r="AR540" s="108"/>
      <c r="AS540" s="108"/>
      <c r="AT540" s="108"/>
      <c r="AU540" s="108"/>
      <c r="AV540" s="108"/>
      <c r="AW540" s="108"/>
      <c r="AX540" s="108"/>
      <c r="AY540" s="108"/>
      <c r="AZ540" s="108"/>
      <c r="BA540" s="108"/>
    </row>
    <row r="541" spans="1:53">
      <c r="A541" s="108"/>
      <c r="B541" s="108"/>
      <c r="C541" s="108"/>
      <c r="D541" s="108"/>
      <c r="E541" s="108"/>
      <c r="F541" s="108"/>
      <c r="G541" s="108"/>
      <c r="H541" s="108"/>
      <c r="I541" s="108"/>
      <c r="J541" s="108"/>
      <c r="K541" s="108"/>
      <c r="L541" s="108"/>
      <c r="M541" s="108"/>
      <c r="N541" s="108"/>
      <c r="O541" s="108"/>
      <c r="P541" s="108"/>
      <c r="Q541" s="108"/>
      <c r="R541" s="108"/>
      <c r="S541" s="108"/>
      <c r="T541" s="108"/>
      <c r="U541" s="108"/>
      <c r="V541" s="108"/>
      <c r="W541" s="108"/>
      <c r="X541" s="108"/>
      <c r="Y541" s="108"/>
      <c r="Z541" s="108"/>
      <c r="AA541" s="108"/>
      <c r="AB541" s="108"/>
      <c r="AC541" s="108"/>
      <c r="AD541" s="108"/>
      <c r="AE541" s="108"/>
      <c r="AF541" s="108"/>
      <c r="AG541" s="108"/>
      <c r="AH541" s="108"/>
      <c r="AI541" s="108"/>
      <c r="AJ541" s="108"/>
      <c r="AK541" s="108"/>
      <c r="AL541" s="108"/>
      <c r="AM541" s="108"/>
      <c r="AN541" s="108"/>
      <c r="AO541" s="108"/>
      <c r="AP541" s="108"/>
      <c r="AQ541" s="108"/>
      <c r="AR541" s="108"/>
      <c r="AS541" s="108"/>
      <c r="AT541" s="108"/>
      <c r="AU541" s="108"/>
      <c r="AV541" s="108"/>
      <c r="AW541" s="108"/>
      <c r="AX541" s="108"/>
      <c r="AY541" s="108"/>
      <c r="AZ541" s="108"/>
      <c r="BA541" s="108"/>
    </row>
    <row r="542" spans="1:53">
      <c r="A542" s="108"/>
      <c r="B542" s="108"/>
      <c r="C542" s="108"/>
      <c r="D542" s="108"/>
      <c r="E542" s="108"/>
      <c r="F542" s="108"/>
      <c r="G542" s="108"/>
      <c r="H542" s="108"/>
      <c r="I542" s="108"/>
      <c r="J542" s="108"/>
      <c r="K542" s="108"/>
      <c r="L542" s="108"/>
      <c r="M542" s="108"/>
      <c r="N542" s="108"/>
      <c r="O542" s="108"/>
      <c r="P542" s="108"/>
      <c r="Q542" s="108"/>
      <c r="R542" s="108"/>
      <c r="S542" s="108"/>
      <c r="T542" s="108"/>
      <c r="U542" s="108"/>
      <c r="V542" s="108"/>
      <c r="W542" s="108"/>
      <c r="X542" s="108"/>
      <c r="Y542" s="108"/>
      <c r="Z542" s="108"/>
      <c r="AA542" s="108"/>
      <c r="AB542" s="108"/>
      <c r="AC542" s="108"/>
      <c r="AD542" s="108"/>
      <c r="AE542" s="108"/>
      <c r="AF542" s="108"/>
      <c r="AG542" s="108"/>
      <c r="AH542" s="108"/>
      <c r="AI542" s="108"/>
      <c r="AJ542" s="108"/>
      <c r="AK542" s="108"/>
      <c r="AL542" s="108"/>
      <c r="AM542" s="108"/>
      <c r="AN542" s="108"/>
      <c r="AO542" s="108"/>
      <c r="AP542" s="108"/>
      <c r="AQ542" s="108"/>
      <c r="AR542" s="108"/>
      <c r="AS542" s="108"/>
      <c r="AT542" s="108"/>
      <c r="AU542" s="108"/>
      <c r="AV542" s="108"/>
      <c r="AW542" s="108"/>
      <c r="AX542" s="108"/>
      <c r="AY542" s="108"/>
      <c r="AZ542" s="108"/>
      <c r="BA542" s="108"/>
    </row>
    <row r="543" spans="1:53">
      <c r="A543" s="108"/>
      <c r="B543" s="108"/>
      <c r="C543" s="108"/>
      <c r="D543" s="108"/>
      <c r="E543" s="108"/>
      <c r="F543" s="108"/>
      <c r="G543" s="108"/>
      <c r="H543" s="108"/>
      <c r="I543" s="108"/>
      <c r="J543" s="108"/>
      <c r="K543" s="108"/>
      <c r="L543" s="108"/>
      <c r="M543" s="108"/>
      <c r="N543" s="108"/>
      <c r="O543" s="108"/>
      <c r="P543" s="108"/>
      <c r="Q543" s="108"/>
      <c r="R543" s="108"/>
      <c r="S543" s="108"/>
      <c r="T543" s="108"/>
      <c r="U543" s="108"/>
      <c r="V543" s="108"/>
      <c r="W543" s="108"/>
      <c r="X543" s="108"/>
      <c r="Y543" s="108"/>
      <c r="Z543" s="108"/>
      <c r="AA543" s="108"/>
      <c r="AB543" s="108"/>
      <c r="AC543" s="108"/>
      <c r="AD543" s="108"/>
      <c r="AE543" s="108"/>
      <c r="AF543" s="108"/>
      <c r="AG543" s="108"/>
      <c r="AH543" s="108"/>
      <c r="AI543" s="108"/>
      <c r="AJ543" s="108"/>
      <c r="AK543" s="108"/>
      <c r="AL543" s="108"/>
      <c r="AM543" s="108"/>
      <c r="AN543" s="108"/>
      <c r="AO543" s="108"/>
      <c r="AP543" s="108"/>
      <c r="AQ543" s="108"/>
      <c r="AR543" s="108"/>
      <c r="AS543" s="108"/>
      <c r="AT543" s="108"/>
      <c r="AU543" s="108"/>
      <c r="AV543" s="108"/>
      <c r="AW543" s="108"/>
      <c r="AX543" s="108"/>
      <c r="AY543" s="108"/>
      <c r="AZ543" s="108"/>
      <c r="BA543" s="108"/>
    </row>
    <row r="544" spans="1:53">
      <c r="A544" s="108"/>
      <c r="B544" s="108"/>
      <c r="C544" s="108"/>
      <c r="D544" s="108"/>
      <c r="E544" s="108"/>
      <c r="F544" s="108"/>
      <c r="G544" s="108"/>
      <c r="H544" s="108"/>
      <c r="I544" s="108"/>
      <c r="J544" s="108"/>
      <c r="K544" s="108"/>
      <c r="L544" s="108"/>
      <c r="M544" s="108"/>
      <c r="N544" s="108"/>
      <c r="O544" s="108"/>
      <c r="P544" s="108"/>
      <c r="Q544" s="108"/>
      <c r="R544" s="108"/>
      <c r="S544" s="108"/>
      <c r="T544" s="108"/>
      <c r="U544" s="108"/>
      <c r="V544" s="108"/>
      <c r="W544" s="108"/>
      <c r="X544" s="108"/>
      <c r="Y544" s="108"/>
      <c r="Z544" s="108"/>
      <c r="AA544" s="108"/>
      <c r="AB544" s="108"/>
      <c r="AC544" s="108"/>
      <c r="AD544" s="108"/>
      <c r="AE544" s="108"/>
      <c r="AF544" s="108"/>
      <c r="AG544" s="108"/>
      <c r="AH544" s="108"/>
      <c r="AI544" s="108"/>
      <c r="AJ544" s="108"/>
      <c r="AK544" s="108"/>
      <c r="AL544" s="108"/>
      <c r="AM544" s="108"/>
      <c r="AN544" s="108"/>
      <c r="AO544" s="108"/>
      <c r="AP544" s="108"/>
      <c r="AQ544" s="108"/>
      <c r="AR544" s="108"/>
      <c r="AS544" s="108"/>
      <c r="AT544" s="108"/>
      <c r="AU544" s="108"/>
      <c r="AV544" s="108"/>
      <c r="AW544" s="108"/>
      <c r="AX544" s="108"/>
      <c r="AY544" s="108"/>
      <c r="AZ544" s="108"/>
      <c r="BA544" s="108"/>
    </row>
    <row r="545" spans="1:53">
      <c r="A545" s="108"/>
      <c r="B545" s="108"/>
      <c r="C545" s="108"/>
      <c r="D545" s="108"/>
      <c r="E545" s="108"/>
      <c r="F545" s="108"/>
      <c r="G545" s="108"/>
      <c r="H545" s="108"/>
      <c r="I545" s="108"/>
      <c r="J545" s="108"/>
      <c r="K545" s="108"/>
      <c r="L545" s="108"/>
      <c r="M545" s="108"/>
      <c r="N545" s="108"/>
      <c r="O545" s="108"/>
      <c r="P545" s="108"/>
      <c r="Q545" s="108"/>
      <c r="R545" s="108"/>
      <c r="S545" s="108"/>
      <c r="T545" s="108"/>
      <c r="U545" s="108"/>
      <c r="V545" s="108"/>
      <c r="W545" s="108"/>
      <c r="X545" s="108"/>
      <c r="Y545" s="108"/>
      <c r="Z545" s="108"/>
      <c r="AA545" s="108"/>
      <c r="AB545" s="108"/>
      <c r="AC545" s="108"/>
      <c r="AD545" s="108"/>
      <c r="AE545" s="108"/>
      <c r="AF545" s="108"/>
      <c r="AG545" s="108"/>
      <c r="AH545" s="108"/>
      <c r="AI545" s="108"/>
      <c r="AJ545" s="108"/>
      <c r="AK545" s="108"/>
      <c r="AL545" s="108"/>
      <c r="AM545" s="108"/>
      <c r="AN545" s="108"/>
      <c r="AO545" s="108"/>
      <c r="AP545" s="108"/>
      <c r="AQ545" s="108"/>
      <c r="AR545" s="108"/>
      <c r="AS545" s="108"/>
      <c r="AT545" s="108"/>
      <c r="AU545" s="108"/>
      <c r="AV545" s="108"/>
      <c r="AW545" s="108"/>
      <c r="AX545" s="108"/>
      <c r="AY545" s="108"/>
      <c r="AZ545" s="108"/>
      <c r="BA545" s="108"/>
    </row>
    <row r="546" spans="1:53">
      <c r="A546" s="108"/>
      <c r="B546" s="108"/>
      <c r="C546" s="108"/>
      <c r="D546" s="108"/>
      <c r="E546" s="108"/>
      <c r="F546" s="108"/>
      <c r="G546" s="108"/>
      <c r="H546" s="108"/>
      <c r="I546" s="108"/>
      <c r="J546" s="108"/>
      <c r="K546" s="108"/>
      <c r="L546" s="108"/>
      <c r="M546" s="108"/>
      <c r="N546" s="108"/>
      <c r="O546" s="108"/>
      <c r="P546" s="108"/>
      <c r="Q546" s="108"/>
      <c r="R546" s="108"/>
      <c r="S546" s="108"/>
      <c r="T546" s="108"/>
      <c r="U546" s="108"/>
      <c r="V546" s="108"/>
      <c r="W546" s="108"/>
      <c r="X546" s="108"/>
      <c r="Y546" s="108"/>
      <c r="Z546" s="108"/>
      <c r="AA546" s="108"/>
      <c r="AB546" s="108"/>
      <c r="AC546" s="108"/>
      <c r="AD546" s="108"/>
      <c r="AE546" s="108"/>
      <c r="AF546" s="108"/>
      <c r="AG546" s="108"/>
      <c r="AH546" s="108"/>
      <c r="AI546" s="108"/>
      <c r="AJ546" s="108"/>
      <c r="AK546" s="108"/>
      <c r="AL546" s="108"/>
      <c r="AM546" s="108"/>
      <c r="AN546" s="108"/>
      <c r="AO546" s="108"/>
      <c r="AP546" s="108"/>
      <c r="AQ546" s="108"/>
      <c r="AR546" s="108"/>
      <c r="AS546" s="108"/>
      <c r="AT546" s="108"/>
      <c r="AU546" s="108"/>
      <c r="AV546" s="108"/>
      <c r="AW546" s="108"/>
      <c r="AX546" s="108"/>
      <c r="AY546" s="108"/>
      <c r="AZ546" s="108"/>
      <c r="BA546" s="108"/>
    </row>
    <row r="547" spans="1:53">
      <c r="A547" s="108"/>
      <c r="B547" s="108"/>
      <c r="C547" s="108"/>
      <c r="D547" s="108"/>
      <c r="E547" s="108"/>
      <c r="F547" s="108"/>
      <c r="G547" s="108"/>
      <c r="H547" s="108"/>
      <c r="I547" s="108"/>
      <c r="J547" s="108"/>
      <c r="K547" s="108"/>
      <c r="L547" s="108"/>
      <c r="M547" s="108"/>
      <c r="N547" s="108"/>
      <c r="O547" s="108"/>
      <c r="P547" s="108"/>
      <c r="Q547" s="108"/>
      <c r="R547" s="108"/>
      <c r="S547" s="108"/>
      <c r="T547" s="108"/>
      <c r="U547" s="108"/>
      <c r="V547" s="108"/>
      <c r="W547" s="108"/>
      <c r="X547" s="108"/>
      <c r="Y547" s="108"/>
      <c r="Z547" s="108"/>
      <c r="AA547" s="108"/>
      <c r="AB547" s="108"/>
      <c r="AC547" s="108"/>
      <c r="AD547" s="108"/>
      <c r="AE547" s="108"/>
      <c r="AF547" s="108"/>
      <c r="AG547" s="108"/>
      <c r="AH547" s="108"/>
      <c r="AI547" s="108"/>
      <c r="AJ547" s="108"/>
      <c r="AK547" s="108"/>
      <c r="AL547" s="108"/>
      <c r="AM547" s="108"/>
      <c r="AN547" s="108"/>
      <c r="AO547" s="108"/>
      <c r="AP547" s="108"/>
      <c r="AQ547" s="108"/>
      <c r="AR547" s="108"/>
      <c r="AS547" s="108"/>
      <c r="AT547" s="108"/>
      <c r="AU547" s="108"/>
      <c r="AV547" s="108"/>
      <c r="AW547" s="108"/>
      <c r="AX547" s="108"/>
      <c r="AY547" s="108"/>
      <c r="AZ547" s="108"/>
      <c r="BA547" s="108"/>
    </row>
    <row r="548" spans="1:53">
      <c r="A548" s="108"/>
      <c r="B548" s="108"/>
      <c r="C548" s="108"/>
      <c r="D548" s="108"/>
      <c r="E548" s="108"/>
      <c r="F548" s="108"/>
      <c r="G548" s="108"/>
      <c r="H548" s="108"/>
      <c r="I548" s="108"/>
      <c r="J548" s="108"/>
      <c r="K548" s="108"/>
      <c r="L548" s="108"/>
      <c r="M548" s="108"/>
      <c r="N548" s="108"/>
      <c r="O548" s="108"/>
      <c r="P548" s="108"/>
      <c r="Q548" s="108"/>
      <c r="R548" s="108"/>
      <c r="S548" s="108"/>
      <c r="T548" s="108"/>
      <c r="U548" s="108"/>
      <c r="V548" s="108"/>
      <c r="W548" s="108"/>
      <c r="X548" s="108"/>
      <c r="Y548" s="108"/>
      <c r="Z548" s="108"/>
      <c r="AA548" s="108"/>
      <c r="AB548" s="108"/>
      <c r="AC548" s="108"/>
      <c r="AD548" s="108"/>
      <c r="AE548" s="108"/>
      <c r="AF548" s="108"/>
      <c r="AG548" s="108"/>
      <c r="AH548" s="108"/>
      <c r="AI548" s="108"/>
      <c r="AJ548" s="108"/>
      <c r="AK548" s="108"/>
      <c r="AL548" s="108"/>
      <c r="AM548" s="108"/>
      <c r="AN548" s="108"/>
      <c r="AO548" s="108"/>
      <c r="AP548" s="108"/>
      <c r="AQ548" s="108"/>
      <c r="AR548" s="108"/>
      <c r="AS548" s="108"/>
      <c r="AT548" s="108"/>
      <c r="AU548" s="108"/>
      <c r="AV548" s="108"/>
      <c r="AW548" s="108"/>
      <c r="AX548" s="108"/>
      <c r="AY548" s="108"/>
      <c r="AZ548" s="108"/>
      <c r="BA548" s="108"/>
    </row>
    <row r="549" spans="1:53">
      <c r="A549" s="108"/>
      <c r="B549" s="108"/>
      <c r="C549" s="108"/>
      <c r="D549" s="108"/>
      <c r="E549" s="108"/>
      <c r="F549" s="108"/>
      <c r="G549" s="108"/>
      <c r="H549" s="108"/>
      <c r="I549" s="108"/>
      <c r="J549" s="108"/>
      <c r="K549" s="108"/>
      <c r="L549" s="108"/>
      <c r="M549" s="108"/>
      <c r="N549" s="108"/>
      <c r="O549" s="108"/>
      <c r="P549" s="108"/>
      <c r="Q549" s="108"/>
      <c r="R549" s="108"/>
      <c r="S549" s="108"/>
      <c r="T549" s="108"/>
      <c r="U549" s="108"/>
      <c r="V549" s="108"/>
      <c r="W549" s="108"/>
      <c r="X549" s="108"/>
      <c r="Y549" s="108"/>
      <c r="Z549" s="108"/>
      <c r="AA549" s="108"/>
      <c r="AB549" s="108"/>
      <c r="AC549" s="108"/>
      <c r="AD549" s="108"/>
      <c r="AE549" s="108"/>
      <c r="AF549" s="108"/>
      <c r="AG549" s="108"/>
      <c r="AH549" s="108"/>
      <c r="AI549" s="108"/>
      <c r="AJ549" s="108"/>
      <c r="AK549" s="108"/>
      <c r="AL549" s="108"/>
      <c r="AM549" s="108"/>
      <c r="AN549" s="108"/>
      <c r="AO549" s="108"/>
      <c r="AP549" s="108"/>
      <c r="AQ549" s="108"/>
      <c r="AR549" s="108"/>
      <c r="AS549" s="108"/>
      <c r="AT549" s="108"/>
      <c r="AU549" s="108"/>
      <c r="AV549" s="108"/>
      <c r="AW549" s="108"/>
      <c r="AX549" s="108"/>
      <c r="AY549" s="108"/>
      <c r="AZ549" s="108"/>
      <c r="BA549" s="108"/>
    </row>
    <row r="550" spans="1:53">
      <c r="A550" s="108"/>
      <c r="B550" s="108"/>
      <c r="C550" s="108"/>
      <c r="D550" s="108"/>
      <c r="E550" s="108"/>
      <c r="F550" s="108"/>
      <c r="G550" s="108"/>
      <c r="H550" s="108"/>
      <c r="I550" s="108"/>
      <c r="J550" s="108"/>
      <c r="K550" s="108"/>
      <c r="L550" s="108"/>
      <c r="M550" s="108"/>
      <c r="N550" s="108"/>
      <c r="O550" s="108"/>
      <c r="P550" s="108"/>
      <c r="Q550" s="108"/>
      <c r="R550" s="108"/>
      <c r="S550" s="108"/>
      <c r="T550" s="108"/>
      <c r="U550" s="108"/>
      <c r="V550" s="108"/>
      <c r="W550" s="108"/>
      <c r="X550" s="108"/>
      <c r="Y550" s="108"/>
      <c r="Z550" s="108"/>
      <c r="AA550" s="108"/>
      <c r="AB550" s="108"/>
      <c r="AC550" s="108"/>
      <c r="AD550" s="108"/>
      <c r="AE550" s="108"/>
      <c r="AF550" s="108"/>
      <c r="AG550" s="108"/>
      <c r="AH550" s="108"/>
      <c r="AI550" s="108"/>
      <c r="AJ550" s="108"/>
      <c r="AK550" s="108"/>
      <c r="AL550" s="108"/>
      <c r="AM550" s="108"/>
      <c r="AN550" s="108"/>
      <c r="AO550" s="108"/>
      <c r="AP550" s="108"/>
      <c r="AQ550" s="108"/>
      <c r="AR550" s="108"/>
      <c r="AS550" s="108"/>
      <c r="AT550" s="108"/>
      <c r="AU550" s="108"/>
      <c r="AV550" s="108"/>
      <c r="AW550" s="108"/>
      <c r="AX550" s="108"/>
      <c r="AY550" s="108"/>
      <c r="AZ550" s="108"/>
      <c r="BA550" s="108"/>
    </row>
    <row r="551" spans="1:53">
      <c r="A551" s="108"/>
      <c r="B551" s="108"/>
      <c r="C551" s="108"/>
      <c r="D551" s="108"/>
      <c r="E551" s="108"/>
      <c r="F551" s="108"/>
      <c r="G551" s="108"/>
      <c r="H551" s="108"/>
      <c r="I551" s="108"/>
      <c r="J551" s="108"/>
      <c r="K551" s="108"/>
      <c r="L551" s="108"/>
      <c r="M551" s="108"/>
      <c r="N551" s="108"/>
      <c r="O551" s="108"/>
      <c r="P551" s="108"/>
      <c r="Q551" s="108"/>
      <c r="R551" s="108"/>
      <c r="S551" s="108"/>
      <c r="T551" s="108"/>
      <c r="U551" s="108"/>
      <c r="V551" s="108"/>
      <c r="W551" s="108"/>
      <c r="X551" s="108"/>
      <c r="Y551" s="108"/>
      <c r="Z551" s="108"/>
      <c r="AA551" s="108"/>
      <c r="AB551" s="108"/>
      <c r="AC551" s="108"/>
      <c r="AD551" s="108"/>
      <c r="AE551" s="108"/>
      <c r="AF551" s="108"/>
      <c r="AG551" s="108"/>
      <c r="AH551" s="108"/>
      <c r="AI551" s="108"/>
      <c r="AJ551" s="108"/>
      <c r="AK551" s="108"/>
      <c r="AL551" s="108"/>
      <c r="AM551" s="108"/>
      <c r="AN551" s="108"/>
      <c r="AO551" s="108"/>
      <c r="AP551" s="108"/>
      <c r="AQ551" s="108"/>
      <c r="AR551" s="108"/>
      <c r="AS551" s="108"/>
      <c r="AT551" s="108"/>
      <c r="AU551" s="108"/>
      <c r="AV551" s="108"/>
      <c r="AW551" s="108"/>
      <c r="AX551" s="108"/>
      <c r="AY551" s="108"/>
      <c r="AZ551" s="108"/>
      <c r="BA551" s="108"/>
    </row>
    <row r="552" spans="1:53">
      <c r="A552" s="108"/>
      <c r="B552" s="108"/>
      <c r="C552" s="108"/>
      <c r="D552" s="108"/>
      <c r="E552" s="108"/>
      <c r="F552" s="108"/>
      <c r="G552" s="108"/>
      <c r="H552" s="108"/>
      <c r="I552" s="108"/>
      <c r="J552" s="108"/>
      <c r="K552" s="108"/>
      <c r="L552" s="108"/>
      <c r="M552" s="108"/>
      <c r="N552" s="108"/>
      <c r="O552" s="108"/>
      <c r="P552" s="108"/>
      <c r="Q552" s="108"/>
      <c r="R552" s="108"/>
      <c r="S552" s="108"/>
      <c r="T552" s="108"/>
      <c r="U552" s="108"/>
      <c r="V552" s="108"/>
      <c r="W552" s="108"/>
      <c r="X552" s="108"/>
      <c r="Y552" s="108"/>
      <c r="Z552" s="108"/>
      <c r="AA552" s="108"/>
      <c r="AB552" s="108"/>
      <c r="AC552" s="108"/>
      <c r="AD552" s="108"/>
      <c r="AE552" s="108"/>
      <c r="AF552" s="108"/>
      <c r="AG552" s="108"/>
      <c r="AH552" s="108"/>
      <c r="AI552" s="108"/>
      <c r="AJ552" s="108"/>
      <c r="AK552" s="108"/>
      <c r="AL552" s="108"/>
      <c r="AM552" s="108"/>
      <c r="AN552" s="108"/>
      <c r="AO552" s="108"/>
      <c r="AP552" s="108"/>
      <c r="AQ552" s="108"/>
      <c r="AR552" s="108"/>
      <c r="AS552" s="108"/>
      <c r="AT552" s="108"/>
      <c r="AU552" s="108"/>
      <c r="AV552" s="108"/>
      <c r="AW552" s="108"/>
      <c r="AX552" s="108"/>
      <c r="AY552" s="108"/>
      <c r="AZ552" s="108"/>
      <c r="BA552" s="108"/>
    </row>
    <row r="553" spans="1:53">
      <c r="A553" s="108"/>
      <c r="B553" s="108"/>
      <c r="C553" s="108"/>
      <c r="D553" s="108"/>
      <c r="E553" s="108"/>
      <c r="F553" s="108"/>
      <c r="G553" s="108"/>
      <c r="H553" s="108"/>
      <c r="I553" s="108"/>
      <c r="J553" s="108"/>
      <c r="K553" s="108"/>
      <c r="L553" s="108"/>
      <c r="M553" s="108"/>
      <c r="N553" s="108"/>
      <c r="O553" s="108"/>
      <c r="P553" s="108"/>
      <c r="Q553" s="108"/>
      <c r="R553" s="108"/>
      <c r="S553" s="108"/>
      <c r="T553" s="108"/>
      <c r="U553" s="108"/>
      <c r="V553" s="108"/>
      <c r="W553" s="108"/>
      <c r="X553" s="108"/>
      <c r="Y553" s="108"/>
      <c r="Z553" s="108"/>
      <c r="AA553" s="108"/>
      <c r="AB553" s="108"/>
      <c r="AC553" s="108"/>
      <c r="AD553" s="108"/>
      <c r="AE553" s="108"/>
      <c r="AF553" s="108"/>
      <c r="AG553" s="108"/>
      <c r="AH553" s="108"/>
      <c r="AI553" s="108"/>
      <c r="AJ553" s="108"/>
      <c r="AK553" s="108"/>
      <c r="AL553" s="108"/>
      <c r="AM553" s="108"/>
      <c r="AN553" s="108"/>
      <c r="AO553" s="108"/>
      <c r="AP553" s="108"/>
      <c r="AQ553" s="108"/>
      <c r="AR553" s="108"/>
      <c r="AS553" s="108"/>
      <c r="AT553" s="108"/>
      <c r="AU553" s="108"/>
      <c r="AV553" s="108"/>
      <c r="AW553" s="108"/>
      <c r="AX553" s="108"/>
      <c r="AY553" s="108"/>
      <c r="AZ553" s="108"/>
      <c r="BA553" s="108"/>
    </row>
    <row r="554" spans="1:53">
      <c r="A554" s="108"/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  <c r="M554" s="108"/>
      <c r="N554" s="108"/>
      <c r="O554" s="108"/>
      <c r="P554" s="108"/>
      <c r="Q554" s="108"/>
      <c r="R554" s="108"/>
      <c r="S554" s="108"/>
      <c r="T554" s="108"/>
      <c r="U554" s="108"/>
      <c r="V554" s="108"/>
      <c r="W554" s="108"/>
      <c r="X554" s="108"/>
      <c r="Y554" s="108"/>
      <c r="Z554" s="108"/>
      <c r="AA554" s="108"/>
      <c r="AB554" s="108"/>
      <c r="AC554" s="108"/>
      <c r="AD554" s="108"/>
      <c r="AE554" s="108"/>
      <c r="AF554" s="108"/>
      <c r="AG554" s="108"/>
      <c r="AH554" s="108"/>
      <c r="AI554" s="108"/>
      <c r="AJ554" s="108"/>
      <c r="AK554" s="108"/>
      <c r="AL554" s="108"/>
      <c r="AM554" s="108"/>
      <c r="AN554" s="108"/>
      <c r="AO554" s="108"/>
      <c r="AP554" s="108"/>
      <c r="AQ554" s="108"/>
      <c r="AR554" s="108"/>
      <c r="AS554" s="108"/>
      <c r="AT554" s="108"/>
      <c r="AU554" s="108"/>
      <c r="AV554" s="108"/>
      <c r="AW554" s="108"/>
      <c r="AX554" s="108"/>
      <c r="AY554" s="108"/>
      <c r="AZ554" s="108"/>
      <c r="BA554" s="108"/>
    </row>
    <row r="555" spans="1:53">
      <c r="A555" s="108"/>
      <c r="B555" s="108"/>
      <c r="C555" s="108"/>
      <c r="D555" s="108"/>
      <c r="E555" s="108"/>
      <c r="F555" s="108"/>
      <c r="G555" s="108"/>
      <c r="H555" s="108"/>
      <c r="I555" s="108"/>
      <c r="J555" s="108"/>
      <c r="K555" s="108"/>
      <c r="L555" s="108"/>
      <c r="M555" s="108"/>
      <c r="N555" s="108"/>
      <c r="O555" s="108"/>
      <c r="P555" s="108"/>
      <c r="Q555" s="108"/>
      <c r="R555" s="108"/>
      <c r="S555" s="108"/>
      <c r="T555" s="108"/>
      <c r="U555" s="108"/>
      <c r="V555" s="108"/>
      <c r="W555" s="108"/>
      <c r="X555" s="108"/>
      <c r="Y555" s="108"/>
      <c r="Z555" s="108"/>
      <c r="AA555" s="108"/>
      <c r="AB555" s="108"/>
      <c r="AC555" s="108"/>
      <c r="AD555" s="108"/>
      <c r="AE555" s="108"/>
      <c r="AF555" s="108"/>
      <c r="AG555" s="108"/>
      <c r="AH555" s="108"/>
      <c r="AI555" s="108"/>
      <c r="AJ555" s="108"/>
      <c r="AK555" s="108"/>
      <c r="AL555" s="108"/>
      <c r="AM555" s="108"/>
      <c r="AN555" s="108"/>
      <c r="AO555" s="108"/>
      <c r="AP555" s="108"/>
      <c r="AQ555" s="108"/>
      <c r="AR555" s="108"/>
      <c r="AS555" s="108"/>
      <c r="AT555" s="108"/>
      <c r="AU555" s="108"/>
      <c r="AV555" s="108"/>
      <c r="AW555" s="108"/>
      <c r="AX555" s="108"/>
      <c r="AY555" s="108"/>
      <c r="AZ555" s="108"/>
      <c r="BA555" s="108"/>
    </row>
    <row r="556" spans="1:53">
      <c r="A556" s="108"/>
      <c r="B556" s="108"/>
      <c r="C556" s="108"/>
      <c r="D556" s="108"/>
      <c r="E556" s="108"/>
      <c r="F556" s="108"/>
      <c r="G556" s="108"/>
      <c r="H556" s="108"/>
      <c r="I556" s="108"/>
      <c r="J556" s="108"/>
      <c r="K556" s="108"/>
      <c r="L556" s="108"/>
      <c r="M556" s="108"/>
      <c r="N556" s="108"/>
      <c r="O556" s="108"/>
      <c r="P556" s="108"/>
      <c r="Q556" s="108"/>
      <c r="R556" s="108"/>
      <c r="S556" s="108"/>
      <c r="T556" s="108"/>
      <c r="U556" s="108"/>
      <c r="V556" s="108"/>
      <c r="W556" s="108"/>
      <c r="X556" s="108"/>
      <c r="Y556" s="108"/>
      <c r="Z556" s="108"/>
      <c r="AA556" s="108"/>
      <c r="AB556" s="108"/>
      <c r="AC556" s="108"/>
      <c r="AD556" s="108"/>
      <c r="AE556" s="108"/>
      <c r="AF556" s="108"/>
      <c r="AG556" s="108"/>
      <c r="AH556" s="108"/>
      <c r="AI556" s="108"/>
      <c r="AJ556" s="108"/>
      <c r="AK556" s="108"/>
      <c r="AL556" s="108"/>
      <c r="AM556" s="108"/>
      <c r="AN556" s="108"/>
      <c r="AO556" s="108"/>
      <c r="AP556" s="108"/>
      <c r="AQ556" s="108"/>
      <c r="AR556" s="108"/>
      <c r="AS556" s="108"/>
      <c r="AT556" s="108"/>
      <c r="AU556" s="108"/>
      <c r="AV556" s="108"/>
      <c r="AW556" s="108"/>
      <c r="AX556" s="108"/>
      <c r="AY556" s="108"/>
      <c r="AZ556" s="108"/>
      <c r="BA556" s="108"/>
    </row>
    <row r="557" spans="1:53">
      <c r="A557" s="108"/>
      <c r="B557" s="108"/>
      <c r="C557" s="108"/>
      <c r="D557" s="108"/>
      <c r="E557" s="108"/>
      <c r="F557" s="108"/>
      <c r="G557" s="108"/>
      <c r="H557" s="108"/>
      <c r="I557" s="108"/>
      <c r="J557" s="108"/>
      <c r="K557" s="108"/>
      <c r="L557" s="108"/>
      <c r="M557" s="108"/>
      <c r="N557" s="108"/>
      <c r="O557" s="108"/>
      <c r="P557" s="108"/>
      <c r="Q557" s="108"/>
      <c r="R557" s="108"/>
      <c r="S557" s="108"/>
      <c r="T557" s="108"/>
      <c r="U557" s="108"/>
      <c r="V557" s="108"/>
      <c r="W557" s="108"/>
      <c r="X557" s="108"/>
      <c r="Y557" s="108"/>
      <c r="Z557" s="108"/>
      <c r="AA557" s="108"/>
      <c r="AB557" s="108"/>
      <c r="AC557" s="108"/>
      <c r="AD557" s="108"/>
      <c r="AE557" s="108"/>
      <c r="AF557" s="108"/>
      <c r="AG557" s="108"/>
      <c r="AH557" s="108"/>
      <c r="AI557" s="108"/>
      <c r="AJ557" s="108"/>
      <c r="AK557" s="108"/>
      <c r="AL557" s="108"/>
      <c r="AM557" s="108"/>
      <c r="AN557" s="108"/>
      <c r="AO557" s="108"/>
      <c r="AP557" s="108"/>
      <c r="AQ557" s="108"/>
      <c r="AR557" s="108"/>
      <c r="AS557" s="108"/>
      <c r="AT557" s="108"/>
      <c r="AU557" s="108"/>
      <c r="AV557" s="108"/>
      <c r="AW557" s="108"/>
      <c r="AX557" s="108"/>
      <c r="AY557" s="108"/>
      <c r="AZ557" s="108"/>
      <c r="BA557" s="108"/>
    </row>
    <row r="558" spans="1:53">
      <c r="A558" s="108"/>
      <c r="B558" s="108"/>
      <c r="C558" s="108"/>
      <c r="D558" s="108"/>
      <c r="E558" s="108"/>
      <c r="F558" s="108"/>
      <c r="G558" s="108"/>
      <c r="H558" s="108"/>
      <c r="I558" s="108"/>
      <c r="J558" s="108"/>
      <c r="K558" s="108"/>
      <c r="L558" s="108"/>
      <c r="M558" s="108"/>
      <c r="N558" s="108"/>
      <c r="O558" s="108"/>
      <c r="P558" s="108"/>
      <c r="Q558" s="108"/>
      <c r="R558" s="108"/>
      <c r="S558" s="108"/>
      <c r="T558" s="108"/>
      <c r="U558" s="108"/>
      <c r="V558" s="108"/>
      <c r="W558" s="108"/>
      <c r="X558" s="108"/>
      <c r="Y558" s="108"/>
      <c r="Z558" s="108"/>
      <c r="AA558" s="108"/>
      <c r="AB558" s="108"/>
      <c r="AC558" s="108"/>
      <c r="AD558" s="108"/>
      <c r="AE558" s="108"/>
      <c r="AF558" s="108"/>
      <c r="AG558" s="108"/>
      <c r="AH558" s="108"/>
      <c r="AI558" s="108"/>
      <c r="AJ558" s="108"/>
      <c r="AK558" s="108"/>
      <c r="AL558" s="108"/>
      <c r="AM558" s="108"/>
      <c r="AN558" s="108"/>
      <c r="AO558" s="108"/>
      <c r="AP558" s="108"/>
      <c r="AQ558" s="108"/>
      <c r="AR558" s="108"/>
      <c r="AS558" s="108"/>
      <c r="AT558" s="108"/>
      <c r="AU558" s="108"/>
      <c r="AV558" s="108"/>
      <c r="AW558" s="108"/>
      <c r="AX558" s="108"/>
      <c r="AY558" s="108"/>
      <c r="AZ558" s="108"/>
      <c r="BA558" s="108"/>
    </row>
    <row r="559" spans="1:53">
      <c r="A559" s="108"/>
      <c r="B559" s="108"/>
      <c r="C559" s="108"/>
      <c r="D559" s="108"/>
      <c r="E559" s="108"/>
      <c r="F559" s="108"/>
      <c r="G559" s="108"/>
      <c r="H559" s="108"/>
      <c r="I559" s="108"/>
      <c r="J559" s="108"/>
      <c r="K559" s="108"/>
      <c r="L559" s="108"/>
      <c r="M559" s="108"/>
      <c r="N559" s="108"/>
      <c r="O559" s="108"/>
      <c r="P559" s="108"/>
      <c r="Q559" s="108"/>
      <c r="R559" s="108"/>
      <c r="S559" s="108"/>
      <c r="T559" s="108"/>
      <c r="U559" s="108"/>
      <c r="V559" s="108"/>
      <c r="W559" s="108"/>
      <c r="X559" s="108"/>
      <c r="Y559" s="108"/>
      <c r="Z559" s="108"/>
      <c r="AA559" s="108"/>
      <c r="AB559" s="108"/>
      <c r="AC559" s="108"/>
      <c r="AD559" s="108"/>
      <c r="AE559" s="108"/>
      <c r="AF559" s="108"/>
      <c r="AG559" s="108"/>
      <c r="AH559" s="108"/>
      <c r="AI559" s="108"/>
      <c r="AJ559" s="108"/>
      <c r="AK559" s="108"/>
      <c r="AL559" s="108"/>
      <c r="AM559" s="108"/>
      <c r="AN559" s="108"/>
      <c r="AO559" s="108"/>
      <c r="AP559" s="108"/>
      <c r="AQ559" s="108"/>
      <c r="AR559" s="108"/>
      <c r="AS559" s="108"/>
      <c r="AT559" s="108"/>
      <c r="AU559" s="108"/>
      <c r="AV559" s="108"/>
      <c r="AW559" s="108"/>
      <c r="AX559" s="108"/>
      <c r="AY559" s="108"/>
      <c r="AZ559" s="108"/>
      <c r="BA559" s="108"/>
    </row>
    <row r="560" spans="1:53">
      <c r="A560" s="108"/>
      <c r="B560" s="108"/>
      <c r="C560" s="108"/>
      <c r="D560" s="108"/>
      <c r="E560" s="108"/>
      <c r="F560" s="108"/>
      <c r="G560" s="108"/>
      <c r="H560" s="108"/>
      <c r="I560" s="108"/>
      <c r="J560" s="108"/>
      <c r="K560" s="108"/>
      <c r="L560" s="108"/>
      <c r="M560" s="108"/>
      <c r="N560" s="108"/>
      <c r="O560" s="108"/>
      <c r="P560" s="108"/>
      <c r="Q560" s="108"/>
      <c r="R560" s="108"/>
      <c r="S560" s="108"/>
      <c r="T560" s="108"/>
      <c r="U560" s="108"/>
      <c r="V560" s="108"/>
      <c r="W560" s="108"/>
      <c r="X560" s="108"/>
      <c r="Y560" s="108"/>
      <c r="Z560" s="108"/>
      <c r="AA560" s="108"/>
      <c r="AB560" s="108"/>
      <c r="AC560" s="108"/>
      <c r="AD560" s="108"/>
      <c r="AE560" s="108"/>
      <c r="AF560" s="108"/>
      <c r="AG560" s="108"/>
      <c r="AH560" s="108"/>
      <c r="AI560" s="108"/>
      <c r="AJ560" s="108"/>
      <c r="AK560" s="108"/>
      <c r="AL560" s="108"/>
      <c r="AM560" s="108"/>
      <c r="AN560" s="108"/>
      <c r="AO560" s="108"/>
      <c r="AP560" s="108"/>
      <c r="AQ560" s="108"/>
      <c r="AR560" s="108"/>
      <c r="AS560" s="108"/>
      <c r="AT560" s="108"/>
      <c r="AU560" s="108"/>
      <c r="AV560" s="108"/>
      <c r="AW560" s="108"/>
      <c r="AX560" s="108"/>
      <c r="AY560" s="108"/>
      <c r="AZ560" s="108"/>
      <c r="BA560" s="108"/>
    </row>
    <row r="561" spans="1:53">
      <c r="A561" s="108"/>
      <c r="B561" s="108"/>
      <c r="C561" s="108"/>
      <c r="D561" s="108"/>
      <c r="E561" s="108"/>
      <c r="F561" s="108"/>
      <c r="G561" s="108"/>
      <c r="H561" s="108"/>
      <c r="I561" s="108"/>
      <c r="J561" s="108"/>
      <c r="K561" s="108"/>
      <c r="L561" s="108"/>
      <c r="M561" s="108"/>
      <c r="N561" s="108"/>
      <c r="O561" s="108"/>
      <c r="P561" s="108"/>
      <c r="Q561" s="108"/>
      <c r="R561" s="108"/>
      <c r="S561" s="108"/>
      <c r="T561" s="108"/>
      <c r="U561" s="108"/>
      <c r="V561" s="108"/>
      <c r="W561" s="108"/>
      <c r="X561" s="108"/>
      <c r="Y561" s="108"/>
      <c r="Z561" s="108"/>
      <c r="AA561" s="108"/>
      <c r="AB561" s="108"/>
      <c r="AC561" s="108"/>
      <c r="AD561" s="108"/>
      <c r="AE561" s="108"/>
      <c r="AF561" s="108"/>
      <c r="AG561" s="108"/>
      <c r="AH561" s="108"/>
      <c r="AI561" s="108"/>
      <c r="AJ561" s="108"/>
      <c r="AK561" s="108"/>
      <c r="AL561" s="108"/>
      <c r="AM561" s="108"/>
      <c r="AN561" s="108"/>
      <c r="AO561" s="108"/>
      <c r="AP561" s="108"/>
      <c r="AQ561" s="108"/>
      <c r="AR561" s="108"/>
      <c r="AS561" s="108"/>
      <c r="AT561" s="108"/>
      <c r="AU561" s="108"/>
      <c r="AV561" s="108"/>
      <c r="AW561" s="108"/>
      <c r="AX561" s="108"/>
      <c r="AY561" s="108"/>
      <c r="AZ561" s="108"/>
      <c r="BA561" s="108"/>
    </row>
    <row r="562" spans="1:53">
      <c r="A562" s="108"/>
      <c r="B562" s="108"/>
      <c r="C562" s="108"/>
      <c r="D562" s="108"/>
      <c r="E562" s="108"/>
      <c r="F562" s="108"/>
      <c r="G562" s="108"/>
      <c r="H562" s="108"/>
      <c r="I562" s="108"/>
      <c r="J562" s="108"/>
      <c r="K562" s="108"/>
      <c r="L562" s="108"/>
      <c r="M562" s="108"/>
      <c r="N562" s="108"/>
      <c r="O562" s="108"/>
      <c r="P562" s="108"/>
      <c r="Q562" s="108"/>
      <c r="R562" s="108"/>
      <c r="S562" s="108"/>
      <c r="T562" s="108"/>
      <c r="U562" s="108"/>
      <c r="V562" s="108"/>
      <c r="W562" s="108"/>
      <c r="X562" s="108"/>
      <c r="Y562" s="108"/>
      <c r="Z562" s="108"/>
      <c r="AA562" s="108"/>
      <c r="AB562" s="108"/>
      <c r="AC562" s="108"/>
      <c r="AD562" s="108"/>
      <c r="AE562" s="108"/>
      <c r="AF562" s="108"/>
      <c r="AG562" s="108"/>
      <c r="AH562" s="108"/>
      <c r="AI562" s="108"/>
      <c r="AJ562" s="108"/>
      <c r="AK562" s="108"/>
      <c r="AL562" s="108"/>
      <c r="AM562" s="108"/>
      <c r="AN562" s="108"/>
      <c r="AO562" s="108"/>
      <c r="AP562" s="108"/>
      <c r="AQ562" s="108"/>
      <c r="AR562" s="108"/>
      <c r="AS562" s="108"/>
      <c r="AT562" s="108"/>
      <c r="AU562" s="108"/>
      <c r="AV562" s="108"/>
      <c r="AW562" s="108"/>
      <c r="AX562" s="108"/>
      <c r="AY562" s="108"/>
      <c r="AZ562" s="108"/>
      <c r="BA562" s="108"/>
    </row>
    <row r="563" spans="1:53">
      <c r="A563" s="108"/>
      <c r="B563" s="108"/>
      <c r="C563" s="108"/>
      <c r="D563" s="108"/>
      <c r="E563" s="108"/>
      <c r="F563" s="108"/>
      <c r="G563" s="108"/>
      <c r="H563" s="108"/>
      <c r="I563" s="108"/>
      <c r="J563" s="108"/>
      <c r="K563" s="108"/>
      <c r="L563" s="108"/>
      <c r="M563" s="108"/>
      <c r="N563" s="108"/>
      <c r="O563" s="108"/>
      <c r="P563" s="108"/>
      <c r="Q563" s="108"/>
      <c r="R563" s="108"/>
      <c r="S563" s="108"/>
      <c r="T563" s="108"/>
      <c r="U563" s="108"/>
      <c r="V563" s="108"/>
      <c r="W563" s="108"/>
      <c r="X563" s="108"/>
      <c r="Y563" s="108"/>
      <c r="Z563" s="108"/>
      <c r="AA563" s="108"/>
      <c r="AB563" s="108"/>
      <c r="AC563" s="108"/>
      <c r="AD563" s="108"/>
      <c r="AE563" s="108"/>
      <c r="AF563" s="108"/>
      <c r="AG563" s="108"/>
      <c r="AH563" s="108"/>
      <c r="AI563" s="108"/>
      <c r="AJ563" s="108"/>
      <c r="AK563" s="108"/>
      <c r="AL563" s="108"/>
      <c r="AM563" s="108"/>
      <c r="AN563" s="108"/>
      <c r="AO563" s="108"/>
      <c r="AP563" s="108"/>
      <c r="AQ563" s="108"/>
      <c r="AR563" s="108"/>
      <c r="AS563" s="108"/>
      <c r="AT563" s="108"/>
      <c r="AU563" s="108"/>
      <c r="AV563" s="108"/>
      <c r="AW563" s="108"/>
      <c r="AX563" s="108"/>
      <c r="AY563" s="108"/>
      <c r="AZ563" s="108"/>
      <c r="BA563" s="108"/>
    </row>
    <row r="564" spans="1:53">
      <c r="A564" s="108"/>
      <c r="B564" s="108"/>
      <c r="C564" s="108"/>
      <c r="D564" s="108"/>
      <c r="E564" s="108"/>
      <c r="F564" s="108"/>
      <c r="G564" s="108"/>
      <c r="H564" s="108"/>
      <c r="I564" s="108"/>
      <c r="J564" s="108"/>
      <c r="K564" s="108"/>
      <c r="L564" s="108"/>
      <c r="M564" s="108"/>
      <c r="N564" s="108"/>
      <c r="O564" s="108"/>
      <c r="P564" s="108"/>
      <c r="Q564" s="108"/>
      <c r="R564" s="108"/>
      <c r="S564" s="108"/>
      <c r="T564" s="108"/>
      <c r="U564" s="108"/>
      <c r="V564" s="108"/>
      <c r="W564" s="108"/>
      <c r="X564" s="108"/>
      <c r="Y564" s="108"/>
      <c r="Z564" s="108"/>
      <c r="AA564" s="108"/>
      <c r="AB564" s="108"/>
      <c r="AC564" s="108"/>
      <c r="AD564" s="108"/>
      <c r="AE564" s="108"/>
      <c r="AF564" s="108"/>
      <c r="AG564" s="108"/>
      <c r="AH564" s="108"/>
      <c r="AI564" s="108"/>
      <c r="AJ564" s="108"/>
      <c r="AK564" s="108"/>
      <c r="AL564" s="108"/>
      <c r="AM564" s="108"/>
      <c r="AN564" s="108"/>
      <c r="AO564" s="108"/>
      <c r="AP564" s="108"/>
      <c r="AQ564" s="108"/>
      <c r="AR564" s="108"/>
      <c r="AS564" s="108"/>
      <c r="AT564" s="108"/>
      <c r="AU564" s="108"/>
      <c r="AV564" s="108"/>
      <c r="AW564" s="108"/>
      <c r="AX564" s="108"/>
      <c r="AY564" s="108"/>
      <c r="AZ564" s="108"/>
      <c r="BA564" s="108"/>
    </row>
    <row r="565" spans="1:53">
      <c r="A565" s="108"/>
      <c r="B565" s="108"/>
      <c r="C565" s="108"/>
      <c r="D565" s="108"/>
      <c r="E565" s="108"/>
      <c r="F565" s="108"/>
      <c r="G565" s="108"/>
      <c r="H565" s="108"/>
      <c r="I565" s="108"/>
      <c r="J565" s="108"/>
      <c r="K565" s="108"/>
      <c r="L565" s="108"/>
      <c r="M565" s="108"/>
      <c r="N565" s="108"/>
      <c r="O565" s="108"/>
      <c r="P565" s="108"/>
      <c r="Q565" s="108"/>
      <c r="R565" s="108"/>
      <c r="S565" s="108"/>
      <c r="T565" s="108"/>
      <c r="U565" s="108"/>
      <c r="V565" s="108"/>
      <c r="W565" s="108"/>
      <c r="X565" s="108"/>
      <c r="Y565" s="108"/>
      <c r="Z565" s="108"/>
      <c r="AA565" s="108"/>
      <c r="AB565" s="108"/>
      <c r="AC565" s="108"/>
      <c r="AD565" s="108"/>
      <c r="AE565" s="108"/>
      <c r="AF565" s="108"/>
      <c r="AG565" s="108"/>
      <c r="AH565" s="108"/>
      <c r="AI565" s="108"/>
      <c r="AJ565" s="108"/>
      <c r="AK565" s="108"/>
      <c r="AL565" s="108"/>
      <c r="AM565" s="108"/>
      <c r="AN565" s="108"/>
      <c r="AO565" s="108"/>
      <c r="AP565" s="108"/>
      <c r="AQ565" s="108"/>
      <c r="AR565" s="108"/>
      <c r="AS565" s="108"/>
      <c r="AT565" s="108"/>
      <c r="AU565" s="108"/>
      <c r="AV565" s="108"/>
      <c r="AW565" s="108"/>
      <c r="AX565" s="108"/>
      <c r="AY565" s="108"/>
      <c r="AZ565" s="108"/>
      <c r="BA565" s="108"/>
    </row>
    <row r="566" spans="1:53">
      <c r="A566" s="108"/>
      <c r="B566" s="108"/>
      <c r="C566" s="108"/>
      <c r="D566" s="108"/>
      <c r="E566" s="108"/>
      <c r="F566" s="108"/>
      <c r="G566" s="108"/>
      <c r="H566" s="108"/>
      <c r="I566" s="108"/>
      <c r="J566" s="108"/>
      <c r="K566" s="108"/>
      <c r="L566" s="108"/>
      <c r="M566" s="108"/>
      <c r="N566" s="108"/>
      <c r="O566" s="108"/>
      <c r="P566" s="108"/>
      <c r="Q566" s="108"/>
      <c r="R566" s="108"/>
      <c r="S566" s="108"/>
      <c r="T566" s="108"/>
      <c r="U566" s="108"/>
      <c r="V566" s="108"/>
      <c r="W566" s="108"/>
      <c r="X566" s="108"/>
      <c r="Y566" s="108"/>
      <c r="Z566" s="108"/>
      <c r="AA566" s="108"/>
      <c r="AB566" s="108"/>
      <c r="AC566" s="108"/>
      <c r="AD566" s="108"/>
      <c r="AE566" s="108"/>
      <c r="AF566" s="108"/>
      <c r="AG566" s="108"/>
      <c r="AH566" s="108"/>
      <c r="AI566" s="108"/>
      <c r="AJ566" s="108"/>
      <c r="AK566" s="108"/>
      <c r="AL566" s="108"/>
      <c r="AM566" s="108"/>
      <c r="AN566" s="108"/>
      <c r="AO566" s="108"/>
      <c r="AP566" s="108"/>
      <c r="AQ566" s="108"/>
      <c r="AR566" s="108"/>
      <c r="AS566" s="108"/>
      <c r="AT566" s="108"/>
      <c r="AU566" s="108"/>
      <c r="AV566" s="108"/>
      <c r="AW566" s="108"/>
      <c r="AX566" s="108"/>
      <c r="AY566" s="108"/>
      <c r="AZ566" s="108"/>
      <c r="BA566" s="108"/>
    </row>
    <row r="567" spans="1:53">
      <c r="A567" s="108"/>
      <c r="B567" s="108"/>
      <c r="C567" s="108"/>
      <c r="D567" s="108"/>
      <c r="E567" s="108"/>
      <c r="F567" s="108"/>
      <c r="G567" s="108"/>
      <c r="H567" s="108"/>
      <c r="I567" s="108"/>
      <c r="J567" s="108"/>
      <c r="K567" s="108"/>
      <c r="L567" s="108"/>
      <c r="M567" s="108"/>
      <c r="N567" s="108"/>
      <c r="O567" s="108"/>
      <c r="P567" s="108"/>
      <c r="Q567" s="108"/>
      <c r="R567" s="108"/>
      <c r="S567" s="108"/>
      <c r="T567" s="108"/>
      <c r="U567" s="108"/>
      <c r="V567" s="108"/>
      <c r="W567" s="108"/>
      <c r="X567" s="108"/>
      <c r="Y567" s="108"/>
      <c r="Z567" s="108"/>
      <c r="AA567" s="108"/>
      <c r="AB567" s="108"/>
      <c r="AC567" s="108"/>
      <c r="AD567" s="108"/>
      <c r="AE567" s="108"/>
      <c r="AF567" s="108"/>
      <c r="AG567" s="108"/>
      <c r="AH567" s="108"/>
      <c r="AI567" s="108"/>
      <c r="AJ567" s="108"/>
      <c r="AK567" s="108"/>
      <c r="AL567" s="108"/>
      <c r="AM567" s="108"/>
      <c r="AN567" s="108"/>
      <c r="AO567" s="108"/>
      <c r="AP567" s="108"/>
      <c r="AQ567" s="108"/>
      <c r="AR567" s="108"/>
      <c r="AS567" s="108"/>
      <c r="AT567" s="108"/>
      <c r="AU567" s="108"/>
      <c r="AV567" s="108"/>
      <c r="AW567" s="108"/>
      <c r="AX567" s="108"/>
      <c r="AY567" s="108"/>
      <c r="AZ567" s="108"/>
      <c r="BA567" s="108"/>
    </row>
    <row r="568" spans="1:53">
      <c r="A568" s="108"/>
      <c r="B568" s="108"/>
      <c r="C568" s="108"/>
      <c r="D568" s="108"/>
      <c r="E568" s="108"/>
      <c r="F568" s="108"/>
      <c r="G568" s="108"/>
      <c r="H568" s="108"/>
      <c r="I568" s="108"/>
      <c r="J568" s="108"/>
      <c r="K568" s="108"/>
      <c r="L568" s="108"/>
      <c r="M568" s="108"/>
      <c r="N568" s="108"/>
      <c r="O568" s="108"/>
      <c r="P568" s="108"/>
      <c r="Q568" s="108"/>
      <c r="R568" s="108"/>
      <c r="S568" s="108"/>
      <c r="T568" s="108"/>
      <c r="U568" s="108"/>
      <c r="V568" s="108"/>
      <c r="W568" s="108"/>
      <c r="X568" s="108"/>
      <c r="Y568" s="108"/>
      <c r="Z568" s="108"/>
      <c r="AA568" s="108"/>
      <c r="AB568" s="108"/>
      <c r="AC568" s="108"/>
      <c r="AD568" s="108"/>
      <c r="AE568" s="108"/>
      <c r="AF568" s="108"/>
      <c r="AG568" s="108"/>
      <c r="AH568" s="108"/>
      <c r="AI568" s="108"/>
      <c r="AJ568" s="108"/>
      <c r="AK568" s="108"/>
      <c r="AL568" s="108"/>
      <c r="AM568" s="108"/>
      <c r="AN568" s="108"/>
      <c r="AO568" s="108"/>
      <c r="AP568" s="108"/>
      <c r="AQ568" s="108"/>
      <c r="AR568" s="108"/>
      <c r="AS568" s="108"/>
      <c r="AT568" s="108"/>
      <c r="AU568" s="108"/>
      <c r="AV568" s="108"/>
      <c r="AW568" s="108"/>
      <c r="AX568" s="108"/>
      <c r="AY568" s="108"/>
      <c r="AZ568" s="108"/>
      <c r="BA568" s="108"/>
    </row>
    <row r="569" spans="1:53">
      <c r="A569" s="108"/>
      <c r="B569" s="108"/>
      <c r="C569" s="108"/>
      <c r="D569" s="108"/>
      <c r="E569" s="108"/>
      <c r="F569" s="108"/>
      <c r="G569" s="108"/>
      <c r="H569" s="108"/>
      <c r="I569" s="108"/>
      <c r="J569" s="108"/>
      <c r="K569" s="108"/>
      <c r="L569" s="108"/>
      <c r="M569" s="108"/>
      <c r="N569" s="108"/>
      <c r="O569" s="108"/>
      <c r="P569" s="108"/>
      <c r="Q569" s="108"/>
      <c r="R569" s="108"/>
      <c r="S569" s="108"/>
      <c r="T569" s="108"/>
      <c r="U569" s="108"/>
      <c r="V569" s="108"/>
      <c r="W569" s="108"/>
      <c r="X569" s="108"/>
      <c r="Y569" s="108"/>
      <c r="Z569" s="108"/>
      <c r="AA569" s="108"/>
      <c r="AB569" s="108"/>
      <c r="AC569" s="108"/>
      <c r="AD569" s="108"/>
      <c r="AE569" s="108"/>
      <c r="AF569" s="108"/>
      <c r="AG569" s="108"/>
      <c r="AH569" s="108"/>
      <c r="AI569" s="108"/>
      <c r="AJ569" s="108"/>
      <c r="AK569" s="108"/>
      <c r="AL569" s="108"/>
      <c r="AM569" s="108"/>
      <c r="AN569" s="108"/>
      <c r="AO569" s="108"/>
      <c r="AP569" s="108"/>
      <c r="AQ569" s="108"/>
      <c r="AR569" s="108"/>
      <c r="AS569" s="108"/>
      <c r="AT569" s="108"/>
      <c r="AU569" s="108"/>
      <c r="AV569" s="108"/>
      <c r="AW569" s="108"/>
      <c r="AX569" s="108"/>
      <c r="AY569" s="108"/>
      <c r="AZ569" s="108"/>
      <c r="BA569" s="108"/>
    </row>
    <row r="570" spans="1:53">
      <c r="A570" s="108"/>
      <c r="B570" s="108"/>
      <c r="C570" s="108"/>
      <c r="D570" s="108"/>
      <c r="E570" s="108"/>
      <c r="F570" s="108"/>
      <c r="G570" s="108"/>
      <c r="H570" s="108"/>
      <c r="I570" s="108"/>
      <c r="J570" s="108"/>
      <c r="K570" s="108"/>
      <c r="L570" s="108"/>
      <c r="M570" s="108"/>
      <c r="N570" s="108"/>
      <c r="O570" s="108"/>
      <c r="P570" s="108"/>
      <c r="Q570" s="108"/>
      <c r="R570" s="108"/>
      <c r="S570" s="108"/>
      <c r="T570" s="108"/>
      <c r="U570" s="108"/>
      <c r="V570" s="108"/>
      <c r="W570" s="108"/>
      <c r="X570" s="108"/>
      <c r="Y570" s="108"/>
      <c r="Z570" s="108"/>
      <c r="AA570" s="108"/>
      <c r="AB570" s="108"/>
      <c r="AC570" s="108"/>
      <c r="AD570" s="108"/>
      <c r="AE570" s="108"/>
      <c r="AF570" s="108"/>
      <c r="AG570" s="108"/>
      <c r="AH570" s="108"/>
      <c r="AI570" s="108"/>
      <c r="AJ570" s="108"/>
      <c r="AK570" s="108"/>
      <c r="AL570" s="108"/>
      <c r="AM570" s="108"/>
      <c r="AN570" s="108"/>
      <c r="AO570" s="108"/>
      <c r="AP570" s="108"/>
      <c r="AQ570" s="108"/>
      <c r="AR570" s="108"/>
      <c r="AS570" s="108"/>
      <c r="AT570" s="108"/>
      <c r="AU570" s="108"/>
      <c r="AV570" s="108"/>
      <c r="AW570" s="108"/>
      <c r="AX570" s="108"/>
      <c r="AY570" s="108"/>
      <c r="AZ570" s="108"/>
      <c r="BA570" s="108"/>
    </row>
    <row r="571" spans="1:53">
      <c r="A571" s="108"/>
      <c r="B571" s="108"/>
      <c r="C571" s="108"/>
      <c r="D571" s="108"/>
      <c r="E571" s="108"/>
      <c r="F571" s="108"/>
      <c r="G571" s="108"/>
      <c r="H571" s="108"/>
      <c r="I571" s="108"/>
      <c r="J571" s="108"/>
      <c r="K571" s="108"/>
      <c r="L571" s="108"/>
      <c r="M571" s="108"/>
      <c r="N571" s="108"/>
      <c r="O571" s="108"/>
      <c r="P571" s="108"/>
      <c r="Q571" s="108"/>
      <c r="R571" s="108"/>
      <c r="S571" s="108"/>
      <c r="T571" s="108"/>
      <c r="U571" s="108"/>
      <c r="V571" s="108"/>
      <c r="W571" s="108"/>
      <c r="X571" s="108"/>
      <c r="Y571" s="108"/>
      <c r="Z571" s="108"/>
      <c r="AA571" s="108"/>
      <c r="AB571" s="108"/>
      <c r="AC571" s="108"/>
      <c r="AD571" s="108"/>
      <c r="AE571" s="108"/>
      <c r="AF571" s="108"/>
      <c r="AG571" s="108"/>
      <c r="AH571" s="108"/>
      <c r="AI571" s="108"/>
      <c r="AJ571" s="108"/>
      <c r="AK571" s="108"/>
      <c r="AL571" s="108"/>
      <c r="AM571" s="108"/>
      <c r="AN571" s="108"/>
      <c r="AO571" s="108"/>
      <c r="AP571" s="108"/>
      <c r="AQ571" s="108"/>
      <c r="AR571" s="108"/>
      <c r="AS571" s="108"/>
      <c r="AT571" s="108"/>
      <c r="AU571" s="108"/>
      <c r="AV571" s="108"/>
      <c r="AW571" s="108"/>
      <c r="AX571" s="108"/>
      <c r="AY571" s="108"/>
      <c r="AZ571" s="108"/>
      <c r="BA571" s="108"/>
    </row>
    <row r="572" spans="1:53">
      <c r="A572" s="108"/>
      <c r="B572" s="108"/>
      <c r="C572" s="108"/>
      <c r="D572" s="108"/>
      <c r="E572" s="108"/>
      <c r="F572" s="108"/>
      <c r="G572" s="108"/>
      <c r="H572" s="108"/>
      <c r="I572" s="108"/>
      <c r="J572" s="108"/>
      <c r="K572" s="108"/>
      <c r="L572" s="108"/>
      <c r="M572" s="108"/>
      <c r="N572" s="108"/>
      <c r="O572" s="108"/>
      <c r="P572" s="108"/>
      <c r="Q572" s="108"/>
      <c r="R572" s="108"/>
      <c r="S572" s="108"/>
      <c r="T572" s="108"/>
      <c r="U572" s="108"/>
      <c r="V572" s="108"/>
      <c r="W572" s="108"/>
      <c r="X572" s="108"/>
      <c r="Y572" s="108"/>
      <c r="Z572" s="108"/>
      <c r="AA572" s="108"/>
      <c r="AB572" s="108"/>
      <c r="AC572" s="108"/>
      <c r="AD572" s="108"/>
      <c r="AE572" s="108"/>
      <c r="AF572" s="108"/>
      <c r="AG572" s="108"/>
      <c r="AH572" s="108"/>
      <c r="AI572" s="108"/>
      <c r="AJ572" s="108"/>
      <c r="AK572" s="108"/>
      <c r="AL572" s="108"/>
      <c r="AM572" s="108"/>
      <c r="AN572" s="108"/>
      <c r="AO572" s="108"/>
      <c r="AP572" s="108"/>
      <c r="AQ572" s="108"/>
      <c r="AR572" s="108"/>
      <c r="AS572" s="108"/>
      <c r="AT572" s="108"/>
      <c r="AU572" s="108"/>
      <c r="AV572" s="108"/>
      <c r="AW572" s="108"/>
      <c r="AX572" s="108"/>
      <c r="AY572" s="108"/>
      <c r="AZ572" s="108"/>
      <c r="BA572" s="108"/>
    </row>
    <row r="573" spans="1:53">
      <c r="A573" s="108"/>
      <c r="B573" s="108"/>
      <c r="C573" s="108"/>
      <c r="D573" s="108"/>
      <c r="E573" s="108"/>
      <c r="F573" s="108"/>
      <c r="G573" s="108"/>
      <c r="H573" s="108"/>
      <c r="I573" s="108"/>
      <c r="J573" s="108"/>
      <c r="K573" s="108"/>
      <c r="L573" s="108"/>
      <c r="M573" s="108"/>
      <c r="N573" s="108"/>
      <c r="O573" s="108"/>
      <c r="P573" s="108"/>
      <c r="Q573" s="108"/>
      <c r="R573" s="108"/>
      <c r="S573" s="108"/>
      <c r="T573" s="108"/>
      <c r="U573" s="108"/>
      <c r="V573" s="108"/>
      <c r="W573" s="108"/>
      <c r="X573" s="108"/>
      <c r="Y573" s="108"/>
      <c r="Z573" s="108"/>
      <c r="AA573" s="108"/>
      <c r="AB573" s="108"/>
      <c r="AC573" s="108"/>
      <c r="AD573" s="108"/>
      <c r="AE573" s="108"/>
      <c r="AF573" s="108"/>
      <c r="AG573" s="108"/>
      <c r="AH573" s="108"/>
      <c r="AI573" s="108"/>
      <c r="AJ573" s="108"/>
      <c r="AK573" s="108"/>
      <c r="AL573" s="108"/>
      <c r="AM573" s="108"/>
      <c r="AN573" s="108"/>
      <c r="AO573" s="108"/>
      <c r="AP573" s="108"/>
      <c r="AQ573" s="108"/>
      <c r="AR573" s="108"/>
      <c r="AS573" s="108"/>
      <c r="AT573" s="108"/>
      <c r="AU573" s="108"/>
      <c r="AV573" s="108"/>
      <c r="AW573" s="108"/>
      <c r="AX573" s="108"/>
      <c r="AY573" s="108"/>
      <c r="AZ573" s="108"/>
      <c r="BA573" s="108"/>
    </row>
    <row r="574" spans="1:53">
      <c r="A574" s="108"/>
      <c r="B574" s="108"/>
      <c r="C574" s="108"/>
      <c r="D574" s="108"/>
      <c r="E574" s="108"/>
      <c r="F574" s="108"/>
      <c r="G574" s="108"/>
      <c r="H574" s="108"/>
      <c r="I574" s="108"/>
      <c r="J574" s="108"/>
      <c r="K574" s="108"/>
      <c r="L574" s="108"/>
      <c r="M574" s="108"/>
      <c r="N574" s="108"/>
      <c r="O574" s="108"/>
      <c r="P574" s="108"/>
      <c r="Q574" s="108"/>
      <c r="R574" s="108"/>
      <c r="S574" s="108"/>
      <c r="T574" s="108"/>
      <c r="U574" s="108"/>
      <c r="V574" s="108"/>
      <c r="W574" s="108"/>
      <c r="X574" s="108"/>
      <c r="Y574" s="108"/>
      <c r="Z574" s="108"/>
      <c r="AA574" s="108"/>
      <c r="AB574" s="108"/>
      <c r="AC574" s="108"/>
      <c r="AD574" s="108"/>
      <c r="AE574" s="108"/>
      <c r="AF574" s="108"/>
      <c r="AG574" s="108"/>
      <c r="AH574" s="108"/>
      <c r="AI574" s="108"/>
      <c r="AJ574" s="108"/>
      <c r="AK574" s="108"/>
      <c r="AL574" s="108"/>
      <c r="AM574" s="108"/>
      <c r="AN574" s="108"/>
      <c r="AO574" s="108"/>
      <c r="AP574" s="108"/>
      <c r="AQ574" s="108"/>
      <c r="AR574" s="108"/>
      <c r="AS574" s="108"/>
      <c r="AT574" s="108"/>
      <c r="AU574" s="108"/>
      <c r="AV574" s="108"/>
      <c r="AW574" s="108"/>
      <c r="AX574" s="108"/>
      <c r="AY574" s="108"/>
      <c r="AZ574" s="108"/>
      <c r="BA574" s="108"/>
    </row>
    <row r="575" spans="1:53">
      <c r="A575" s="108"/>
      <c r="B575" s="108"/>
      <c r="C575" s="108"/>
      <c r="D575" s="108"/>
      <c r="E575" s="108"/>
      <c r="F575" s="108"/>
      <c r="G575" s="108"/>
      <c r="H575" s="108"/>
      <c r="I575" s="108"/>
      <c r="J575" s="108"/>
      <c r="K575" s="108"/>
      <c r="L575" s="108"/>
      <c r="M575" s="108"/>
      <c r="N575" s="108"/>
      <c r="O575" s="108"/>
      <c r="P575" s="108"/>
      <c r="Q575" s="108"/>
      <c r="R575" s="108"/>
      <c r="S575" s="108"/>
      <c r="T575" s="108"/>
      <c r="U575" s="108"/>
      <c r="V575" s="108"/>
      <c r="W575" s="108"/>
      <c r="X575" s="108"/>
      <c r="Y575" s="108"/>
      <c r="Z575" s="108"/>
      <c r="AA575" s="108"/>
      <c r="AB575" s="108"/>
      <c r="AC575" s="108"/>
      <c r="AD575" s="108"/>
      <c r="AE575" s="108"/>
      <c r="AF575" s="108"/>
      <c r="AG575" s="108"/>
      <c r="AH575" s="108"/>
      <c r="AI575" s="108"/>
      <c r="AJ575" s="108"/>
      <c r="AK575" s="108"/>
      <c r="AL575" s="108"/>
      <c r="AM575" s="108"/>
      <c r="AN575" s="108"/>
      <c r="AO575" s="108"/>
      <c r="AP575" s="108"/>
      <c r="AQ575" s="108"/>
      <c r="AR575" s="108"/>
      <c r="AS575" s="108"/>
      <c r="AT575" s="108"/>
      <c r="AU575" s="108"/>
      <c r="AV575" s="108"/>
      <c r="AW575" s="108"/>
      <c r="AX575" s="108"/>
      <c r="AY575" s="108"/>
      <c r="AZ575" s="108"/>
      <c r="BA575" s="108"/>
    </row>
    <row r="576" spans="1:53">
      <c r="A576" s="108"/>
      <c r="B576" s="108"/>
      <c r="C576" s="108"/>
      <c r="D576" s="108"/>
      <c r="E576" s="108"/>
      <c r="F576" s="108"/>
      <c r="G576" s="108"/>
      <c r="H576" s="108"/>
      <c r="I576" s="108"/>
      <c r="J576" s="108"/>
      <c r="K576" s="108"/>
      <c r="L576" s="108"/>
      <c r="M576" s="108"/>
      <c r="N576" s="108"/>
      <c r="O576" s="108"/>
      <c r="P576" s="108"/>
      <c r="Q576" s="108"/>
      <c r="R576" s="108"/>
      <c r="S576" s="108"/>
      <c r="T576" s="108"/>
      <c r="U576" s="108"/>
      <c r="V576" s="108"/>
      <c r="W576" s="108"/>
      <c r="X576" s="108"/>
      <c r="Y576" s="108"/>
      <c r="Z576" s="108"/>
      <c r="AA576" s="108"/>
      <c r="AB576" s="108"/>
      <c r="AC576" s="108"/>
      <c r="AD576" s="108"/>
      <c r="AE576" s="108"/>
      <c r="AF576" s="108"/>
      <c r="AG576" s="108"/>
      <c r="AH576" s="108"/>
      <c r="AI576" s="108"/>
      <c r="AJ576" s="108"/>
      <c r="AK576" s="108"/>
      <c r="AL576" s="108"/>
      <c r="AM576" s="108"/>
      <c r="AN576" s="108"/>
      <c r="AO576" s="108"/>
      <c r="AP576" s="108"/>
      <c r="AQ576" s="108"/>
      <c r="AR576" s="108"/>
      <c r="AS576" s="108"/>
      <c r="AT576" s="108"/>
      <c r="AU576" s="108"/>
      <c r="AV576" s="108"/>
      <c r="AW576" s="108"/>
      <c r="AX576" s="108"/>
      <c r="AY576" s="108"/>
      <c r="AZ576" s="108"/>
      <c r="BA576" s="108"/>
    </row>
    <row r="577" spans="1:53">
      <c r="A577" s="108"/>
      <c r="B577" s="108"/>
      <c r="C577" s="108"/>
      <c r="D577" s="108"/>
      <c r="E577" s="108"/>
      <c r="F577" s="108"/>
      <c r="G577" s="108"/>
      <c r="H577" s="108"/>
      <c r="I577" s="108"/>
      <c r="J577" s="108"/>
      <c r="K577" s="108"/>
      <c r="L577" s="108"/>
      <c r="M577" s="108"/>
      <c r="N577" s="108"/>
      <c r="O577" s="108"/>
      <c r="P577" s="108"/>
      <c r="Q577" s="108"/>
      <c r="R577" s="108"/>
      <c r="S577" s="108"/>
      <c r="T577" s="108"/>
      <c r="U577" s="108"/>
      <c r="V577" s="108"/>
      <c r="W577" s="108"/>
      <c r="X577" s="108"/>
      <c r="Y577" s="108"/>
      <c r="Z577" s="108"/>
      <c r="AA577" s="108"/>
      <c r="AB577" s="108"/>
      <c r="AC577" s="108"/>
      <c r="AD577" s="108"/>
      <c r="AE577" s="108"/>
      <c r="AF577" s="108"/>
      <c r="AG577" s="108"/>
      <c r="AH577" s="108"/>
      <c r="AI577" s="108"/>
      <c r="AJ577" s="108"/>
      <c r="AK577" s="108"/>
      <c r="AL577" s="108"/>
      <c r="AM577" s="108"/>
      <c r="AN577" s="108"/>
      <c r="AO577" s="108"/>
      <c r="AP577" s="108"/>
      <c r="AQ577" s="108"/>
      <c r="AR577" s="108"/>
      <c r="AS577" s="108"/>
      <c r="AT577" s="108"/>
      <c r="AU577" s="108"/>
      <c r="AV577" s="108"/>
      <c r="AW577" s="108"/>
      <c r="AX577" s="108"/>
      <c r="AY577" s="108"/>
      <c r="AZ577" s="108"/>
      <c r="BA577" s="108"/>
    </row>
    <row r="578" spans="1:53">
      <c r="A578" s="108"/>
      <c r="B578" s="108"/>
      <c r="C578" s="108"/>
      <c r="D578" s="108"/>
      <c r="E578" s="108"/>
      <c r="F578" s="108"/>
      <c r="G578" s="108"/>
      <c r="H578" s="108"/>
      <c r="I578" s="108"/>
      <c r="J578" s="108"/>
      <c r="K578" s="108"/>
      <c r="L578" s="108"/>
      <c r="M578" s="108"/>
      <c r="N578" s="108"/>
      <c r="O578" s="108"/>
      <c r="P578" s="108"/>
      <c r="Q578" s="108"/>
      <c r="R578" s="108"/>
      <c r="S578" s="108"/>
      <c r="T578" s="108"/>
      <c r="U578" s="108"/>
      <c r="V578" s="108"/>
      <c r="W578" s="108"/>
      <c r="X578" s="108"/>
      <c r="Y578" s="108"/>
      <c r="Z578" s="108"/>
      <c r="AA578" s="108"/>
      <c r="AB578" s="108"/>
      <c r="AC578" s="108"/>
      <c r="AD578" s="108"/>
      <c r="AE578" s="108"/>
      <c r="AF578" s="108"/>
      <c r="AG578" s="108"/>
      <c r="AH578" s="108"/>
      <c r="AI578" s="108"/>
      <c r="AJ578" s="108"/>
      <c r="AK578" s="108"/>
      <c r="AL578" s="108"/>
      <c r="AM578" s="108"/>
      <c r="AN578" s="108"/>
      <c r="AO578" s="108"/>
      <c r="AP578" s="108"/>
      <c r="AQ578" s="108"/>
      <c r="AR578" s="108"/>
      <c r="AS578" s="108"/>
      <c r="AT578" s="108"/>
      <c r="AU578" s="108"/>
      <c r="AV578" s="108"/>
      <c r="AW578" s="108"/>
      <c r="AX578" s="108"/>
      <c r="AY578" s="108"/>
      <c r="AZ578" s="108"/>
      <c r="BA578" s="108"/>
    </row>
    <row r="579" spans="1:53">
      <c r="A579" s="108"/>
      <c r="B579" s="108"/>
      <c r="C579" s="108"/>
      <c r="D579" s="108"/>
      <c r="E579" s="108"/>
      <c r="F579" s="108"/>
      <c r="G579" s="108"/>
      <c r="H579" s="108"/>
      <c r="I579" s="108"/>
      <c r="J579" s="108"/>
      <c r="K579" s="108"/>
      <c r="L579" s="108"/>
      <c r="M579" s="108"/>
      <c r="N579" s="108"/>
      <c r="O579" s="108"/>
      <c r="P579" s="108"/>
      <c r="Q579" s="108"/>
      <c r="R579" s="108"/>
      <c r="S579" s="108"/>
      <c r="T579" s="108"/>
      <c r="U579" s="108"/>
      <c r="V579" s="108"/>
      <c r="W579" s="108"/>
      <c r="X579" s="108"/>
      <c r="Y579" s="108"/>
      <c r="Z579" s="108"/>
      <c r="AA579" s="108"/>
      <c r="AB579" s="108"/>
      <c r="AC579" s="108"/>
      <c r="AD579" s="108"/>
      <c r="AE579" s="108"/>
      <c r="AF579" s="108"/>
      <c r="AG579" s="108"/>
      <c r="AH579" s="108"/>
      <c r="AI579" s="108"/>
      <c r="AJ579" s="108"/>
      <c r="AK579" s="108"/>
      <c r="AL579" s="108"/>
      <c r="AM579" s="108"/>
      <c r="AN579" s="108"/>
      <c r="AO579" s="108"/>
      <c r="AP579" s="108"/>
      <c r="AQ579" s="108"/>
      <c r="AR579" s="108"/>
      <c r="AS579" s="108"/>
      <c r="AT579" s="108"/>
      <c r="AU579" s="108"/>
      <c r="AV579" s="108"/>
      <c r="AW579" s="108"/>
      <c r="AX579" s="108"/>
      <c r="AY579" s="108"/>
      <c r="AZ579" s="108"/>
      <c r="BA579" s="108"/>
    </row>
    <row r="580" spans="1:53">
      <c r="A580" s="108"/>
      <c r="B580" s="108"/>
      <c r="C580" s="108"/>
      <c r="D580" s="108"/>
      <c r="E580" s="108"/>
      <c r="F580" s="108"/>
      <c r="G580" s="108"/>
      <c r="H580" s="108"/>
      <c r="I580" s="108"/>
      <c r="J580" s="108"/>
      <c r="K580" s="108"/>
      <c r="L580" s="108"/>
      <c r="M580" s="108"/>
      <c r="N580" s="108"/>
      <c r="O580" s="108"/>
      <c r="P580" s="108"/>
      <c r="Q580" s="108"/>
      <c r="R580" s="108"/>
      <c r="S580" s="108"/>
      <c r="T580" s="108"/>
      <c r="U580" s="108"/>
      <c r="V580" s="108"/>
      <c r="W580" s="108"/>
      <c r="X580" s="108"/>
      <c r="Y580" s="108"/>
      <c r="Z580" s="108"/>
      <c r="AA580" s="108"/>
      <c r="AB580" s="108"/>
      <c r="AC580" s="108"/>
      <c r="AD580" s="108"/>
      <c r="AE580" s="108"/>
      <c r="AF580" s="108"/>
      <c r="AG580" s="108"/>
      <c r="AH580" s="108"/>
      <c r="AI580" s="108"/>
      <c r="AJ580" s="108"/>
      <c r="AK580" s="108"/>
      <c r="AL580" s="108"/>
      <c r="AM580" s="108"/>
      <c r="AN580" s="108"/>
      <c r="AO580" s="108"/>
      <c r="AP580" s="108"/>
      <c r="AQ580" s="108"/>
      <c r="AR580" s="108"/>
      <c r="AS580" s="108"/>
      <c r="AT580" s="108"/>
      <c r="AU580" s="108"/>
      <c r="AV580" s="108"/>
      <c r="AW580" s="108"/>
      <c r="AX580" s="108"/>
      <c r="AY580" s="108"/>
      <c r="AZ580" s="108"/>
      <c r="BA580" s="108"/>
    </row>
    <row r="581" spans="1:53">
      <c r="A581" s="108"/>
      <c r="B581" s="108"/>
      <c r="C581" s="108"/>
      <c r="D581" s="108"/>
      <c r="E581" s="108"/>
      <c r="F581" s="108"/>
      <c r="G581" s="108"/>
      <c r="H581" s="108"/>
      <c r="I581" s="108"/>
      <c r="J581" s="108"/>
      <c r="K581" s="108"/>
      <c r="L581" s="108"/>
      <c r="M581" s="108"/>
      <c r="N581" s="108"/>
      <c r="O581" s="108"/>
      <c r="P581" s="108"/>
      <c r="Q581" s="108"/>
      <c r="R581" s="108"/>
      <c r="S581" s="108"/>
      <c r="T581" s="108"/>
      <c r="U581" s="108"/>
      <c r="V581" s="108"/>
      <c r="W581" s="108"/>
      <c r="X581" s="108"/>
      <c r="Y581" s="108"/>
      <c r="Z581" s="108"/>
      <c r="AA581" s="108"/>
      <c r="AB581" s="108"/>
      <c r="AC581" s="108"/>
      <c r="AD581" s="108"/>
      <c r="AE581" s="108"/>
      <c r="AF581" s="108"/>
      <c r="AG581" s="108"/>
      <c r="AH581" s="108"/>
      <c r="AI581" s="108"/>
      <c r="AJ581" s="108"/>
      <c r="AK581" s="108"/>
      <c r="AL581" s="108"/>
      <c r="AM581" s="108"/>
      <c r="AN581" s="108"/>
      <c r="AO581" s="108"/>
      <c r="AP581" s="108"/>
      <c r="AQ581" s="108"/>
      <c r="AR581" s="108"/>
      <c r="AS581" s="108"/>
      <c r="AT581" s="108"/>
      <c r="AU581" s="108"/>
      <c r="AV581" s="108"/>
      <c r="AW581" s="108"/>
      <c r="AX581" s="108"/>
      <c r="AY581" s="108"/>
      <c r="AZ581" s="108"/>
      <c r="BA581" s="108"/>
    </row>
    <row r="582" spans="1:53">
      <c r="A582" s="108"/>
      <c r="B582" s="108"/>
      <c r="C582" s="108"/>
      <c r="D582" s="108"/>
      <c r="E582" s="108"/>
      <c r="F582" s="108"/>
      <c r="G582" s="108"/>
      <c r="H582" s="108"/>
      <c r="I582" s="108"/>
      <c r="J582" s="108"/>
      <c r="K582" s="108"/>
      <c r="L582" s="108"/>
      <c r="M582" s="108"/>
      <c r="N582" s="108"/>
      <c r="O582" s="108"/>
      <c r="P582" s="108"/>
      <c r="Q582" s="108"/>
      <c r="R582" s="108"/>
      <c r="S582" s="108"/>
      <c r="T582" s="108"/>
      <c r="U582" s="108"/>
      <c r="V582" s="108"/>
      <c r="W582" s="108"/>
      <c r="X582" s="108"/>
      <c r="Y582" s="108"/>
      <c r="Z582" s="108"/>
      <c r="AA582" s="108"/>
      <c r="AB582" s="108"/>
      <c r="AC582" s="108"/>
      <c r="AD582" s="108"/>
      <c r="AE582" s="108"/>
      <c r="AF582" s="108"/>
      <c r="AG582" s="108"/>
      <c r="AH582" s="108"/>
      <c r="AI582" s="108"/>
      <c r="AJ582" s="108"/>
      <c r="AK582" s="108"/>
      <c r="AL582" s="108"/>
      <c r="AM582" s="108"/>
      <c r="AN582" s="108"/>
      <c r="AO582" s="108"/>
      <c r="AP582" s="108"/>
      <c r="AQ582" s="108"/>
      <c r="AR582" s="108"/>
      <c r="AS582" s="108"/>
      <c r="AT582" s="108"/>
      <c r="AU582" s="108"/>
      <c r="AV582" s="108"/>
      <c r="AW582" s="108"/>
      <c r="AX582" s="108"/>
      <c r="AY582" s="108"/>
      <c r="AZ582" s="108"/>
      <c r="BA582" s="108"/>
    </row>
    <row r="583" spans="1:53">
      <c r="A583" s="108"/>
      <c r="B583" s="108"/>
      <c r="C583" s="108"/>
      <c r="D583" s="108"/>
      <c r="E583" s="108"/>
      <c r="F583" s="108"/>
      <c r="G583" s="108"/>
      <c r="H583" s="108"/>
      <c r="I583" s="108"/>
      <c r="J583" s="108"/>
      <c r="K583" s="108"/>
      <c r="L583" s="108"/>
      <c r="M583" s="108"/>
      <c r="N583" s="108"/>
      <c r="O583" s="108"/>
      <c r="P583" s="108"/>
      <c r="Q583" s="108"/>
      <c r="R583" s="108"/>
      <c r="S583" s="108"/>
      <c r="T583" s="108"/>
      <c r="U583" s="108"/>
      <c r="V583" s="108"/>
      <c r="W583" s="108"/>
      <c r="X583" s="108"/>
      <c r="Y583" s="108"/>
      <c r="Z583" s="108"/>
      <c r="AA583" s="108"/>
      <c r="AB583" s="108"/>
      <c r="AC583" s="108"/>
      <c r="AD583" s="108"/>
      <c r="AE583" s="108"/>
      <c r="AF583" s="108"/>
      <c r="AG583" s="108"/>
      <c r="AH583" s="108"/>
      <c r="AI583" s="108"/>
      <c r="AJ583" s="108"/>
      <c r="AK583" s="108"/>
      <c r="AL583" s="108"/>
      <c r="AM583" s="108"/>
      <c r="AN583" s="108"/>
      <c r="AO583" s="108"/>
      <c r="AP583" s="108"/>
      <c r="AQ583" s="108"/>
      <c r="AR583" s="108"/>
      <c r="AS583" s="108"/>
      <c r="AT583" s="108"/>
      <c r="AU583" s="108"/>
      <c r="AV583" s="108"/>
      <c r="AW583" s="108"/>
      <c r="AX583" s="108"/>
      <c r="AY583" s="108"/>
      <c r="AZ583" s="108"/>
      <c r="BA583" s="108"/>
    </row>
    <row r="584" spans="1:53">
      <c r="A584" s="108"/>
      <c r="B584" s="108"/>
      <c r="C584" s="108"/>
      <c r="D584" s="108"/>
      <c r="E584" s="108"/>
      <c r="F584" s="108"/>
      <c r="G584" s="108"/>
      <c r="H584" s="108"/>
      <c r="I584" s="108"/>
      <c r="J584" s="108"/>
      <c r="K584" s="108"/>
      <c r="L584" s="108"/>
      <c r="M584" s="108"/>
      <c r="N584" s="108"/>
      <c r="O584" s="108"/>
      <c r="P584" s="108"/>
      <c r="Q584" s="108"/>
      <c r="R584" s="108"/>
      <c r="S584" s="108"/>
      <c r="T584" s="108"/>
      <c r="U584" s="108"/>
      <c r="V584" s="108"/>
      <c r="W584" s="108"/>
      <c r="X584" s="108"/>
      <c r="Y584" s="108"/>
      <c r="Z584" s="108"/>
      <c r="AA584" s="108"/>
      <c r="AB584" s="108"/>
      <c r="AC584" s="108"/>
      <c r="AD584" s="108"/>
      <c r="AE584" s="108"/>
      <c r="AF584" s="108"/>
      <c r="AG584" s="108"/>
      <c r="AH584" s="108"/>
      <c r="AI584" s="108"/>
      <c r="AJ584" s="108"/>
      <c r="AK584" s="108"/>
      <c r="AL584" s="108"/>
      <c r="AM584" s="108"/>
      <c r="AN584" s="108"/>
      <c r="AO584" s="108"/>
      <c r="AP584" s="108"/>
      <c r="AQ584" s="108"/>
      <c r="AR584" s="108"/>
      <c r="AS584" s="108"/>
      <c r="AT584" s="108"/>
      <c r="AU584" s="108"/>
      <c r="AV584" s="108"/>
      <c r="AW584" s="108"/>
      <c r="AX584" s="108"/>
      <c r="AY584" s="108"/>
      <c r="AZ584" s="108"/>
      <c r="BA584" s="108"/>
    </row>
    <row r="585" spans="1:53">
      <c r="A585" s="108"/>
      <c r="B585" s="108"/>
      <c r="C585" s="108"/>
      <c r="D585" s="108"/>
      <c r="E585" s="108"/>
      <c r="F585" s="108"/>
      <c r="G585" s="108"/>
      <c r="H585" s="108"/>
      <c r="I585" s="108"/>
      <c r="J585" s="108"/>
      <c r="K585" s="108"/>
      <c r="L585" s="108"/>
      <c r="M585" s="108"/>
      <c r="N585" s="108"/>
      <c r="O585" s="108"/>
      <c r="P585" s="108"/>
      <c r="Q585" s="108"/>
      <c r="R585" s="108"/>
      <c r="S585" s="108"/>
      <c r="T585" s="108"/>
      <c r="U585" s="108"/>
      <c r="V585" s="108"/>
      <c r="W585" s="108"/>
      <c r="X585" s="108"/>
      <c r="Y585" s="108"/>
      <c r="Z585" s="108"/>
      <c r="AA585" s="108"/>
      <c r="AB585" s="108"/>
      <c r="AC585" s="108"/>
      <c r="AD585" s="108"/>
      <c r="AE585" s="108"/>
      <c r="AF585" s="108"/>
      <c r="AG585" s="108"/>
      <c r="AH585" s="108"/>
      <c r="AI585" s="108"/>
      <c r="AJ585" s="108"/>
      <c r="AK585" s="108"/>
      <c r="AL585" s="108"/>
      <c r="AM585" s="108"/>
      <c r="AN585" s="108"/>
      <c r="AO585" s="108"/>
      <c r="AP585" s="108"/>
      <c r="AQ585" s="108"/>
      <c r="AR585" s="108"/>
      <c r="AS585" s="108"/>
      <c r="AT585" s="108"/>
      <c r="AU585" s="108"/>
      <c r="AV585" s="108"/>
      <c r="AW585" s="108"/>
      <c r="AX585" s="108"/>
      <c r="AY585" s="108"/>
      <c r="AZ585" s="108"/>
      <c r="BA585" s="108"/>
    </row>
    <row r="586" spans="1:53">
      <c r="A586" s="108"/>
      <c r="B586" s="108"/>
      <c r="C586" s="108"/>
      <c r="D586" s="108"/>
      <c r="E586" s="108"/>
      <c r="F586" s="108"/>
      <c r="G586" s="108"/>
      <c r="H586" s="108"/>
      <c r="I586" s="108"/>
      <c r="J586" s="108"/>
      <c r="K586" s="108"/>
      <c r="L586" s="108"/>
      <c r="M586" s="108"/>
      <c r="N586" s="108"/>
      <c r="O586" s="108"/>
      <c r="P586" s="108"/>
      <c r="Q586" s="108"/>
      <c r="R586" s="108"/>
      <c r="S586" s="108"/>
      <c r="T586" s="108"/>
      <c r="U586" s="108"/>
      <c r="V586" s="108"/>
      <c r="W586" s="108"/>
      <c r="X586" s="108"/>
      <c r="Y586" s="108"/>
      <c r="Z586" s="108"/>
      <c r="AA586" s="108"/>
      <c r="AB586" s="108"/>
      <c r="AC586" s="108"/>
      <c r="AD586" s="108"/>
      <c r="AE586" s="108"/>
      <c r="AF586" s="108"/>
      <c r="AG586" s="108"/>
      <c r="AH586" s="108"/>
      <c r="AI586" s="108"/>
      <c r="AJ586" s="108"/>
      <c r="AK586" s="108"/>
      <c r="AL586" s="108"/>
      <c r="AM586" s="108"/>
      <c r="AN586" s="108"/>
      <c r="AO586" s="108"/>
      <c r="AP586" s="108"/>
      <c r="AQ586" s="108"/>
      <c r="AR586" s="108"/>
      <c r="AS586" s="108"/>
      <c r="AT586" s="108"/>
      <c r="AU586" s="108"/>
      <c r="AV586" s="108"/>
      <c r="AW586" s="108"/>
      <c r="AX586" s="108"/>
      <c r="AY586" s="108"/>
      <c r="AZ586" s="108"/>
      <c r="BA586" s="108"/>
    </row>
    <row r="587" spans="1:53">
      <c r="A587" s="108"/>
      <c r="B587" s="108"/>
      <c r="C587" s="108"/>
      <c r="D587" s="108"/>
      <c r="E587" s="108"/>
      <c r="F587" s="108"/>
      <c r="G587" s="108"/>
      <c r="H587" s="108"/>
      <c r="I587" s="108"/>
      <c r="J587" s="108"/>
      <c r="K587" s="108"/>
      <c r="L587" s="108"/>
      <c r="M587" s="108"/>
      <c r="N587" s="108"/>
      <c r="O587" s="108"/>
      <c r="P587" s="108"/>
      <c r="Q587" s="108"/>
      <c r="R587" s="108"/>
      <c r="S587" s="108"/>
      <c r="T587" s="108"/>
      <c r="U587" s="108"/>
      <c r="V587" s="108"/>
      <c r="W587" s="108"/>
      <c r="X587" s="108"/>
      <c r="Y587" s="108"/>
      <c r="Z587" s="108"/>
      <c r="AA587" s="108"/>
      <c r="AB587" s="108"/>
      <c r="AC587" s="108"/>
      <c r="AD587" s="108"/>
      <c r="AE587" s="108"/>
      <c r="AF587" s="108"/>
      <c r="AG587" s="108"/>
      <c r="AH587" s="108"/>
      <c r="AI587" s="108"/>
      <c r="AJ587" s="108"/>
      <c r="AK587" s="108"/>
      <c r="AL587" s="108"/>
      <c r="AM587" s="108"/>
      <c r="AN587" s="108"/>
      <c r="AO587" s="108"/>
      <c r="AP587" s="108"/>
      <c r="AQ587" s="108"/>
      <c r="AR587" s="108"/>
      <c r="AS587" s="108"/>
      <c r="AT587" s="108"/>
      <c r="AU587" s="108"/>
      <c r="AV587" s="108"/>
      <c r="AW587" s="108"/>
      <c r="AX587" s="108"/>
      <c r="AY587" s="108"/>
      <c r="AZ587" s="108"/>
      <c r="BA587" s="108"/>
    </row>
    <row r="588" spans="1:53">
      <c r="A588" s="108"/>
      <c r="B588" s="108"/>
      <c r="C588" s="108"/>
      <c r="D588" s="108"/>
      <c r="E588" s="108"/>
      <c r="F588" s="108"/>
      <c r="G588" s="108"/>
      <c r="H588" s="108"/>
      <c r="I588" s="108"/>
      <c r="J588" s="108"/>
      <c r="K588" s="108"/>
      <c r="L588" s="108"/>
      <c r="M588" s="108"/>
      <c r="N588" s="108"/>
      <c r="O588" s="108"/>
      <c r="P588" s="108"/>
      <c r="Q588" s="108"/>
      <c r="R588" s="108"/>
      <c r="S588" s="108"/>
      <c r="T588" s="108"/>
      <c r="U588" s="108"/>
      <c r="V588" s="108"/>
      <c r="W588" s="108"/>
      <c r="X588" s="108"/>
      <c r="Y588" s="108"/>
      <c r="Z588" s="108"/>
      <c r="AA588" s="108"/>
      <c r="AB588" s="108"/>
      <c r="AC588" s="108"/>
      <c r="AD588" s="108"/>
      <c r="AE588" s="108"/>
      <c r="AF588" s="108"/>
      <c r="AG588" s="108"/>
      <c r="AH588" s="108"/>
      <c r="AI588" s="108"/>
      <c r="AJ588" s="108"/>
      <c r="AK588" s="108"/>
      <c r="AL588" s="108"/>
      <c r="AM588" s="108"/>
      <c r="AN588" s="108"/>
      <c r="AO588" s="108"/>
      <c r="AP588" s="108"/>
      <c r="AQ588" s="108"/>
      <c r="AR588" s="108"/>
      <c r="AS588" s="108"/>
      <c r="AT588" s="108"/>
      <c r="AU588" s="108"/>
      <c r="AV588" s="108"/>
      <c r="AW588" s="108"/>
      <c r="AX588" s="108"/>
      <c r="AY588" s="108"/>
      <c r="AZ588" s="108"/>
      <c r="BA588" s="108"/>
    </row>
    <row r="589" spans="1:53">
      <c r="A589" s="108"/>
      <c r="B589" s="108"/>
      <c r="C589" s="108"/>
      <c r="D589" s="108"/>
      <c r="E589" s="108"/>
      <c r="F589" s="108"/>
      <c r="G589" s="108"/>
      <c r="H589" s="108"/>
      <c r="I589" s="108"/>
      <c r="J589" s="108"/>
      <c r="K589" s="108"/>
      <c r="L589" s="108"/>
      <c r="M589" s="108"/>
      <c r="N589" s="108"/>
      <c r="O589" s="108"/>
      <c r="P589" s="108"/>
      <c r="Q589" s="108"/>
      <c r="R589" s="108"/>
      <c r="S589" s="108"/>
      <c r="T589" s="108"/>
      <c r="U589" s="108"/>
      <c r="V589" s="108"/>
      <c r="W589" s="108"/>
      <c r="X589" s="108"/>
      <c r="Y589" s="108"/>
      <c r="Z589" s="108"/>
      <c r="AA589" s="108"/>
      <c r="AB589" s="108"/>
      <c r="AC589" s="108"/>
      <c r="AD589" s="108"/>
      <c r="AE589" s="108"/>
      <c r="AF589" s="108"/>
      <c r="AG589" s="108"/>
      <c r="AH589" s="108"/>
      <c r="AI589" s="108"/>
      <c r="AJ589" s="108"/>
      <c r="AK589" s="108"/>
      <c r="AL589" s="108"/>
      <c r="AM589" s="108"/>
      <c r="AN589" s="108"/>
      <c r="AO589" s="108"/>
      <c r="AP589" s="108"/>
      <c r="AQ589" s="108"/>
      <c r="AR589" s="108"/>
      <c r="AS589" s="108"/>
      <c r="AT589" s="108"/>
      <c r="AU589" s="108"/>
      <c r="AV589" s="108"/>
      <c r="AW589" s="108"/>
      <c r="AX589" s="108"/>
      <c r="AY589" s="108"/>
      <c r="AZ589" s="108"/>
      <c r="BA589" s="108"/>
    </row>
    <row r="590" spans="1:53">
      <c r="A590" s="108"/>
      <c r="B590" s="108"/>
      <c r="C590" s="108"/>
      <c r="D590" s="108"/>
      <c r="E590" s="108"/>
      <c r="F590" s="108"/>
      <c r="G590" s="108"/>
      <c r="H590" s="108"/>
      <c r="I590" s="108"/>
      <c r="J590" s="108"/>
      <c r="K590" s="108"/>
      <c r="L590" s="108"/>
      <c r="M590" s="108"/>
      <c r="N590" s="108"/>
      <c r="O590" s="108"/>
      <c r="P590" s="108"/>
      <c r="Q590" s="108"/>
      <c r="R590" s="108"/>
      <c r="S590" s="108"/>
      <c r="T590" s="108"/>
      <c r="U590" s="108"/>
      <c r="V590" s="108"/>
      <c r="W590" s="108"/>
      <c r="X590" s="108"/>
      <c r="Y590" s="108"/>
      <c r="Z590" s="108"/>
      <c r="AA590" s="108"/>
      <c r="AB590" s="108"/>
      <c r="AC590" s="108"/>
      <c r="AD590" s="108"/>
      <c r="AE590" s="108"/>
      <c r="AF590" s="108"/>
      <c r="AG590" s="108"/>
      <c r="AH590" s="108"/>
      <c r="AI590" s="108"/>
      <c r="AJ590" s="108"/>
      <c r="AK590" s="108"/>
      <c r="AL590" s="108"/>
      <c r="AM590" s="108"/>
      <c r="AN590" s="108"/>
      <c r="AO590" s="108"/>
      <c r="AP590" s="108"/>
      <c r="AQ590" s="108"/>
      <c r="AR590" s="108"/>
      <c r="AS590" s="108"/>
      <c r="AT590" s="108"/>
      <c r="AU590" s="108"/>
      <c r="AV590" s="108"/>
      <c r="AW590" s="108"/>
      <c r="AX590" s="108"/>
      <c r="AY590" s="108"/>
      <c r="AZ590" s="108"/>
      <c r="BA590" s="108"/>
    </row>
    <row r="591" spans="1:53">
      <c r="A591" s="108"/>
      <c r="B591" s="108"/>
      <c r="C591" s="108"/>
      <c r="D591" s="108"/>
      <c r="E591" s="108"/>
      <c r="F591" s="108"/>
      <c r="G591" s="108"/>
      <c r="H591" s="108"/>
      <c r="I591" s="108"/>
      <c r="J591" s="108"/>
      <c r="K591" s="108"/>
      <c r="L591" s="108"/>
      <c r="M591" s="108"/>
      <c r="N591" s="108"/>
      <c r="O591" s="108"/>
      <c r="P591" s="108"/>
      <c r="Q591" s="108"/>
      <c r="R591" s="108"/>
      <c r="S591" s="108"/>
      <c r="T591" s="108"/>
      <c r="U591" s="108"/>
      <c r="V591" s="108"/>
      <c r="W591" s="108"/>
      <c r="X591" s="108"/>
      <c r="Y591" s="108"/>
      <c r="Z591" s="108"/>
      <c r="AA591" s="108"/>
      <c r="AB591" s="108"/>
      <c r="AC591" s="108"/>
      <c r="AD591" s="108"/>
      <c r="AE591" s="108"/>
      <c r="AF591" s="108"/>
      <c r="AG591" s="108"/>
      <c r="AH591" s="108"/>
      <c r="AI591" s="108"/>
      <c r="AJ591" s="108"/>
      <c r="AK591" s="108"/>
      <c r="AL591" s="108"/>
      <c r="AM591" s="108"/>
      <c r="AN591" s="108"/>
      <c r="AO591" s="108"/>
      <c r="AP591" s="108"/>
      <c r="AQ591" s="108"/>
      <c r="AR591" s="108"/>
      <c r="AS591" s="108"/>
      <c r="AT591" s="108"/>
      <c r="AU591" s="108"/>
      <c r="AV591" s="108"/>
      <c r="AW591" s="108"/>
      <c r="AX591" s="108"/>
      <c r="AY591" s="108"/>
      <c r="AZ591" s="108"/>
      <c r="BA591" s="108"/>
    </row>
    <row r="592" spans="1:53">
      <c r="A592" s="108"/>
      <c r="B592" s="108"/>
      <c r="C592" s="108"/>
      <c r="D592" s="108"/>
      <c r="E592" s="108"/>
      <c r="F592" s="108"/>
      <c r="G592" s="108"/>
      <c r="H592" s="108"/>
      <c r="I592" s="108"/>
      <c r="J592" s="108"/>
      <c r="K592" s="108"/>
      <c r="L592" s="108"/>
      <c r="M592" s="108"/>
      <c r="N592" s="108"/>
      <c r="O592" s="108"/>
      <c r="P592" s="108"/>
      <c r="Q592" s="108"/>
      <c r="R592" s="108"/>
      <c r="S592" s="108"/>
      <c r="T592" s="108"/>
      <c r="U592" s="108"/>
      <c r="V592" s="108"/>
      <c r="W592" s="108"/>
      <c r="X592" s="108"/>
      <c r="Y592" s="108"/>
      <c r="Z592" s="108"/>
      <c r="AA592" s="108"/>
      <c r="AB592" s="108"/>
      <c r="AC592" s="108"/>
      <c r="AD592" s="108"/>
      <c r="AE592" s="108"/>
      <c r="AF592" s="108"/>
      <c r="AG592" s="108"/>
      <c r="AH592" s="108"/>
      <c r="AI592" s="108"/>
      <c r="AJ592" s="108"/>
      <c r="AK592" s="108"/>
      <c r="AL592" s="108"/>
      <c r="AM592" s="108"/>
      <c r="AN592" s="108"/>
      <c r="AO592" s="108"/>
      <c r="AP592" s="108"/>
      <c r="AQ592" s="108"/>
      <c r="AR592" s="108"/>
      <c r="AS592" s="108"/>
      <c r="AT592" s="108"/>
      <c r="AU592" s="108"/>
      <c r="AV592" s="108"/>
      <c r="AW592" s="108"/>
      <c r="AX592" s="108"/>
      <c r="AY592" s="108"/>
      <c r="AZ592" s="108"/>
      <c r="BA592" s="108"/>
    </row>
    <row r="593" spans="1:53">
      <c r="A593" s="108"/>
      <c r="B593" s="108"/>
      <c r="C593" s="108"/>
      <c r="D593" s="108"/>
      <c r="E593" s="108"/>
      <c r="F593" s="108"/>
      <c r="G593" s="108"/>
      <c r="H593" s="108"/>
      <c r="I593" s="108"/>
      <c r="J593" s="108"/>
      <c r="K593" s="108"/>
      <c r="L593" s="108"/>
      <c r="M593" s="108"/>
      <c r="N593" s="108"/>
      <c r="O593" s="108"/>
      <c r="P593" s="108"/>
      <c r="Q593" s="108"/>
      <c r="R593" s="108"/>
      <c r="S593" s="108"/>
      <c r="T593" s="108"/>
      <c r="U593" s="108"/>
      <c r="V593" s="108"/>
      <c r="W593" s="108"/>
      <c r="X593" s="108"/>
      <c r="Y593" s="108"/>
      <c r="Z593" s="108"/>
      <c r="AA593" s="108"/>
      <c r="AB593" s="108"/>
      <c r="AC593" s="108"/>
      <c r="AD593" s="108"/>
      <c r="AE593" s="108"/>
      <c r="AF593" s="108"/>
      <c r="AG593" s="108"/>
      <c r="AH593" s="108"/>
      <c r="AI593" s="108"/>
      <c r="AJ593" s="108"/>
      <c r="AK593" s="108"/>
      <c r="AL593" s="108"/>
      <c r="AM593" s="108"/>
      <c r="AN593" s="108"/>
      <c r="AO593" s="108"/>
      <c r="AP593" s="108"/>
      <c r="AQ593" s="108"/>
      <c r="AR593" s="108"/>
      <c r="AS593" s="108"/>
      <c r="AT593" s="108"/>
      <c r="AU593" s="108"/>
      <c r="AV593" s="108"/>
      <c r="AW593" s="108"/>
      <c r="AX593" s="108"/>
      <c r="AY593" s="108"/>
      <c r="AZ593" s="108"/>
      <c r="BA593" s="108"/>
    </row>
    <row r="594" spans="1:53">
      <c r="A594" s="108"/>
      <c r="B594" s="108"/>
      <c r="C594" s="108"/>
      <c r="D594" s="108"/>
      <c r="E594" s="108"/>
      <c r="F594" s="108"/>
      <c r="G594" s="108"/>
      <c r="H594" s="108"/>
      <c r="I594" s="108"/>
      <c r="J594" s="108"/>
      <c r="K594" s="108"/>
      <c r="L594" s="108"/>
      <c r="M594" s="108"/>
      <c r="N594" s="108"/>
      <c r="O594" s="108"/>
      <c r="P594" s="108"/>
      <c r="Q594" s="108"/>
      <c r="R594" s="108"/>
      <c r="S594" s="108"/>
      <c r="T594" s="108"/>
      <c r="U594" s="108"/>
      <c r="V594" s="108"/>
      <c r="W594" s="108"/>
      <c r="X594" s="108"/>
      <c r="Y594" s="108"/>
      <c r="Z594" s="108"/>
      <c r="AA594" s="108"/>
      <c r="AB594" s="108"/>
      <c r="AC594" s="108"/>
      <c r="AD594" s="108"/>
      <c r="AE594" s="108"/>
      <c r="AF594" s="108"/>
      <c r="AG594" s="108"/>
      <c r="AH594" s="108"/>
      <c r="AI594" s="108"/>
      <c r="AJ594" s="108"/>
      <c r="AK594" s="108"/>
      <c r="AL594" s="108"/>
      <c r="AM594" s="108"/>
      <c r="AN594" s="108"/>
      <c r="AO594" s="108"/>
      <c r="AP594" s="108"/>
      <c r="AQ594" s="108"/>
      <c r="AR594" s="108"/>
      <c r="AS594" s="108"/>
      <c r="AT594" s="108"/>
      <c r="AU594" s="108"/>
      <c r="AV594" s="108"/>
      <c r="AW594" s="108"/>
      <c r="AX594" s="108"/>
      <c r="AY594" s="108"/>
      <c r="AZ594" s="108"/>
      <c r="BA594" s="108"/>
    </row>
    <row r="595" spans="1:53">
      <c r="A595" s="108"/>
      <c r="B595" s="108"/>
      <c r="C595" s="108"/>
      <c r="D595" s="108"/>
      <c r="E595" s="108"/>
      <c r="F595" s="108"/>
      <c r="G595" s="108"/>
      <c r="H595" s="108"/>
      <c r="I595" s="108"/>
      <c r="J595" s="108"/>
      <c r="K595" s="108"/>
      <c r="L595" s="108"/>
      <c r="M595" s="108"/>
      <c r="N595" s="108"/>
      <c r="O595" s="108"/>
      <c r="P595" s="108"/>
      <c r="Q595" s="108"/>
      <c r="R595" s="108"/>
      <c r="S595" s="108"/>
      <c r="T595" s="108"/>
      <c r="U595" s="108"/>
      <c r="V595" s="108"/>
      <c r="W595" s="108"/>
      <c r="X595" s="108"/>
      <c r="Y595" s="108"/>
      <c r="Z595" s="108"/>
      <c r="AA595" s="108"/>
      <c r="AB595" s="108"/>
      <c r="AC595" s="108"/>
      <c r="AD595" s="108"/>
      <c r="AE595" s="108"/>
      <c r="AF595" s="108"/>
      <c r="AG595" s="108"/>
      <c r="AH595" s="108"/>
      <c r="AI595" s="108"/>
      <c r="AJ595" s="108"/>
      <c r="AK595" s="108"/>
      <c r="AL595" s="108"/>
      <c r="AM595" s="108"/>
      <c r="AN595" s="108"/>
      <c r="AO595" s="108"/>
      <c r="AP595" s="108"/>
      <c r="AQ595" s="108"/>
      <c r="AR595" s="108"/>
      <c r="AS595" s="108"/>
      <c r="AT595" s="108"/>
      <c r="AU595" s="108"/>
      <c r="AV595" s="108"/>
      <c r="AW595" s="108"/>
      <c r="AX595" s="108"/>
      <c r="AY595" s="108"/>
      <c r="AZ595" s="108"/>
      <c r="BA595" s="108"/>
    </row>
    <row r="596" spans="1:53">
      <c r="A596" s="108"/>
      <c r="B596" s="108"/>
      <c r="C596" s="108"/>
      <c r="D596" s="108"/>
      <c r="E596" s="108"/>
      <c r="F596" s="108"/>
      <c r="G596" s="108"/>
      <c r="H596" s="108"/>
      <c r="I596" s="108"/>
      <c r="J596" s="108"/>
      <c r="K596" s="108"/>
      <c r="L596" s="108"/>
      <c r="M596" s="108"/>
      <c r="N596" s="108"/>
      <c r="O596" s="108"/>
      <c r="P596" s="108"/>
      <c r="Q596" s="108"/>
      <c r="R596" s="108"/>
      <c r="S596" s="108"/>
      <c r="T596" s="108"/>
      <c r="U596" s="108"/>
      <c r="V596" s="108"/>
      <c r="W596" s="108"/>
      <c r="X596" s="108"/>
      <c r="Y596" s="108"/>
      <c r="Z596" s="108"/>
      <c r="AA596" s="108"/>
      <c r="AB596" s="108"/>
      <c r="AC596" s="108"/>
      <c r="AD596" s="108"/>
      <c r="AE596" s="108"/>
      <c r="AF596" s="108"/>
      <c r="AG596" s="108"/>
      <c r="AH596" s="108"/>
      <c r="AI596" s="108"/>
      <c r="AJ596" s="108"/>
      <c r="AK596" s="108"/>
      <c r="AL596" s="108"/>
      <c r="AM596" s="108"/>
      <c r="AN596" s="108"/>
      <c r="AO596" s="108"/>
      <c r="AP596" s="108"/>
      <c r="AQ596" s="108"/>
      <c r="AR596" s="108"/>
      <c r="AS596" s="108"/>
      <c r="AT596" s="108"/>
      <c r="AU596" s="108"/>
      <c r="AV596" s="108"/>
      <c r="AW596" s="108"/>
      <c r="AX596" s="108"/>
      <c r="AY596" s="108"/>
      <c r="AZ596" s="108"/>
      <c r="BA596" s="108"/>
    </row>
    <row r="597" spans="1:53">
      <c r="A597" s="108"/>
      <c r="B597" s="108"/>
      <c r="C597" s="108"/>
      <c r="D597" s="108"/>
      <c r="E597" s="108"/>
      <c r="F597" s="108"/>
      <c r="G597" s="108"/>
      <c r="H597" s="108"/>
      <c r="I597" s="108"/>
      <c r="J597" s="108"/>
      <c r="K597" s="108"/>
      <c r="L597" s="108"/>
      <c r="M597" s="108"/>
      <c r="N597" s="108"/>
      <c r="O597" s="108"/>
      <c r="P597" s="108"/>
      <c r="Q597" s="108"/>
      <c r="R597" s="108"/>
      <c r="S597" s="108"/>
      <c r="T597" s="108"/>
      <c r="U597" s="108"/>
      <c r="V597" s="108"/>
      <c r="W597" s="108"/>
      <c r="X597" s="108"/>
      <c r="Y597" s="108"/>
      <c r="Z597" s="108"/>
      <c r="AA597" s="108"/>
      <c r="AB597" s="108"/>
      <c r="AC597" s="108"/>
      <c r="AD597" s="108"/>
      <c r="AE597" s="108"/>
      <c r="AF597" s="108"/>
      <c r="AG597" s="108"/>
      <c r="AH597" s="108"/>
      <c r="AI597" s="108"/>
      <c r="AJ597" s="108"/>
      <c r="AK597" s="108"/>
      <c r="AL597" s="108"/>
      <c r="AM597" s="108"/>
      <c r="AN597" s="108"/>
      <c r="AO597" s="108"/>
      <c r="AP597" s="108"/>
      <c r="AQ597" s="108"/>
      <c r="AR597" s="108"/>
      <c r="AS597" s="108"/>
      <c r="AT597" s="108"/>
      <c r="AU597" s="108"/>
      <c r="AV597" s="108"/>
      <c r="AW597" s="108"/>
      <c r="AX597" s="108"/>
      <c r="AY597" s="108"/>
      <c r="AZ597" s="108"/>
      <c r="BA597" s="108"/>
    </row>
    <row r="598" spans="1:53">
      <c r="A598" s="108"/>
      <c r="B598" s="108"/>
      <c r="C598" s="108"/>
      <c r="D598" s="108"/>
      <c r="E598" s="108"/>
      <c r="F598" s="108"/>
      <c r="G598" s="108"/>
      <c r="H598" s="108"/>
      <c r="I598" s="108"/>
      <c r="J598" s="108"/>
      <c r="K598" s="108"/>
      <c r="L598" s="108"/>
      <c r="M598" s="108"/>
      <c r="N598" s="108"/>
      <c r="O598" s="108"/>
      <c r="P598" s="108"/>
      <c r="Q598" s="108"/>
      <c r="R598" s="108"/>
      <c r="S598" s="108"/>
      <c r="T598" s="108"/>
      <c r="U598" s="108"/>
      <c r="V598" s="108"/>
      <c r="W598" s="108"/>
      <c r="X598" s="108"/>
      <c r="Y598" s="108"/>
      <c r="Z598" s="108"/>
      <c r="AA598" s="108"/>
      <c r="AB598" s="108"/>
      <c r="AC598" s="108"/>
      <c r="AD598" s="108"/>
      <c r="AE598" s="108"/>
      <c r="AF598" s="108"/>
      <c r="AG598" s="108"/>
      <c r="AH598" s="108"/>
      <c r="AI598" s="108"/>
      <c r="AJ598" s="108"/>
      <c r="AK598" s="108"/>
      <c r="AL598" s="108"/>
      <c r="AM598" s="108"/>
      <c r="AN598" s="108"/>
      <c r="AO598" s="108"/>
      <c r="AP598" s="108"/>
      <c r="AQ598" s="108"/>
      <c r="AR598" s="108"/>
      <c r="AS598" s="108"/>
      <c r="AT598" s="108"/>
      <c r="AU598" s="108"/>
      <c r="AV598" s="108"/>
      <c r="AW598" s="108"/>
      <c r="AX598" s="108"/>
      <c r="AY598" s="108"/>
      <c r="AZ598" s="108"/>
      <c r="BA598" s="108"/>
    </row>
    <row r="599" spans="1:53">
      <c r="A599" s="108"/>
      <c r="B599" s="108"/>
      <c r="C599" s="108"/>
      <c r="D599" s="108"/>
      <c r="E599" s="108"/>
      <c r="F599" s="108"/>
      <c r="G599" s="108"/>
      <c r="H599" s="108"/>
      <c r="I599" s="108"/>
      <c r="J599" s="108"/>
      <c r="K599" s="108"/>
      <c r="L599" s="108"/>
      <c r="M599" s="108"/>
      <c r="N599" s="108"/>
      <c r="O599" s="108"/>
      <c r="P599" s="108"/>
      <c r="Q599" s="108"/>
      <c r="R599" s="108"/>
      <c r="S599" s="108"/>
      <c r="T599" s="108"/>
      <c r="U599" s="108"/>
      <c r="V599" s="108"/>
      <c r="W599" s="108"/>
      <c r="X599" s="108"/>
      <c r="Y599" s="108"/>
      <c r="Z599" s="108"/>
      <c r="AA599" s="108"/>
      <c r="AB599" s="108"/>
      <c r="AC599" s="108"/>
      <c r="AD599" s="108"/>
      <c r="AE599" s="108"/>
      <c r="AF599" s="108"/>
      <c r="AG599" s="108"/>
      <c r="AH599" s="108"/>
      <c r="AI599" s="108"/>
      <c r="AJ599" s="108"/>
      <c r="AK599" s="108"/>
      <c r="AL599" s="108"/>
      <c r="AM599" s="108"/>
      <c r="AN599" s="108"/>
      <c r="AO599" s="108"/>
      <c r="AP599" s="108"/>
      <c r="AQ599" s="108"/>
      <c r="AR599" s="108"/>
      <c r="AS599" s="108"/>
      <c r="AT599" s="108"/>
      <c r="AU599" s="108"/>
      <c r="AV599" s="108"/>
      <c r="AW599" s="108"/>
      <c r="AX599" s="108"/>
      <c r="AY599" s="108"/>
      <c r="AZ599" s="108"/>
      <c r="BA599" s="108"/>
    </row>
    <row r="600" spans="1:53">
      <c r="A600" s="108"/>
      <c r="B600" s="108"/>
      <c r="C600" s="108"/>
      <c r="D600" s="108"/>
      <c r="E600" s="108"/>
      <c r="F600" s="108"/>
      <c r="G600" s="108"/>
      <c r="H600" s="108"/>
      <c r="I600" s="108"/>
      <c r="J600" s="108"/>
      <c r="K600" s="108"/>
      <c r="L600" s="108"/>
      <c r="M600" s="108"/>
      <c r="N600" s="108"/>
      <c r="O600" s="108"/>
      <c r="P600" s="108"/>
      <c r="Q600" s="108"/>
      <c r="R600" s="108"/>
      <c r="S600" s="108"/>
      <c r="T600" s="108"/>
      <c r="U600" s="108"/>
      <c r="V600" s="108"/>
      <c r="W600" s="108"/>
      <c r="X600" s="108"/>
      <c r="Y600" s="108"/>
      <c r="Z600" s="108"/>
      <c r="AA600" s="108"/>
      <c r="AB600" s="108"/>
      <c r="AC600" s="108"/>
      <c r="AD600" s="108"/>
      <c r="AE600" s="108"/>
      <c r="AF600" s="108"/>
      <c r="AG600" s="108"/>
      <c r="AH600" s="108"/>
      <c r="AI600" s="108"/>
      <c r="AJ600" s="108"/>
      <c r="AK600" s="108"/>
      <c r="AL600" s="108"/>
      <c r="AM600" s="108"/>
      <c r="AN600" s="108"/>
      <c r="AO600" s="108"/>
      <c r="AP600" s="108"/>
      <c r="AQ600" s="108"/>
      <c r="AR600" s="108"/>
      <c r="AS600" s="108"/>
      <c r="AT600" s="108"/>
      <c r="AU600" s="108"/>
      <c r="AV600" s="108"/>
      <c r="AW600" s="108"/>
      <c r="AX600" s="108"/>
      <c r="AY600" s="108"/>
      <c r="AZ600" s="108"/>
      <c r="BA600" s="108"/>
    </row>
    <row r="601" spans="1:53">
      <c r="A601" s="108"/>
      <c r="B601" s="108"/>
      <c r="C601" s="108"/>
      <c r="D601" s="108"/>
      <c r="E601" s="108"/>
      <c r="F601" s="108"/>
      <c r="G601" s="108"/>
      <c r="H601" s="108"/>
      <c r="I601" s="108"/>
      <c r="J601" s="108"/>
      <c r="K601" s="108"/>
      <c r="L601" s="108"/>
      <c r="M601" s="108"/>
      <c r="N601" s="108"/>
      <c r="O601" s="108"/>
      <c r="P601" s="108"/>
      <c r="Q601" s="108"/>
      <c r="R601" s="108"/>
      <c r="S601" s="108"/>
      <c r="T601" s="108"/>
      <c r="U601" s="108"/>
      <c r="V601" s="108"/>
      <c r="W601" s="108"/>
      <c r="X601" s="108"/>
      <c r="Y601" s="108"/>
      <c r="Z601" s="108"/>
      <c r="AA601" s="108"/>
      <c r="AB601" s="108"/>
      <c r="AC601" s="108"/>
      <c r="AD601" s="108"/>
      <c r="AE601" s="108"/>
      <c r="AF601" s="108"/>
      <c r="AG601" s="108"/>
      <c r="AH601" s="108"/>
      <c r="AI601" s="108"/>
      <c r="AJ601" s="108"/>
      <c r="AK601" s="108"/>
      <c r="AL601" s="108"/>
      <c r="AM601" s="108"/>
      <c r="AN601" s="108"/>
      <c r="AO601" s="108"/>
      <c r="AP601" s="108"/>
      <c r="AQ601" s="108"/>
      <c r="AR601" s="108"/>
      <c r="AS601" s="108"/>
      <c r="AT601" s="108"/>
      <c r="AU601" s="108"/>
      <c r="AV601" s="108"/>
      <c r="AW601" s="108"/>
      <c r="AX601" s="108"/>
      <c r="AY601" s="108"/>
      <c r="AZ601" s="108"/>
      <c r="BA601" s="108"/>
    </row>
    <row r="602" spans="1:53">
      <c r="A602" s="108"/>
      <c r="B602" s="108"/>
      <c r="C602" s="108"/>
      <c r="D602" s="108"/>
      <c r="E602" s="108"/>
      <c r="F602" s="108"/>
      <c r="G602" s="108"/>
      <c r="H602" s="108"/>
      <c r="I602" s="108"/>
      <c r="J602" s="108"/>
      <c r="K602" s="108"/>
      <c r="L602" s="108"/>
      <c r="M602" s="108"/>
      <c r="N602" s="108"/>
      <c r="O602" s="108"/>
      <c r="P602" s="108"/>
      <c r="Q602" s="108"/>
      <c r="R602" s="108"/>
      <c r="S602" s="108"/>
      <c r="T602" s="108"/>
      <c r="U602" s="108"/>
      <c r="V602" s="108"/>
      <c r="W602" s="108"/>
      <c r="X602" s="108"/>
      <c r="Y602" s="108"/>
      <c r="Z602" s="108"/>
      <c r="AA602" s="108"/>
      <c r="AB602" s="108"/>
      <c r="AC602" s="108"/>
      <c r="AD602" s="108"/>
      <c r="AE602" s="108"/>
      <c r="AF602" s="108"/>
      <c r="AG602" s="108"/>
      <c r="AH602" s="108"/>
      <c r="AI602" s="108"/>
      <c r="AJ602" s="108"/>
      <c r="AK602" s="108"/>
      <c r="AL602" s="108"/>
      <c r="AM602" s="108"/>
      <c r="AN602" s="108"/>
      <c r="AO602" s="108"/>
      <c r="AP602" s="108"/>
      <c r="AQ602" s="108"/>
      <c r="AR602" s="108"/>
      <c r="AS602" s="108"/>
      <c r="AT602" s="108"/>
      <c r="AU602" s="108"/>
      <c r="AV602" s="108"/>
      <c r="AW602" s="108"/>
      <c r="AX602" s="108"/>
      <c r="AY602" s="108"/>
      <c r="AZ602" s="108"/>
      <c r="BA602" s="108"/>
    </row>
    <row r="603" spans="1:53">
      <c r="A603" s="108"/>
      <c r="B603" s="108"/>
      <c r="C603" s="108"/>
      <c r="D603" s="108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  <c r="O603" s="108"/>
      <c r="P603" s="108"/>
      <c r="Q603" s="108"/>
      <c r="R603" s="108"/>
      <c r="S603" s="108"/>
      <c r="T603" s="108"/>
      <c r="U603" s="108"/>
      <c r="V603" s="108"/>
      <c r="W603" s="108"/>
      <c r="X603" s="108"/>
      <c r="Y603" s="108"/>
      <c r="Z603" s="108"/>
      <c r="AA603" s="108"/>
      <c r="AB603" s="108"/>
      <c r="AC603" s="108"/>
      <c r="AD603" s="108"/>
      <c r="AE603" s="108"/>
      <c r="AF603" s="108"/>
      <c r="AG603" s="108"/>
      <c r="AH603" s="108"/>
      <c r="AI603" s="108"/>
      <c r="AJ603" s="108"/>
      <c r="AK603" s="108"/>
      <c r="AL603" s="108"/>
      <c r="AM603" s="108"/>
      <c r="AN603" s="108"/>
      <c r="AO603" s="108"/>
      <c r="AP603" s="108"/>
      <c r="AQ603" s="108"/>
      <c r="AR603" s="108"/>
      <c r="AS603" s="108"/>
      <c r="AT603" s="108"/>
      <c r="AU603" s="108"/>
      <c r="AV603" s="108"/>
      <c r="AW603" s="108"/>
      <c r="AX603" s="108"/>
      <c r="AY603" s="108"/>
      <c r="AZ603" s="108"/>
      <c r="BA603" s="108"/>
    </row>
    <row r="604" spans="1:53">
      <c r="A604" s="108"/>
      <c r="B604" s="108"/>
      <c r="C604" s="108"/>
      <c r="D604" s="108"/>
      <c r="E604" s="108"/>
      <c r="F604" s="108"/>
      <c r="G604" s="108"/>
      <c r="H604" s="108"/>
      <c r="I604" s="108"/>
      <c r="J604" s="108"/>
      <c r="K604" s="108"/>
      <c r="L604" s="108"/>
      <c r="M604" s="108"/>
      <c r="N604" s="108"/>
      <c r="O604" s="108"/>
      <c r="P604" s="108"/>
      <c r="Q604" s="108"/>
      <c r="R604" s="108"/>
      <c r="S604" s="108"/>
      <c r="T604" s="108"/>
      <c r="U604" s="108"/>
      <c r="V604" s="108"/>
      <c r="W604" s="108"/>
      <c r="X604" s="108"/>
      <c r="Y604" s="108"/>
      <c r="Z604" s="108"/>
      <c r="AA604" s="108"/>
      <c r="AB604" s="108"/>
      <c r="AC604" s="108"/>
      <c r="AD604" s="108"/>
      <c r="AE604" s="108"/>
      <c r="AF604" s="108"/>
      <c r="AG604" s="108"/>
      <c r="AH604" s="108"/>
      <c r="AI604" s="108"/>
      <c r="AJ604" s="108"/>
      <c r="AK604" s="108"/>
      <c r="AL604" s="108"/>
      <c r="AM604" s="108"/>
      <c r="AN604" s="108"/>
      <c r="AO604" s="108"/>
      <c r="AP604" s="108"/>
      <c r="AQ604" s="108"/>
      <c r="AR604" s="108"/>
      <c r="AS604" s="108"/>
      <c r="AT604" s="108"/>
      <c r="AU604" s="108"/>
      <c r="AV604" s="108"/>
      <c r="AW604" s="108"/>
      <c r="AX604" s="108"/>
      <c r="AY604" s="108"/>
      <c r="AZ604" s="108"/>
      <c r="BA604" s="108"/>
    </row>
    <row r="605" spans="1:53">
      <c r="A605" s="108"/>
      <c r="B605" s="108"/>
      <c r="C605" s="108"/>
      <c r="D605" s="108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  <c r="O605" s="108"/>
      <c r="P605" s="108"/>
      <c r="Q605" s="108"/>
      <c r="R605" s="108"/>
      <c r="S605" s="108"/>
      <c r="T605" s="108"/>
      <c r="U605" s="108"/>
      <c r="V605" s="108"/>
      <c r="W605" s="108"/>
      <c r="X605" s="108"/>
      <c r="Y605" s="108"/>
      <c r="Z605" s="108"/>
      <c r="AA605" s="108"/>
      <c r="AB605" s="108"/>
      <c r="AC605" s="108"/>
      <c r="AD605" s="108"/>
      <c r="AE605" s="108"/>
      <c r="AF605" s="108"/>
      <c r="AG605" s="108"/>
      <c r="AH605" s="108"/>
      <c r="AI605" s="108"/>
      <c r="AJ605" s="108"/>
      <c r="AK605" s="108"/>
      <c r="AL605" s="108"/>
      <c r="AM605" s="108"/>
      <c r="AN605" s="108"/>
      <c r="AO605" s="108"/>
      <c r="AP605" s="108"/>
      <c r="AQ605" s="108"/>
      <c r="AR605" s="108"/>
      <c r="AS605" s="108"/>
      <c r="AT605" s="108"/>
      <c r="AU605" s="108"/>
      <c r="AV605" s="108"/>
      <c r="AW605" s="108"/>
      <c r="AX605" s="108"/>
      <c r="AY605" s="108"/>
      <c r="AZ605" s="108"/>
      <c r="BA605" s="108"/>
    </row>
    <row r="606" spans="1:53">
      <c r="A606" s="108"/>
      <c r="B606" s="108"/>
      <c r="C606" s="108"/>
      <c r="D606" s="108"/>
      <c r="E606" s="108"/>
      <c r="F606" s="108"/>
      <c r="G606" s="108"/>
      <c r="H606" s="108"/>
      <c r="I606" s="108"/>
      <c r="J606" s="108"/>
      <c r="K606" s="108"/>
      <c r="L606" s="108"/>
      <c r="M606" s="108"/>
      <c r="N606" s="108"/>
      <c r="O606" s="108"/>
      <c r="P606" s="108"/>
      <c r="Q606" s="108"/>
      <c r="R606" s="108"/>
      <c r="S606" s="108"/>
      <c r="T606" s="108"/>
      <c r="U606" s="108"/>
      <c r="V606" s="108"/>
      <c r="W606" s="108"/>
      <c r="X606" s="108"/>
      <c r="Y606" s="108"/>
      <c r="Z606" s="108"/>
      <c r="AA606" s="108"/>
      <c r="AB606" s="108"/>
      <c r="AC606" s="108"/>
      <c r="AD606" s="108"/>
      <c r="AE606" s="108"/>
      <c r="AF606" s="108"/>
      <c r="AG606" s="108"/>
      <c r="AH606" s="108"/>
      <c r="AI606" s="108"/>
      <c r="AJ606" s="108"/>
      <c r="AK606" s="108"/>
      <c r="AL606" s="108"/>
      <c r="AM606" s="108"/>
      <c r="AN606" s="108"/>
      <c r="AO606" s="108"/>
      <c r="AP606" s="108"/>
      <c r="AQ606" s="108"/>
      <c r="AR606" s="108"/>
      <c r="AS606" s="108"/>
      <c r="AT606" s="108"/>
      <c r="AU606" s="108"/>
      <c r="AV606" s="108"/>
      <c r="AW606" s="108"/>
      <c r="AX606" s="108"/>
      <c r="AY606" s="108"/>
      <c r="AZ606" s="108"/>
      <c r="BA606" s="108"/>
    </row>
    <row r="607" spans="1:53">
      <c r="A607" s="108"/>
      <c r="B607" s="108"/>
      <c r="C607" s="108"/>
      <c r="D607" s="108"/>
      <c r="E607" s="108"/>
      <c r="F607" s="108"/>
      <c r="G607" s="108"/>
      <c r="H607" s="108"/>
      <c r="I607" s="108"/>
      <c r="J607" s="108"/>
      <c r="K607" s="108"/>
      <c r="L607" s="108"/>
      <c r="M607" s="108"/>
      <c r="N607" s="108"/>
      <c r="O607" s="108"/>
      <c r="P607" s="108"/>
      <c r="Q607" s="108"/>
      <c r="R607" s="108"/>
      <c r="S607" s="108"/>
      <c r="T607" s="108"/>
      <c r="U607" s="108"/>
      <c r="V607" s="108"/>
      <c r="W607" s="108"/>
      <c r="X607" s="108"/>
      <c r="Y607" s="108"/>
      <c r="Z607" s="108"/>
      <c r="AA607" s="108"/>
      <c r="AB607" s="108"/>
      <c r="AC607" s="108"/>
      <c r="AD607" s="108"/>
      <c r="AE607" s="108"/>
      <c r="AF607" s="108"/>
      <c r="AG607" s="108"/>
      <c r="AH607" s="108"/>
      <c r="AI607" s="108"/>
      <c r="AJ607" s="108"/>
      <c r="AK607" s="108"/>
      <c r="AL607" s="108"/>
      <c r="AM607" s="108"/>
      <c r="AN607" s="108"/>
      <c r="AO607" s="108"/>
      <c r="AP607" s="108"/>
      <c r="AQ607" s="108"/>
      <c r="AR607" s="108"/>
      <c r="AS607" s="108"/>
      <c r="AT607" s="108"/>
      <c r="AU607" s="108"/>
      <c r="AV607" s="108"/>
      <c r="AW607" s="108"/>
      <c r="AX607" s="108"/>
      <c r="AY607" s="108"/>
      <c r="AZ607" s="108"/>
      <c r="BA607" s="108"/>
    </row>
    <row r="608" spans="1:53">
      <c r="A608" s="108"/>
      <c r="B608" s="108"/>
      <c r="C608" s="108"/>
      <c r="D608" s="108"/>
      <c r="E608" s="108"/>
      <c r="F608" s="108"/>
      <c r="G608" s="108"/>
      <c r="H608" s="108"/>
      <c r="I608" s="108"/>
      <c r="J608" s="108"/>
      <c r="K608" s="108"/>
      <c r="L608" s="108"/>
      <c r="M608" s="108"/>
      <c r="N608" s="108"/>
      <c r="O608" s="108"/>
      <c r="P608" s="108"/>
      <c r="Q608" s="108"/>
      <c r="R608" s="108"/>
      <c r="S608" s="108"/>
      <c r="T608" s="108"/>
      <c r="U608" s="108"/>
      <c r="V608" s="108"/>
      <c r="W608" s="108"/>
      <c r="X608" s="108"/>
      <c r="Y608" s="108"/>
      <c r="Z608" s="108"/>
      <c r="AA608" s="108"/>
      <c r="AB608" s="108"/>
      <c r="AC608" s="108"/>
      <c r="AD608" s="108"/>
      <c r="AE608" s="108"/>
      <c r="AF608" s="108"/>
      <c r="AG608" s="108"/>
      <c r="AH608" s="108"/>
      <c r="AI608" s="108"/>
      <c r="AJ608" s="108"/>
      <c r="AK608" s="108"/>
      <c r="AL608" s="108"/>
      <c r="AM608" s="108"/>
      <c r="AN608" s="108"/>
      <c r="AO608" s="108"/>
      <c r="AP608" s="108"/>
      <c r="AQ608" s="108"/>
      <c r="AR608" s="108"/>
      <c r="AS608" s="108"/>
      <c r="AT608" s="108"/>
      <c r="AU608" s="108"/>
      <c r="AV608" s="108"/>
      <c r="AW608" s="108"/>
      <c r="AX608" s="108"/>
      <c r="AY608" s="108"/>
      <c r="AZ608" s="108"/>
      <c r="BA608" s="108"/>
    </row>
    <row r="609" spans="1:53">
      <c r="A609" s="108"/>
      <c r="B609" s="108"/>
      <c r="C609" s="108"/>
      <c r="D609" s="108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  <c r="O609" s="108"/>
      <c r="P609" s="108"/>
      <c r="Q609" s="108"/>
      <c r="R609" s="108"/>
      <c r="S609" s="108"/>
      <c r="T609" s="108"/>
      <c r="U609" s="108"/>
      <c r="V609" s="108"/>
      <c r="W609" s="108"/>
      <c r="X609" s="108"/>
      <c r="Y609" s="108"/>
      <c r="Z609" s="108"/>
      <c r="AA609" s="108"/>
      <c r="AB609" s="108"/>
      <c r="AC609" s="108"/>
      <c r="AD609" s="108"/>
      <c r="AE609" s="108"/>
      <c r="AF609" s="108"/>
      <c r="AG609" s="108"/>
      <c r="AH609" s="108"/>
      <c r="AI609" s="108"/>
      <c r="AJ609" s="108"/>
      <c r="AK609" s="108"/>
      <c r="AL609" s="108"/>
      <c r="AM609" s="108"/>
      <c r="AN609" s="108"/>
      <c r="AO609" s="108"/>
      <c r="AP609" s="108"/>
      <c r="AQ609" s="108"/>
      <c r="AR609" s="108"/>
      <c r="AS609" s="108"/>
      <c r="AT609" s="108"/>
      <c r="AU609" s="108"/>
      <c r="AV609" s="108"/>
      <c r="AW609" s="108"/>
      <c r="AX609" s="108"/>
      <c r="AY609" s="108"/>
      <c r="AZ609" s="108"/>
      <c r="BA609" s="108"/>
    </row>
    <row r="610" spans="1:53">
      <c r="A610" s="108"/>
      <c r="B610" s="108"/>
      <c r="C610" s="108"/>
      <c r="D610" s="108"/>
      <c r="E610" s="108"/>
      <c r="F610" s="108"/>
      <c r="G610" s="108"/>
      <c r="H610" s="108"/>
      <c r="I610" s="108"/>
      <c r="J610" s="108"/>
      <c r="K610" s="108"/>
      <c r="L610" s="108"/>
      <c r="M610" s="108"/>
      <c r="N610" s="108"/>
      <c r="O610" s="108"/>
      <c r="P610" s="108"/>
      <c r="Q610" s="108"/>
      <c r="R610" s="108"/>
      <c r="S610" s="108"/>
      <c r="T610" s="108"/>
      <c r="U610" s="108"/>
      <c r="V610" s="108"/>
      <c r="W610" s="108"/>
      <c r="X610" s="108"/>
      <c r="Y610" s="108"/>
      <c r="Z610" s="108"/>
      <c r="AA610" s="108"/>
      <c r="AB610" s="108"/>
      <c r="AC610" s="108"/>
      <c r="AD610" s="108"/>
      <c r="AE610" s="108"/>
      <c r="AF610" s="108"/>
      <c r="AG610" s="108"/>
      <c r="AH610" s="108"/>
      <c r="AI610" s="108"/>
      <c r="AJ610" s="108"/>
      <c r="AK610" s="108"/>
      <c r="AL610" s="108"/>
      <c r="AM610" s="108"/>
      <c r="AN610" s="108"/>
      <c r="AO610" s="108"/>
      <c r="AP610" s="108"/>
      <c r="AQ610" s="108"/>
      <c r="AR610" s="108"/>
      <c r="AS610" s="108"/>
      <c r="AT610" s="108"/>
      <c r="AU610" s="108"/>
      <c r="AV610" s="108"/>
      <c r="AW610" s="108"/>
      <c r="AX610" s="108"/>
      <c r="AY610" s="108"/>
      <c r="AZ610" s="108"/>
      <c r="BA610" s="108"/>
    </row>
    <row r="611" spans="1:53">
      <c r="A611" s="108"/>
      <c r="B611" s="108"/>
      <c r="C611" s="108"/>
      <c r="D611" s="108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  <c r="O611" s="108"/>
      <c r="P611" s="108"/>
      <c r="Q611" s="108"/>
      <c r="R611" s="108"/>
      <c r="S611" s="108"/>
      <c r="T611" s="108"/>
      <c r="U611" s="108"/>
      <c r="V611" s="108"/>
      <c r="W611" s="108"/>
      <c r="X611" s="108"/>
      <c r="Y611" s="108"/>
      <c r="Z611" s="108"/>
      <c r="AA611" s="108"/>
      <c r="AB611" s="108"/>
      <c r="AC611" s="108"/>
      <c r="AD611" s="108"/>
      <c r="AE611" s="108"/>
      <c r="AF611" s="108"/>
      <c r="AG611" s="108"/>
      <c r="AH611" s="108"/>
      <c r="AI611" s="108"/>
      <c r="AJ611" s="108"/>
      <c r="AK611" s="108"/>
      <c r="AL611" s="108"/>
      <c r="AM611" s="108"/>
      <c r="AN611" s="108"/>
      <c r="AO611" s="108"/>
      <c r="AP611" s="108"/>
      <c r="AQ611" s="108"/>
      <c r="AR611" s="108"/>
      <c r="AS611" s="108"/>
      <c r="AT611" s="108"/>
      <c r="AU611" s="108"/>
      <c r="AV611" s="108"/>
      <c r="AW611" s="108"/>
      <c r="AX611" s="108"/>
      <c r="AY611" s="108"/>
      <c r="AZ611" s="108"/>
      <c r="BA611" s="108"/>
    </row>
    <row r="612" spans="1:53">
      <c r="A612" s="108"/>
      <c r="B612" s="108"/>
      <c r="C612" s="108"/>
      <c r="D612" s="108"/>
      <c r="E612" s="108"/>
      <c r="F612" s="108"/>
      <c r="G612" s="108"/>
      <c r="H612" s="108"/>
      <c r="I612" s="108"/>
      <c r="J612" s="108"/>
      <c r="K612" s="108"/>
      <c r="L612" s="108"/>
      <c r="M612" s="108"/>
      <c r="N612" s="108"/>
      <c r="O612" s="108"/>
      <c r="P612" s="108"/>
      <c r="Q612" s="108"/>
      <c r="R612" s="108"/>
      <c r="S612" s="108"/>
      <c r="T612" s="108"/>
      <c r="U612" s="108"/>
      <c r="V612" s="108"/>
      <c r="W612" s="108"/>
      <c r="X612" s="108"/>
      <c r="Y612" s="108"/>
      <c r="Z612" s="108"/>
      <c r="AA612" s="108"/>
      <c r="AB612" s="108"/>
      <c r="AC612" s="108"/>
      <c r="AD612" s="108"/>
      <c r="AE612" s="108"/>
      <c r="AF612" s="108"/>
      <c r="AG612" s="108"/>
      <c r="AH612" s="108"/>
      <c r="AI612" s="108"/>
      <c r="AJ612" s="108"/>
      <c r="AK612" s="108"/>
      <c r="AL612" s="108"/>
      <c r="AM612" s="108"/>
      <c r="AN612" s="108"/>
      <c r="AO612" s="108"/>
      <c r="AP612" s="108"/>
      <c r="AQ612" s="108"/>
      <c r="AR612" s="108"/>
      <c r="AS612" s="108"/>
      <c r="AT612" s="108"/>
      <c r="AU612" s="108"/>
      <c r="AV612" s="108"/>
      <c r="AW612" s="108"/>
      <c r="AX612" s="108"/>
      <c r="AY612" s="108"/>
      <c r="AZ612" s="108"/>
      <c r="BA612" s="108"/>
    </row>
    <row r="613" spans="1:53">
      <c r="A613" s="108"/>
      <c r="B613" s="108"/>
      <c r="C613" s="108"/>
      <c r="D613" s="108"/>
      <c r="E613" s="108"/>
      <c r="F613" s="108"/>
      <c r="G613" s="108"/>
      <c r="H613" s="108"/>
      <c r="I613" s="108"/>
      <c r="J613" s="108"/>
      <c r="K613" s="108"/>
      <c r="L613" s="108"/>
      <c r="M613" s="108"/>
      <c r="N613" s="108"/>
      <c r="O613" s="108"/>
      <c r="P613" s="108"/>
      <c r="Q613" s="108"/>
      <c r="R613" s="108"/>
      <c r="S613" s="108"/>
      <c r="T613" s="108"/>
      <c r="U613" s="108"/>
      <c r="V613" s="108"/>
      <c r="W613" s="108"/>
      <c r="X613" s="108"/>
      <c r="Y613" s="108"/>
      <c r="Z613" s="108"/>
      <c r="AA613" s="108"/>
      <c r="AB613" s="108"/>
      <c r="AC613" s="108"/>
      <c r="AD613" s="108"/>
      <c r="AE613" s="108"/>
      <c r="AF613" s="108"/>
      <c r="AG613" s="108"/>
      <c r="AH613" s="108"/>
      <c r="AI613" s="108"/>
      <c r="AJ613" s="108"/>
      <c r="AK613" s="108"/>
      <c r="AL613" s="108"/>
      <c r="AM613" s="108"/>
      <c r="AN613" s="108"/>
      <c r="AO613" s="108"/>
      <c r="AP613" s="108"/>
      <c r="AQ613" s="108"/>
      <c r="AR613" s="108"/>
      <c r="AS613" s="108"/>
      <c r="AT613" s="108"/>
      <c r="AU613" s="108"/>
      <c r="AV613" s="108"/>
      <c r="AW613" s="108"/>
      <c r="AX613" s="108"/>
      <c r="AY613" s="108"/>
      <c r="AZ613" s="108"/>
      <c r="BA613" s="108"/>
    </row>
    <row r="614" spans="1:53">
      <c r="A614" s="108"/>
      <c r="B614" s="108"/>
      <c r="C614" s="108"/>
      <c r="D614" s="108"/>
      <c r="E614" s="108"/>
      <c r="F614" s="108"/>
      <c r="G614" s="108"/>
      <c r="H614" s="108"/>
      <c r="I614" s="108"/>
      <c r="J614" s="108"/>
      <c r="K614" s="108"/>
      <c r="L614" s="108"/>
      <c r="M614" s="108"/>
      <c r="N614" s="108"/>
      <c r="O614" s="108"/>
      <c r="P614" s="108"/>
      <c r="Q614" s="108"/>
      <c r="R614" s="108"/>
      <c r="S614" s="108"/>
      <c r="T614" s="108"/>
      <c r="U614" s="108"/>
      <c r="V614" s="108"/>
      <c r="W614" s="108"/>
      <c r="X614" s="108"/>
      <c r="Y614" s="108"/>
      <c r="Z614" s="108"/>
      <c r="AA614" s="108"/>
      <c r="AB614" s="108"/>
      <c r="AC614" s="108"/>
      <c r="AD614" s="108"/>
      <c r="AE614" s="108"/>
      <c r="AF614" s="108"/>
      <c r="AG614" s="108"/>
      <c r="AH614" s="108"/>
      <c r="AI614" s="108"/>
      <c r="AJ614" s="108"/>
      <c r="AK614" s="108"/>
      <c r="AL614" s="108"/>
      <c r="AM614" s="108"/>
      <c r="AN614" s="108"/>
      <c r="AO614" s="108"/>
      <c r="AP614" s="108"/>
      <c r="AQ614" s="108"/>
      <c r="AR614" s="108"/>
      <c r="AS614" s="108"/>
      <c r="AT614" s="108"/>
      <c r="AU614" s="108"/>
      <c r="AV614" s="108"/>
      <c r="AW614" s="108"/>
      <c r="AX614" s="108"/>
      <c r="AY614" s="108"/>
      <c r="AZ614" s="108"/>
      <c r="BA614" s="108"/>
    </row>
    <row r="615" spans="1:53">
      <c r="A615" s="108"/>
      <c r="B615" s="108"/>
      <c r="C615" s="108"/>
      <c r="D615" s="108"/>
      <c r="E615" s="108"/>
      <c r="F615" s="108"/>
      <c r="G615" s="108"/>
      <c r="H615" s="108"/>
      <c r="I615" s="108"/>
      <c r="J615" s="108"/>
      <c r="K615" s="108"/>
      <c r="L615" s="108"/>
      <c r="M615" s="108"/>
      <c r="N615" s="108"/>
      <c r="O615" s="108"/>
      <c r="P615" s="108"/>
      <c r="Q615" s="108"/>
      <c r="R615" s="108"/>
      <c r="S615" s="108"/>
      <c r="T615" s="108"/>
      <c r="U615" s="108"/>
      <c r="V615" s="108"/>
      <c r="W615" s="108"/>
      <c r="X615" s="108"/>
      <c r="Y615" s="108"/>
      <c r="Z615" s="108"/>
      <c r="AA615" s="108"/>
      <c r="AB615" s="108"/>
      <c r="AC615" s="108"/>
      <c r="AD615" s="108"/>
      <c r="AE615" s="108"/>
      <c r="AF615" s="108"/>
      <c r="AG615" s="108"/>
      <c r="AH615" s="108"/>
      <c r="AI615" s="108"/>
      <c r="AJ615" s="108"/>
      <c r="AK615" s="108"/>
      <c r="AL615" s="108"/>
      <c r="AM615" s="108"/>
      <c r="AN615" s="108"/>
      <c r="AO615" s="108"/>
      <c r="AP615" s="108"/>
      <c r="AQ615" s="108"/>
      <c r="AR615" s="108"/>
      <c r="AS615" s="108"/>
      <c r="AT615" s="108"/>
      <c r="AU615" s="108"/>
      <c r="AV615" s="108"/>
      <c r="AW615" s="108"/>
      <c r="AX615" s="108"/>
      <c r="AY615" s="108"/>
      <c r="AZ615" s="108"/>
      <c r="BA615" s="108"/>
    </row>
    <row r="616" spans="1:53">
      <c r="A616" s="108"/>
      <c r="B616" s="108"/>
      <c r="C616" s="108"/>
      <c r="D616" s="108"/>
      <c r="E616" s="108"/>
      <c r="F616" s="108"/>
      <c r="G616" s="108"/>
      <c r="H616" s="108"/>
      <c r="I616" s="108"/>
      <c r="J616" s="108"/>
      <c r="K616" s="108"/>
      <c r="L616" s="108"/>
      <c r="M616" s="108"/>
      <c r="N616" s="108"/>
      <c r="O616" s="108"/>
      <c r="P616" s="108"/>
      <c r="Q616" s="108"/>
      <c r="R616" s="108"/>
      <c r="S616" s="108"/>
      <c r="T616" s="108"/>
      <c r="U616" s="108"/>
      <c r="V616" s="108"/>
      <c r="W616" s="108"/>
      <c r="X616" s="108"/>
      <c r="Y616" s="108"/>
      <c r="Z616" s="108"/>
      <c r="AA616" s="108"/>
      <c r="AB616" s="108"/>
      <c r="AC616" s="108"/>
      <c r="AD616" s="108"/>
      <c r="AE616" s="108"/>
      <c r="AF616" s="108"/>
      <c r="AG616" s="108"/>
      <c r="AH616" s="108"/>
      <c r="AI616" s="108"/>
      <c r="AJ616" s="108"/>
      <c r="AK616" s="108"/>
      <c r="AL616" s="108"/>
      <c r="AM616" s="108"/>
      <c r="AN616" s="108"/>
      <c r="AO616" s="108"/>
      <c r="AP616" s="108"/>
      <c r="AQ616" s="108"/>
      <c r="AR616" s="108"/>
      <c r="AS616" s="108"/>
      <c r="AT616" s="108"/>
      <c r="AU616" s="108"/>
      <c r="AV616" s="108"/>
      <c r="AW616" s="108"/>
      <c r="AX616" s="108"/>
      <c r="AY616" s="108"/>
      <c r="AZ616" s="108"/>
      <c r="BA616" s="108"/>
    </row>
    <row r="617" spans="1:53">
      <c r="A617" s="108"/>
      <c r="B617" s="108"/>
      <c r="C617" s="108"/>
      <c r="D617" s="108"/>
      <c r="E617" s="108"/>
      <c r="F617" s="108"/>
      <c r="G617" s="108"/>
      <c r="H617" s="108"/>
      <c r="I617" s="108"/>
      <c r="J617" s="108"/>
      <c r="K617" s="108"/>
      <c r="L617" s="108"/>
      <c r="M617" s="108"/>
      <c r="N617" s="108"/>
      <c r="O617" s="108"/>
      <c r="P617" s="108"/>
      <c r="Q617" s="108"/>
      <c r="R617" s="108"/>
      <c r="S617" s="108"/>
      <c r="T617" s="108"/>
      <c r="U617" s="108"/>
      <c r="V617" s="108"/>
      <c r="W617" s="108"/>
      <c r="X617" s="108"/>
      <c r="Y617" s="108"/>
      <c r="Z617" s="108"/>
      <c r="AA617" s="108"/>
      <c r="AB617" s="108"/>
      <c r="AC617" s="108"/>
      <c r="AD617" s="108"/>
      <c r="AE617" s="108"/>
      <c r="AF617" s="108"/>
      <c r="AG617" s="108"/>
      <c r="AH617" s="108"/>
      <c r="AI617" s="108"/>
      <c r="AJ617" s="108"/>
      <c r="AK617" s="108"/>
      <c r="AL617" s="108"/>
      <c r="AM617" s="108"/>
      <c r="AN617" s="108"/>
      <c r="AO617" s="108"/>
      <c r="AP617" s="108"/>
      <c r="AQ617" s="108"/>
      <c r="AR617" s="108"/>
      <c r="AS617" s="108"/>
      <c r="AT617" s="108"/>
      <c r="AU617" s="108"/>
      <c r="AV617" s="108"/>
      <c r="AW617" s="108"/>
      <c r="AX617" s="108"/>
      <c r="AY617" s="108"/>
      <c r="AZ617" s="108"/>
      <c r="BA617" s="108"/>
    </row>
    <row r="618" spans="1:53">
      <c r="A618" s="108"/>
      <c r="B618" s="108"/>
      <c r="C618" s="108"/>
      <c r="D618" s="108"/>
      <c r="E618" s="108"/>
      <c r="F618" s="108"/>
      <c r="G618" s="108"/>
      <c r="H618" s="108"/>
      <c r="I618" s="108"/>
      <c r="J618" s="108"/>
      <c r="K618" s="108"/>
      <c r="L618" s="108"/>
      <c r="M618" s="108"/>
      <c r="N618" s="108"/>
      <c r="O618" s="108"/>
      <c r="P618" s="108"/>
      <c r="Q618" s="108"/>
      <c r="R618" s="108"/>
      <c r="S618" s="108"/>
      <c r="T618" s="108"/>
      <c r="U618" s="108"/>
      <c r="V618" s="108"/>
      <c r="W618" s="108"/>
      <c r="X618" s="108"/>
      <c r="Y618" s="108"/>
      <c r="Z618" s="108"/>
      <c r="AA618" s="108"/>
      <c r="AB618" s="108"/>
      <c r="AC618" s="108"/>
      <c r="AD618" s="108"/>
      <c r="AE618" s="108"/>
      <c r="AF618" s="108"/>
      <c r="AG618" s="108"/>
      <c r="AH618" s="108"/>
      <c r="AI618" s="108"/>
      <c r="AJ618" s="108"/>
      <c r="AK618" s="108"/>
      <c r="AL618" s="108"/>
      <c r="AM618" s="108"/>
      <c r="AN618" s="108"/>
      <c r="AO618" s="108"/>
      <c r="AP618" s="108"/>
      <c r="AQ618" s="108"/>
      <c r="AR618" s="108"/>
      <c r="AS618" s="108"/>
      <c r="AT618" s="108"/>
      <c r="AU618" s="108"/>
      <c r="AV618" s="108"/>
      <c r="AW618" s="108"/>
      <c r="AX618" s="108"/>
      <c r="AY618" s="108"/>
      <c r="AZ618" s="108"/>
      <c r="BA618" s="108"/>
    </row>
    <row r="619" spans="1:53">
      <c r="A619" s="108"/>
      <c r="B619" s="108"/>
      <c r="C619" s="108"/>
      <c r="D619" s="108"/>
      <c r="E619" s="108"/>
      <c r="F619" s="108"/>
      <c r="G619" s="108"/>
      <c r="H619" s="108"/>
      <c r="I619" s="108"/>
      <c r="J619" s="108"/>
      <c r="K619" s="108"/>
      <c r="L619" s="108"/>
      <c r="M619" s="108"/>
      <c r="N619" s="108"/>
      <c r="O619" s="108"/>
      <c r="P619" s="108"/>
      <c r="Q619" s="108"/>
      <c r="R619" s="108"/>
      <c r="S619" s="108"/>
      <c r="T619" s="108"/>
      <c r="U619" s="108"/>
      <c r="V619" s="108"/>
      <c r="W619" s="108"/>
      <c r="X619" s="108"/>
      <c r="Y619" s="108"/>
      <c r="Z619" s="108"/>
      <c r="AA619" s="108"/>
      <c r="AB619" s="108"/>
      <c r="AC619" s="108"/>
      <c r="AD619" s="108"/>
      <c r="AE619" s="108"/>
      <c r="AF619" s="108"/>
      <c r="AG619" s="108"/>
      <c r="AH619" s="108"/>
      <c r="AI619" s="108"/>
      <c r="AJ619" s="108"/>
      <c r="AK619" s="108"/>
      <c r="AL619" s="108"/>
      <c r="AM619" s="108"/>
      <c r="AN619" s="108"/>
      <c r="AO619" s="108"/>
      <c r="AP619" s="108"/>
      <c r="AQ619" s="108"/>
      <c r="AR619" s="108"/>
      <c r="AS619" s="108"/>
      <c r="AT619" s="108"/>
      <c r="AU619" s="108"/>
      <c r="AV619" s="108"/>
      <c r="AW619" s="108"/>
      <c r="AX619" s="108"/>
      <c r="AY619" s="108"/>
      <c r="AZ619" s="108"/>
      <c r="BA619" s="108"/>
    </row>
    <row r="620" spans="1:53">
      <c r="A620" s="108"/>
      <c r="B620" s="108"/>
      <c r="C620" s="108"/>
      <c r="D620" s="108"/>
      <c r="E620" s="108"/>
      <c r="F620" s="108"/>
      <c r="G620" s="108"/>
      <c r="H620" s="108"/>
      <c r="I620" s="108"/>
      <c r="J620" s="108"/>
      <c r="K620" s="108"/>
      <c r="L620" s="108"/>
      <c r="M620" s="108"/>
      <c r="N620" s="108"/>
      <c r="O620" s="108"/>
      <c r="P620" s="108"/>
      <c r="Q620" s="108"/>
      <c r="R620" s="108"/>
      <c r="S620" s="108"/>
      <c r="T620" s="108"/>
      <c r="U620" s="108"/>
      <c r="V620" s="108"/>
      <c r="W620" s="108"/>
      <c r="X620" s="108"/>
      <c r="Y620" s="108"/>
      <c r="Z620" s="108"/>
      <c r="AA620" s="108"/>
      <c r="AB620" s="108"/>
      <c r="AC620" s="108"/>
      <c r="AD620" s="108"/>
      <c r="AE620" s="108"/>
      <c r="AF620" s="108"/>
      <c r="AG620" s="108"/>
      <c r="AH620" s="108"/>
      <c r="AI620" s="108"/>
      <c r="AJ620" s="108"/>
      <c r="AK620" s="108"/>
      <c r="AL620" s="108"/>
      <c r="AM620" s="108"/>
      <c r="AN620" s="108"/>
      <c r="AO620" s="108"/>
      <c r="AP620" s="108"/>
      <c r="AQ620" s="108"/>
      <c r="AR620" s="108"/>
      <c r="AS620" s="108"/>
      <c r="AT620" s="108"/>
      <c r="AU620" s="108"/>
      <c r="AV620" s="108"/>
      <c r="AW620" s="108"/>
      <c r="AX620" s="108"/>
      <c r="AY620" s="108"/>
      <c r="AZ620" s="108"/>
      <c r="BA620" s="108"/>
    </row>
    <row r="621" spans="1:53">
      <c r="A621" s="108"/>
      <c r="B621" s="108"/>
      <c r="C621" s="108"/>
      <c r="D621" s="108"/>
      <c r="E621" s="108"/>
      <c r="F621" s="108"/>
      <c r="G621" s="108"/>
      <c r="H621" s="108"/>
      <c r="I621" s="108"/>
      <c r="J621" s="108"/>
      <c r="K621" s="108"/>
      <c r="L621" s="108"/>
      <c r="M621" s="108"/>
      <c r="N621" s="108"/>
      <c r="O621" s="108"/>
      <c r="P621" s="108"/>
      <c r="Q621" s="108"/>
      <c r="R621" s="108"/>
      <c r="S621" s="108"/>
      <c r="T621" s="108"/>
      <c r="U621" s="108"/>
      <c r="V621" s="108"/>
      <c r="W621" s="108"/>
      <c r="X621" s="108"/>
      <c r="Y621" s="108"/>
      <c r="Z621" s="108"/>
      <c r="AA621" s="108"/>
      <c r="AB621" s="108"/>
      <c r="AC621" s="108"/>
      <c r="AD621" s="108"/>
      <c r="AE621" s="108"/>
      <c r="AF621" s="108"/>
      <c r="AG621" s="108"/>
      <c r="AH621" s="108"/>
      <c r="AI621" s="108"/>
      <c r="AJ621" s="108"/>
      <c r="AK621" s="108"/>
      <c r="AL621" s="108"/>
      <c r="AM621" s="108"/>
      <c r="AN621" s="108"/>
      <c r="AO621" s="108"/>
      <c r="AP621" s="108"/>
      <c r="AQ621" s="108"/>
      <c r="AR621" s="108"/>
      <c r="AS621" s="108"/>
      <c r="AT621" s="108"/>
      <c r="AU621" s="108"/>
      <c r="AV621" s="108"/>
      <c r="AW621" s="108"/>
      <c r="AX621" s="108"/>
      <c r="AY621" s="108"/>
      <c r="AZ621" s="108"/>
      <c r="BA621" s="108"/>
    </row>
    <row r="622" spans="1:53">
      <c r="A622" s="108"/>
      <c r="B622" s="108"/>
      <c r="C622" s="108"/>
      <c r="D622" s="108"/>
      <c r="E622" s="108"/>
      <c r="F622" s="108"/>
      <c r="G622" s="108"/>
      <c r="H622" s="108"/>
      <c r="I622" s="108"/>
      <c r="J622" s="108"/>
      <c r="K622" s="108"/>
      <c r="L622" s="108"/>
      <c r="M622" s="108"/>
      <c r="N622" s="108"/>
      <c r="O622" s="108"/>
      <c r="P622" s="108"/>
      <c r="Q622" s="108"/>
      <c r="R622" s="108"/>
      <c r="S622" s="108"/>
      <c r="T622" s="108"/>
      <c r="U622" s="108"/>
      <c r="V622" s="108"/>
      <c r="W622" s="108"/>
      <c r="X622" s="108"/>
      <c r="Y622" s="108"/>
      <c r="Z622" s="108"/>
      <c r="AA622" s="108"/>
      <c r="AB622" s="108"/>
      <c r="AC622" s="108"/>
      <c r="AD622" s="108"/>
      <c r="AE622" s="108"/>
      <c r="AF622" s="108"/>
      <c r="AG622" s="108"/>
      <c r="AH622" s="108"/>
      <c r="AI622" s="108"/>
      <c r="AJ622" s="108"/>
      <c r="AK622" s="108"/>
      <c r="AL622" s="108"/>
      <c r="AM622" s="108"/>
      <c r="AN622" s="108"/>
      <c r="AO622" s="108"/>
      <c r="AP622" s="108"/>
      <c r="AQ622" s="108"/>
      <c r="AR622" s="108"/>
      <c r="AS622" s="108"/>
      <c r="AT622" s="108"/>
      <c r="AU622" s="108"/>
      <c r="AV622" s="108"/>
      <c r="AW622" s="108"/>
      <c r="AX622" s="108"/>
      <c r="AY622" s="108"/>
      <c r="AZ622" s="108"/>
      <c r="BA622" s="108"/>
    </row>
    <row r="623" spans="1:53">
      <c r="A623" s="108"/>
      <c r="B623" s="108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  <c r="M623" s="108"/>
      <c r="N623" s="108"/>
      <c r="O623" s="108"/>
      <c r="P623" s="108"/>
      <c r="Q623" s="108"/>
      <c r="R623" s="108"/>
      <c r="S623" s="108"/>
      <c r="T623" s="108"/>
      <c r="U623" s="108"/>
      <c r="V623" s="108"/>
      <c r="W623" s="108"/>
      <c r="X623" s="108"/>
      <c r="Y623" s="108"/>
      <c r="Z623" s="108"/>
      <c r="AA623" s="108"/>
      <c r="AB623" s="108"/>
      <c r="AC623" s="108"/>
      <c r="AD623" s="108"/>
      <c r="AE623" s="108"/>
      <c r="AF623" s="108"/>
      <c r="AG623" s="108"/>
      <c r="AH623" s="108"/>
      <c r="AI623" s="108"/>
      <c r="AJ623" s="108"/>
      <c r="AK623" s="108"/>
      <c r="AL623" s="108"/>
      <c r="AM623" s="108"/>
      <c r="AN623" s="108"/>
      <c r="AO623" s="108"/>
      <c r="AP623" s="108"/>
      <c r="AQ623" s="108"/>
      <c r="AR623" s="108"/>
      <c r="AS623" s="108"/>
      <c r="AT623" s="108"/>
      <c r="AU623" s="108"/>
      <c r="AV623" s="108"/>
      <c r="AW623" s="108"/>
      <c r="AX623" s="108"/>
      <c r="AY623" s="108"/>
      <c r="AZ623" s="108"/>
      <c r="BA623" s="108"/>
    </row>
    <row r="624" spans="1:53">
      <c r="A624" s="108"/>
      <c r="B624" s="108"/>
      <c r="C624" s="108"/>
      <c r="D624" s="108"/>
      <c r="E624" s="108"/>
      <c r="F624" s="108"/>
      <c r="G624" s="108"/>
      <c r="H624" s="108"/>
      <c r="I624" s="108"/>
      <c r="J624" s="108"/>
      <c r="K624" s="108"/>
      <c r="L624" s="108"/>
      <c r="M624" s="108"/>
      <c r="N624" s="108"/>
      <c r="O624" s="108"/>
      <c r="P624" s="108"/>
      <c r="Q624" s="108"/>
      <c r="R624" s="108"/>
      <c r="S624" s="108"/>
      <c r="T624" s="108"/>
      <c r="U624" s="108"/>
      <c r="V624" s="108"/>
      <c r="W624" s="108"/>
      <c r="X624" s="108"/>
      <c r="Y624" s="108"/>
      <c r="Z624" s="108"/>
      <c r="AA624" s="108"/>
      <c r="AB624" s="108"/>
      <c r="AC624" s="108"/>
      <c r="AD624" s="108"/>
      <c r="AE624" s="108"/>
      <c r="AF624" s="108"/>
      <c r="AG624" s="108"/>
      <c r="AH624" s="108"/>
      <c r="AI624" s="108"/>
      <c r="AJ624" s="108"/>
      <c r="AK624" s="108"/>
      <c r="AL624" s="108"/>
      <c r="AM624" s="108"/>
      <c r="AN624" s="108"/>
      <c r="AO624" s="108"/>
      <c r="AP624" s="108"/>
      <c r="AQ624" s="108"/>
      <c r="AR624" s="108"/>
      <c r="AS624" s="108"/>
      <c r="AT624" s="108"/>
      <c r="AU624" s="108"/>
      <c r="AV624" s="108"/>
      <c r="AW624" s="108"/>
      <c r="AX624" s="108"/>
      <c r="AY624" s="108"/>
      <c r="AZ624" s="108"/>
      <c r="BA624" s="108"/>
    </row>
    <row r="625" spans="1:53">
      <c r="A625" s="108"/>
      <c r="B625" s="108"/>
      <c r="C625" s="108"/>
      <c r="D625" s="108"/>
      <c r="E625" s="108"/>
      <c r="F625" s="108"/>
      <c r="G625" s="108"/>
      <c r="H625" s="108"/>
      <c r="I625" s="108"/>
      <c r="J625" s="108"/>
      <c r="K625" s="108"/>
      <c r="L625" s="108"/>
      <c r="M625" s="108"/>
      <c r="N625" s="108"/>
      <c r="O625" s="108"/>
      <c r="P625" s="108"/>
      <c r="Q625" s="108"/>
      <c r="R625" s="108"/>
      <c r="S625" s="108"/>
      <c r="T625" s="108"/>
      <c r="U625" s="108"/>
      <c r="V625" s="108"/>
      <c r="W625" s="108"/>
      <c r="X625" s="108"/>
      <c r="Y625" s="108"/>
      <c r="Z625" s="108"/>
      <c r="AA625" s="108"/>
      <c r="AB625" s="108"/>
      <c r="AC625" s="108"/>
      <c r="AD625" s="108"/>
      <c r="AE625" s="108"/>
      <c r="AF625" s="108"/>
      <c r="AG625" s="108"/>
      <c r="AH625" s="108"/>
      <c r="AI625" s="108"/>
      <c r="AJ625" s="108"/>
      <c r="AK625" s="108"/>
      <c r="AL625" s="108"/>
      <c r="AM625" s="108"/>
      <c r="AN625" s="108"/>
      <c r="AO625" s="108"/>
      <c r="AP625" s="108"/>
      <c r="AQ625" s="108"/>
      <c r="AR625" s="108"/>
      <c r="AS625" s="108"/>
      <c r="AT625" s="108"/>
      <c r="AU625" s="108"/>
      <c r="AV625" s="108"/>
      <c r="AW625" s="108"/>
      <c r="AX625" s="108"/>
      <c r="AY625" s="108"/>
      <c r="AZ625" s="108"/>
      <c r="BA625" s="108"/>
    </row>
    <row r="626" spans="1:53">
      <c r="A626" s="108"/>
      <c r="B626" s="108"/>
      <c r="C626" s="108"/>
      <c r="D626" s="108"/>
      <c r="E626" s="108"/>
      <c r="F626" s="108"/>
      <c r="G626" s="108"/>
      <c r="H626" s="108"/>
      <c r="I626" s="108"/>
      <c r="J626" s="108"/>
      <c r="K626" s="108"/>
      <c r="L626" s="108"/>
      <c r="M626" s="108"/>
      <c r="N626" s="108"/>
      <c r="O626" s="108"/>
      <c r="P626" s="108"/>
      <c r="Q626" s="108"/>
      <c r="R626" s="108"/>
      <c r="S626" s="108"/>
      <c r="T626" s="108"/>
      <c r="U626" s="108"/>
      <c r="V626" s="108"/>
      <c r="W626" s="108"/>
      <c r="X626" s="108"/>
      <c r="Y626" s="108"/>
      <c r="Z626" s="108"/>
      <c r="AA626" s="108"/>
      <c r="AB626" s="108"/>
      <c r="AC626" s="108"/>
      <c r="AD626" s="108"/>
      <c r="AE626" s="108"/>
      <c r="AF626" s="108"/>
      <c r="AG626" s="108"/>
      <c r="AH626" s="108"/>
      <c r="AI626" s="108"/>
      <c r="AJ626" s="108"/>
      <c r="AK626" s="108"/>
      <c r="AL626" s="108"/>
      <c r="AM626" s="108"/>
      <c r="AN626" s="108"/>
      <c r="AO626" s="108"/>
      <c r="AP626" s="108"/>
      <c r="AQ626" s="108"/>
      <c r="AR626" s="108"/>
      <c r="AS626" s="108"/>
      <c r="AT626" s="108"/>
      <c r="AU626" s="108"/>
      <c r="AV626" s="108"/>
      <c r="AW626" s="108"/>
      <c r="AX626" s="108"/>
      <c r="AY626" s="108"/>
      <c r="AZ626" s="108"/>
      <c r="BA626" s="108"/>
    </row>
    <row r="627" spans="1:53">
      <c r="A627" s="108"/>
      <c r="B627" s="108"/>
      <c r="C627" s="108"/>
      <c r="D627" s="108"/>
      <c r="E627" s="108"/>
      <c r="F627" s="108"/>
      <c r="G627" s="108"/>
      <c r="H627" s="108"/>
      <c r="I627" s="108"/>
      <c r="J627" s="108"/>
      <c r="K627" s="108"/>
      <c r="L627" s="108"/>
      <c r="M627" s="108"/>
      <c r="N627" s="108"/>
      <c r="O627" s="108"/>
      <c r="P627" s="108"/>
      <c r="Q627" s="108"/>
      <c r="R627" s="108"/>
      <c r="S627" s="108"/>
      <c r="T627" s="108"/>
      <c r="U627" s="108"/>
      <c r="V627" s="108"/>
      <c r="W627" s="108"/>
      <c r="X627" s="108"/>
      <c r="Y627" s="108"/>
      <c r="Z627" s="108"/>
      <c r="AA627" s="108"/>
      <c r="AB627" s="108"/>
      <c r="AC627" s="108"/>
      <c r="AD627" s="108"/>
      <c r="AE627" s="108"/>
      <c r="AF627" s="108"/>
      <c r="AG627" s="108"/>
      <c r="AH627" s="108"/>
      <c r="AI627" s="108"/>
      <c r="AJ627" s="108"/>
      <c r="AK627" s="108"/>
      <c r="AL627" s="108"/>
      <c r="AM627" s="108"/>
      <c r="AN627" s="108"/>
      <c r="AO627" s="108"/>
      <c r="AP627" s="108"/>
      <c r="AQ627" s="108"/>
      <c r="AR627" s="108"/>
      <c r="AS627" s="108"/>
      <c r="AT627" s="108"/>
      <c r="AU627" s="108"/>
      <c r="AV627" s="108"/>
      <c r="AW627" s="108"/>
      <c r="AX627" s="108"/>
      <c r="AY627" s="108"/>
      <c r="AZ627" s="108"/>
      <c r="BA627" s="108"/>
    </row>
    <row r="628" spans="1:53">
      <c r="A628" s="108"/>
      <c r="B628" s="108"/>
      <c r="C628" s="108"/>
      <c r="D628" s="108"/>
      <c r="E628" s="108"/>
      <c r="F628" s="108"/>
      <c r="G628" s="108"/>
      <c r="H628" s="108"/>
      <c r="I628" s="108"/>
      <c r="J628" s="108"/>
      <c r="K628" s="108"/>
      <c r="L628" s="108"/>
      <c r="M628" s="108"/>
      <c r="N628" s="108"/>
      <c r="O628" s="108"/>
      <c r="P628" s="108"/>
      <c r="Q628" s="108"/>
      <c r="R628" s="108"/>
      <c r="S628" s="108"/>
      <c r="T628" s="108"/>
      <c r="U628" s="108"/>
      <c r="V628" s="108"/>
      <c r="W628" s="108"/>
      <c r="X628" s="108"/>
      <c r="Y628" s="108"/>
      <c r="Z628" s="108"/>
      <c r="AA628" s="108"/>
      <c r="AB628" s="108"/>
      <c r="AC628" s="108"/>
      <c r="AD628" s="108"/>
      <c r="AE628" s="108"/>
      <c r="AF628" s="108"/>
      <c r="AG628" s="108"/>
      <c r="AH628" s="108"/>
      <c r="AI628" s="108"/>
      <c r="AJ628" s="108"/>
      <c r="AK628" s="108"/>
      <c r="AL628" s="108"/>
      <c r="AM628" s="108"/>
      <c r="AN628" s="108"/>
      <c r="AO628" s="108"/>
      <c r="AP628" s="108"/>
      <c r="AQ628" s="108"/>
      <c r="AR628" s="108"/>
      <c r="AS628" s="108"/>
      <c r="AT628" s="108"/>
      <c r="AU628" s="108"/>
      <c r="AV628" s="108"/>
      <c r="AW628" s="108"/>
      <c r="AX628" s="108"/>
      <c r="AY628" s="108"/>
      <c r="AZ628" s="108"/>
      <c r="BA628" s="108"/>
    </row>
    <row r="629" spans="1:53">
      <c r="A629" s="108"/>
      <c r="B629" s="108"/>
      <c r="C629" s="108"/>
      <c r="D629" s="108"/>
      <c r="E629" s="108"/>
      <c r="F629" s="108"/>
      <c r="G629" s="108"/>
      <c r="H629" s="108"/>
      <c r="I629" s="108"/>
      <c r="J629" s="108"/>
      <c r="K629" s="108"/>
      <c r="L629" s="108"/>
      <c r="M629" s="108"/>
      <c r="N629" s="108"/>
      <c r="O629" s="108"/>
      <c r="P629" s="108"/>
      <c r="Q629" s="108"/>
      <c r="R629" s="108"/>
      <c r="S629" s="108"/>
      <c r="T629" s="108"/>
      <c r="U629" s="108"/>
      <c r="V629" s="108"/>
      <c r="W629" s="108"/>
      <c r="X629" s="108"/>
      <c r="Y629" s="108"/>
      <c r="Z629" s="108"/>
      <c r="AA629" s="108"/>
      <c r="AB629" s="108"/>
      <c r="AC629" s="108"/>
      <c r="AD629" s="108"/>
      <c r="AE629" s="108"/>
      <c r="AF629" s="108"/>
      <c r="AG629" s="108"/>
      <c r="AH629" s="108"/>
      <c r="AI629" s="108"/>
      <c r="AJ629" s="108"/>
      <c r="AK629" s="108"/>
      <c r="AL629" s="108"/>
      <c r="AM629" s="108"/>
      <c r="AN629" s="108"/>
      <c r="AO629" s="108"/>
      <c r="AP629" s="108"/>
      <c r="AQ629" s="108"/>
      <c r="AR629" s="108"/>
      <c r="AS629" s="108"/>
      <c r="AT629" s="108"/>
      <c r="AU629" s="108"/>
      <c r="AV629" s="108"/>
      <c r="AW629" s="108"/>
      <c r="AX629" s="108"/>
      <c r="AY629" s="108"/>
      <c r="AZ629" s="108"/>
      <c r="BA629" s="108"/>
    </row>
    <row r="630" spans="1:53">
      <c r="A630" s="108"/>
      <c r="B630" s="108"/>
      <c r="C630" s="108"/>
      <c r="D630" s="108"/>
      <c r="E630" s="108"/>
      <c r="F630" s="108"/>
      <c r="G630" s="108"/>
      <c r="H630" s="108"/>
      <c r="I630" s="108"/>
      <c r="J630" s="108"/>
      <c r="K630" s="108"/>
      <c r="L630" s="108"/>
      <c r="M630" s="108"/>
      <c r="N630" s="108"/>
      <c r="O630" s="108"/>
      <c r="P630" s="108"/>
      <c r="Q630" s="108"/>
      <c r="R630" s="108"/>
      <c r="S630" s="108"/>
      <c r="T630" s="108"/>
      <c r="U630" s="108"/>
      <c r="V630" s="108"/>
      <c r="W630" s="108"/>
      <c r="X630" s="108"/>
      <c r="Y630" s="108"/>
      <c r="Z630" s="108"/>
      <c r="AA630" s="108"/>
      <c r="AB630" s="108"/>
      <c r="AC630" s="108"/>
      <c r="AD630" s="108"/>
      <c r="AE630" s="108"/>
      <c r="AF630" s="108"/>
      <c r="AG630" s="108"/>
      <c r="AH630" s="108"/>
      <c r="AI630" s="108"/>
      <c r="AJ630" s="108"/>
      <c r="AK630" s="108"/>
      <c r="AL630" s="108"/>
      <c r="AM630" s="108"/>
      <c r="AN630" s="108"/>
      <c r="AO630" s="108"/>
      <c r="AP630" s="108"/>
      <c r="AQ630" s="108"/>
      <c r="AR630" s="108"/>
      <c r="AS630" s="108"/>
      <c r="AT630" s="108"/>
      <c r="AU630" s="108"/>
      <c r="AV630" s="108"/>
      <c r="AW630" s="108"/>
      <c r="AX630" s="108"/>
      <c r="AY630" s="108"/>
      <c r="AZ630" s="108"/>
      <c r="BA630" s="108"/>
    </row>
    <row r="631" spans="1:53">
      <c r="A631" s="108"/>
      <c r="B631" s="108"/>
      <c r="C631" s="108"/>
      <c r="D631" s="108"/>
      <c r="E631" s="108"/>
      <c r="F631" s="108"/>
      <c r="G631" s="108"/>
      <c r="H631" s="108"/>
      <c r="I631" s="108"/>
      <c r="J631" s="108"/>
      <c r="K631" s="108"/>
      <c r="L631" s="108"/>
      <c r="M631" s="108"/>
      <c r="N631" s="108"/>
      <c r="O631" s="108"/>
      <c r="P631" s="108"/>
      <c r="Q631" s="108"/>
      <c r="R631" s="108"/>
      <c r="S631" s="108"/>
      <c r="T631" s="108"/>
      <c r="U631" s="108"/>
      <c r="V631" s="108"/>
      <c r="W631" s="108"/>
      <c r="X631" s="108"/>
      <c r="Y631" s="108"/>
      <c r="Z631" s="108"/>
      <c r="AA631" s="108"/>
      <c r="AB631" s="108"/>
      <c r="AC631" s="108"/>
      <c r="AD631" s="108"/>
      <c r="AE631" s="108"/>
      <c r="AF631" s="108"/>
      <c r="AG631" s="108"/>
      <c r="AH631" s="108"/>
      <c r="AI631" s="108"/>
      <c r="AJ631" s="108"/>
      <c r="AK631" s="108"/>
      <c r="AL631" s="108"/>
      <c r="AM631" s="108"/>
      <c r="AN631" s="108"/>
      <c r="AO631" s="108"/>
      <c r="AP631" s="108"/>
      <c r="AQ631" s="108"/>
      <c r="AR631" s="108"/>
      <c r="AS631" s="108"/>
      <c r="AT631" s="108"/>
      <c r="AU631" s="108"/>
      <c r="AV631" s="108"/>
      <c r="AW631" s="108"/>
      <c r="AX631" s="108"/>
      <c r="AY631" s="108"/>
      <c r="AZ631" s="108"/>
      <c r="BA631" s="108"/>
    </row>
    <row r="632" spans="1:53">
      <c r="A632" s="108"/>
      <c r="B632" s="108"/>
      <c r="C632" s="108"/>
      <c r="D632" s="108"/>
      <c r="E632" s="108"/>
      <c r="F632" s="108"/>
      <c r="G632" s="108"/>
      <c r="H632" s="108"/>
      <c r="I632" s="108"/>
      <c r="J632" s="108"/>
      <c r="K632" s="108"/>
      <c r="L632" s="108"/>
      <c r="M632" s="108"/>
      <c r="N632" s="108"/>
      <c r="O632" s="108"/>
      <c r="P632" s="108"/>
      <c r="Q632" s="108"/>
      <c r="R632" s="108"/>
      <c r="S632" s="108"/>
      <c r="T632" s="108"/>
      <c r="U632" s="108"/>
      <c r="V632" s="108"/>
      <c r="W632" s="108"/>
      <c r="X632" s="108"/>
      <c r="Y632" s="108"/>
      <c r="Z632" s="108"/>
      <c r="AA632" s="108"/>
      <c r="AB632" s="108"/>
      <c r="AC632" s="108"/>
      <c r="AD632" s="108"/>
      <c r="AE632" s="108"/>
      <c r="AF632" s="108"/>
      <c r="AG632" s="108"/>
      <c r="AH632" s="108"/>
      <c r="AI632" s="108"/>
      <c r="AJ632" s="108"/>
      <c r="AK632" s="108"/>
      <c r="AL632" s="108"/>
      <c r="AM632" s="108"/>
      <c r="AN632" s="108"/>
      <c r="AO632" s="108"/>
      <c r="AP632" s="108"/>
      <c r="AQ632" s="108"/>
      <c r="AR632" s="108"/>
      <c r="AS632" s="108"/>
      <c r="AT632" s="108"/>
      <c r="AU632" s="108"/>
      <c r="AV632" s="108"/>
      <c r="AW632" s="108"/>
      <c r="AX632" s="108"/>
      <c r="AY632" s="108"/>
      <c r="AZ632" s="108"/>
      <c r="BA632" s="108"/>
    </row>
    <row r="633" spans="1:53">
      <c r="A633" s="108"/>
      <c r="B633" s="108"/>
      <c r="C633" s="108"/>
      <c r="D633" s="108"/>
      <c r="E633" s="108"/>
      <c r="F633" s="108"/>
      <c r="G633" s="108"/>
      <c r="H633" s="108"/>
      <c r="I633" s="108"/>
      <c r="J633" s="108"/>
      <c r="K633" s="108"/>
      <c r="L633" s="108"/>
      <c r="M633" s="108"/>
      <c r="N633" s="108"/>
      <c r="O633" s="108"/>
      <c r="P633" s="108"/>
      <c r="Q633" s="108"/>
      <c r="R633" s="108"/>
      <c r="S633" s="108"/>
      <c r="T633" s="108"/>
      <c r="U633" s="108"/>
      <c r="V633" s="108"/>
      <c r="W633" s="108"/>
      <c r="X633" s="108"/>
      <c r="Y633" s="108"/>
      <c r="Z633" s="108"/>
      <c r="AA633" s="108"/>
      <c r="AB633" s="108"/>
      <c r="AC633" s="108"/>
      <c r="AD633" s="108"/>
      <c r="AE633" s="108"/>
      <c r="AF633" s="108"/>
      <c r="AG633" s="108"/>
      <c r="AH633" s="108"/>
      <c r="AI633" s="108"/>
      <c r="AJ633" s="108"/>
      <c r="AK633" s="108"/>
      <c r="AL633" s="108"/>
      <c r="AM633" s="108"/>
      <c r="AN633" s="108"/>
      <c r="AO633" s="108"/>
      <c r="AP633" s="108"/>
      <c r="AQ633" s="108"/>
      <c r="AR633" s="108"/>
      <c r="AS633" s="108"/>
      <c r="AT633" s="108"/>
      <c r="AU633" s="108"/>
      <c r="AV633" s="108"/>
      <c r="AW633" s="108"/>
      <c r="AX633" s="108"/>
      <c r="AY633" s="108"/>
      <c r="AZ633" s="108"/>
      <c r="BA633" s="108"/>
    </row>
    <row r="634" spans="1:53">
      <c r="A634" s="108"/>
      <c r="B634" s="108"/>
      <c r="C634" s="108"/>
      <c r="D634" s="108"/>
      <c r="E634" s="108"/>
      <c r="F634" s="108"/>
      <c r="G634" s="108"/>
      <c r="H634" s="108"/>
      <c r="I634" s="108"/>
      <c r="J634" s="108"/>
      <c r="K634" s="108"/>
      <c r="L634" s="108"/>
      <c r="M634" s="108"/>
      <c r="N634" s="108"/>
      <c r="O634" s="108"/>
      <c r="P634" s="108"/>
      <c r="Q634" s="108"/>
      <c r="R634" s="108"/>
      <c r="S634" s="108"/>
      <c r="T634" s="108"/>
      <c r="U634" s="108"/>
      <c r="V634" s="108"/>
      <c r="W634" s="108"/>
      <c r="X634" s="108"/>
      <c r="Y634" s="108"/>
      <c r="Z634" s="108"/>
      <c r="AA634" s="108"/>
      <c r="AB634" s="108"/>
      <c r="AC634" s="108"/>
      <c r="AD634" s="108"/>
      <c r="AE634" s="108"/>
      <c r="AF634" s="108"/>
      <c r="AG634" s="108"/>
      <c r="AH634" s="108"/>
      <c r="AI634" s="108"/>
      <c r="AJ634" s="108"/>
      <c r="AK634" s="108"/>
      <c r="AL634" s="108"/>
      <c r="AM634" s="108"/>
      <c r="AN634" s="108"/>
      <c r="AO634" s="108"/>
      <c r="AP634" s="108"/>
      <c r="AQ634" s="108"/>
      <c r="AR634" s="108"/>
      <c r="AS634" s="108"/>
      <c r="AT634" s="108"/>
      <c r="AU634" s="108"/>
      <c r="AV634" s="108"/>
      <c r="AW634" s="108"/>
      <c r="AX634" s="108"/>
      <c r="AY634" s="108"/>
      <c r="AZ634" s="108"/>
      <c r="BA634" s="108"/>
    </row>
    <row r="635" spans="1:53">
      <c r="A635" s="108"/>
      <c r="B635" s="108"/>
      <c r="C635" s="108"/>
      <c r="D635" s="108"/>
      <c r="E635" s="108"/>
      <c r="F635" s="108"/>
      <c r="G635" s="108"/>
      <c r="H635" s="108"/>
      <c r="I635" s="108"/>
      <c r="J635" s="108"/>
      <c r="K635" s="108"/>
      <c r="L635" s="108"/>
      <c r="M635" s="108"/>
      <c r="N635" s="108"/>
      <c r="O635" s="108"/>
      <c r="P635" s="108"/>
      <c r="Q635" s="108"/>
      <c r="R635" s="108"/>
      <c r="S635" s="108"/>
      <c r="T635" s="108"/>
      <c r="U635" s="108"/>
      <c r="V635" s="108"/>
      <c r="W635" s="108"/>
      <c r="X635" s="108"/>
      <c r="Y635" s="108"/>
      <c r="Z635" s="108"/>
      <c r="AA635" s="108"/>
      <c r="AB635" s="108"/>
      <c r="AC635" s="108"/>
      <c r="AD635" s="108"/>
      <c r="AE635" s="108"/>
      <c r="AF635" s="108"/>
      <c r="AG635" s="108"/>
      <c r="AH635" s="108"/>
      <c r="AI635" s="108"/>
      <c r="AJ635" s="108"/>
      <c r="AK635" s="108"/>
      <c r="AL635" s="108"/>
      <c r="AM635" s="108"/>
      <c r="AN635" s="108"/>
      <c r="AO635" s="108"/>
      <c r="AP635" s="108"/>
      <c r="AQ635" s="108"/>
      <c r="AR635" s="108"/>
      <c r="AS635" s="108"/>
      <c r="AT635" s="108"/>
      <c r="AU635" s="108"/>
      <c r="AV635" s="108"/>
      <c r="AW635" s="108"/>
      <c r="AX635" s="108"/>
      <c r="AY635" s="108"/>
      <c r="AZ635" s="108"/>
      <c r="BA635" s="108"/>
    </row>
    <row r="636" spans="1:53">
      <c r="A636" s="108"/>
      <c r="B636" s="108"/>
      <c r="C636" s="108"/>
      <c r="D636" s="108"/>
      <c r="E636" s="108"/>
      <c r="F636" s="108"/>
      <c r="G636" s="108"/>
      <c r="H636" s="108"/>
      <c r="I636" s="108"/>
      <c r="J636" s="108"/>
      <c r="K636" s="108"/>
      <c r="L636" s="108"/>
      <c r="M636" s="108"/>
      <c r="N636" s="108"/>
      <c r="O636" s="108"/>
      <c r="P636" s="108"/>
      <c r="Q636" s="108"/>
      <c r="R636" s="108"/>
      <c r="S636" s="108"/>
      <c r="T636" s="108"/>
      <c r="U636" s="108"/>
      <c r="V636" s="108"/>
      <c r="W636" s="108"/>
      <c r="X636" s="108"/>
      <c r="Y636" s="108"/>
      <c r="Z636" s="108"/>
      <c r="AA636" s="108"/>
      <c r="AB636" s="108"/>
      <c r="AC636" s="108"/>
      <c r="AD636" s="108"/>
      <c r="AE636" s="108"/>
      <c r="AF636" s="108"/>
      <c r="AG636" s="108"/>
      <c r="AH636" s="108"/>
      <c r="AI636" s="108"/>
      <c r="AJ636" s="108"/>
      <c r="AK636" s="108"/>
      <c r="AL636" s="108"/>
      <c r="AM636" s="108"/>
      <c r="AN636" s="108"/>
      <c r="AO636" s="108"/>
      <c r="AP636" s="108"/>
      <c r="AQ636" s="108"/>
      <c r="AR636" s="108"/>
      <c r="AS636" s="108"/>
      <c r="AT636" s="108"/>
      <c r="AU636" s="108"/>
      <c r="AV636" s="108"/>
      <c r="AW636" s="108"/>
      <c r="AX636" s="108"/>
      <c r="AY636" s="108"/>
      <c r="AZ636" s="108"/>
      <c r="BA636" s="108"/>
    </row>
    <row r="637" spans="1:53">
      <c r="A637" s="108"/>
      <c r="B637" s="108"/>
      <c r="C637" s="108"/>
      <c r="D637" s="108"/>
      <c r="E637" s="108"/>
      <c r="F637" s="108"/>
      <c r="G637" s="108"/>
      <c r="H637" s="108"/>
      <c r="I637" s="108"/>
      <c r="J637" s="108"/>
      <c r="K637" s="108"/>
      <c r="L637" s="108"/>
      <c r="M637" s="108"/>
      <c r="N637" s="108"/>
      <c r="O637" s="108"/>
      <c r="P637" s="108"/>
      <c r="Q637" s="108"/>
      <c r="R637" s="108"/>
      <c r="S637" s="108"/>
      <c r="T637" s="108"/>
      <c r="U637" s="108"/>
      <c r="V637" s="108"/>
      <c r="W637" s="108"/>
      <c r="X637" s="108"/>
      <c r="Y637" s="108"/>
      <c r="Z637" s="108"/>
      <c r="AA637" s="108"/>
      <c r="AB637" s="108"/>
      <c r="AC637" s="108"/>
      <c r="AD637" s="108"/>
      <c r="AE637" s="108"/>
      <c r="AF637" s="108"/>
      <c r="AG637" s="108"/>
      <c r="AH637" s="108"/>
      <c r="AI637" s="108"/>
      <c r="AJ637" s="108"/>
      <c r="AK637" s="108"/>
      <c r="AL637" s="108"/>
      <c r="AM637" s="108"/>
      <c r="AN637" s="108"/>
      <c r="AO637" s="108"/>
      <c r="AP637" s="108"/>
      <c r="AQ637" s="108"/>
      <c r="AR637" s="108"/>
      <c r="AS637" s="108"/>
      <c r="AT637" s="108"/>
      <c r="AU637" s="108"/>
      <c r="AV637" s="108"/>
      <c r="AW637" s="108"/>
      <c r="AX637" s="108"/>
      <c r="AY637" s="108"/>
      <c r="AZ637" s="108"/>
      <c r="BA637" s="108"/>
    </row>
    <row r="638" spans="1:53">
      <c r="A638" s="108"/>
      <c r="B638" s="108"/>
      <c r="C638" s="108"/>
      <c r="D638" s="108"/>
      <c r="E638" s="108"/>
      <c r="F638" s="108"/>
      <c r="G638" s="108"/>
      <c r="H638" s="108"/>
      <c r="I638" s="108"/>
      <c r="J638" s="108"/>
      <c r="K638" s="108"/>
      <c r="L638" s="108"/>
      <c r="M638" s="108"/>
      <c r="N638" s="108"/>
      <c r="O638" s="108"/>
      <c r="P638" s="108"/>
      <c r="Q638" s="108"/>
      <c r="R638" s="108"/>
      <c r="S638" s="108"/>
      <c r="T638" s="108"/>
      <c r="U638" s="108"/>
      <c r="V638" s="108"/>
      <c r="W638" s="108"/>
      <c r="X638" s="108"/>
      <c r="Y638" s="108"/>
      <c r="Z638" s="108"/>
      <c r="AA638" s="108"/>
      <c r="AB638" s="108"/>
      <c r="AC638" s="108"/>
      <c r="AD638" s="108"/>
      <c r="AE638" s="108"/>
      <c r="AF638" s="108"/>
      <c r="AG638" s="108"/>
      <c r="AH638" s="108"/>
      <c r="AI638" s="108"/>
      <c r="AJ638" s="108"/>
      <c r="AK638" s="108"/>
      <c r="AL638" s="108"/>
      <c r="AM638" s="108"/>
      <c r="AN638" s="108"/>
      <c r="AO638" s="108"/>
      <c r="AP638" s="108"/>
      <c r="AQ638" s="108"/>
      <c r="AR638" s="108"/>
      <c r="AS638" s="108"/>
      <c r="AT638" s="108"/>
      <c r="AU638" s="108"/>
      <c r="AV638" s="108"/>
      <c r="AW638" s="108"/>
      <c r="AX638" s="108"/>
      <c r="AY638" s="108"/>
      <c r="AZ638" s="108"/>
      <c r="BA638" s="108"/>
    </row>
    <row r="639" spans="1:53">
      <c r="A639" s="108"/>
      <c r="B639" s="108"/>
      <c r="C639" s="108"/>
      <c r="D639" s="108"/>
      <c r="E639" s="108"/>
      <c r="F639" s="108"/>
      <c r="G639" s="108"/>
      <c r="H639" s="108"/>
      <c r="I639" s="108"/>
      <c r="J639" s="108"/>
      <c r="K639" s="108"/>
      <c r="L639" s="108"/>
      <c r="M639" s="108"/>
      <c r="N639" s="108"/>
      <c r="O639" s="108"/>
      <c r="P639" s="108"/>
      <c r="Q639" s="108"/>
      <c r="R639" s="108"/>
      <c r="S639" s="108"/>
      <c r="T639" s="108"/>
      <c r="U639" s="108"/>
      <c r="V639" s="108"/>
      <c r="W639" s="108"/>
      <c r="X639" s="108"/>
      <c r="Y639" s="108"/>
      <c r="Z639" s="108"/>
      <c r="AA639" s="108"/>
      <c r="AB639" s="108"/>
      <c r="AC639" s="108"/>
      <c r="AD639" s="108"/>
      <c r="AE639" s="108"/>
      <c r="AF639" s="108"/>
      <c r="AG639" s="108"/>
      <c r="AH639" s="108"/>
      <c r="AI639" s="108"/>
      <c r="AJ639" s="108"/>
      <c r="AK639" s="108"/>
      <c r="AL639" s="108"/>
      <c r="AM639" s="108"/>
      <c r="AN639" s="108"/>
      <c r="AO639" s="108"/>
      <c r="AP639" s="108"/>
      <c r="AQ639" s="108"/>
      <c r="AR639" s="108"/>
      <c r="AS639" s="108"/>
      <c r="AT639" s="108"/>
      <c r="AU639" s="108"/>
      <c r="AV639" s="108"/>
      <c r="AW639" s="108"/>
      <c r="AX639" s="108"/>
      <c r="AY639" s="108"/>
      <c r="AZ639" s="108"/>
      <c r="BA639" s="108"/>
    </row>
    <row r="640" spans="1:53">
      <c r="A640" s="108"/>
      <c r="B640" s="108"/>
      <c r="C640" s="108"/>
      <c r="D640" s="108"/>
      <c r="E640" s="108"/>
      <c r="F640" s="108"/>
      <c r="G640" s="108"/>
      <c r="H640" s="108"/>
      <c r="I640" s="108"/>
      <c r="J640" s="108"/>
      <c r="K640" s="108"/>
      <c r="L640" s="108"/>
      <c r="M640" s="108"/>
      <c r="N640" s="108"/>
      <c r="O640" s="108"/>
      <c r="P640" s="108"/>
      <c r="Q640" s="108"/>
      <c r="R640" s="108"/>
      <c r="S640" s="108"/>
      <c r="T640" s="108"/>
      <c r="U640" s="108"/>
      <c r="V640" s="108"/>
      <c r="W640" s="108"/>
      <c r="X640" s="108"/>
      <c r="Y640" s="108"/>
      <c r="Z640" s="108"/>
      <c r="AA640" s="108"/>
      <c r="AB640" s="108"/>
      <c r="AC640" s="108"/>
      <c r="AD640" s="108"/>
      <c r="AE640" s="108"/>
      <c r="AF640" s="108"/>
      <c r="AG640" s="108"/>
      <c r="AH640" s="108"/>
      <c r="AI640" s="108"/>
      <c r="AJ640" s="108"/>
      <c r="AK640" s="108"/>
      <c r="AL640" s="108"/>
      <c r="AM640" s="108"/>
      <c r="AN640" s="108"/>
      <c r="AO640" s="108"/>
      <c r="AP640" s="108"/>
      <c r="AQ640" s="108"/>
      <c r="AR640" s="108"/>
      <c r="AS640" s="108"/>
      <c r="AT640" s="108"/>
      <c r="AU640" s="108"/>
      <c r="AV640" s="108"/>
      <c r="AW640" s="108"/>
      <c r="AX640" s="108"/>
      <c r="AY640" s="108"/>
      <c r="AZ640" s="108"/>
      <c r="BA640" s="108"/>
    </row>
    <row r="641" spans="1:53">
      <c r="A641" s="108"/>
      <c r="B641" s="108"/>
      <c r="C641" s="108"/>
      <c r="D641" s="108"/>
      <c r="E641" s="108"/>
      <c r="F641" s="108"/>
      <c r="G641" s="108"/>
      <c r="H641" s="108"/>
      <c r="I641" s="108"/>
      <c r="J641" s="108"/>
      <c r="K641" s="108"/>
      <c r="L641" s="108"/>
      <c r="M641" s="108"/>
      <c r="N641" s="108"/>
      <c r="O641" s="108"/>
      <c r="P641" s="108"/>
      <c r="Q641" s="108"/>
      <c r="R641" s="108"/>
      <c r="S641" s="108"/>
      <c r="T641" s="108"/>
      <c r="U641" s="108"/>
      <c r="V641" s="108"/>
      <c r="W641" s="108"/>
      <c r="X641" s="108"/>
      <c r="Y641" s="108"/>
      <c r="Z641" s="108"/>
      <c r="AA641" s="108"/>
      <c r="AB641" s="108"/>
      <c r="AC641" s="108"/>
      <c r="AD641" s="108"/>
      <c r="AE641" s="108"/>
      <c r="AF641" s="108"/>
      <c r="AG641" s="108"/>
      <c r="AH641" s="108"/>
      <c r="AI641" s="108"/>
      <c r="AJ641" s="108"/>
      <c r="AK641" s="108"/>
      <c r="AL641" s="108"/>
      <c r="AM641" s="108"/>
      <c r="AN641" s="108"/>
      <c r="AO641" s="108"/>
      <c r="AP641" s="108"/>
      <c r="AQ641" s="108"/>
      <c r="AR641" s="108"/>
      <c r="AS641" s="108"/>
      <c r="AT641" s="108"/>
      <c r="AU641" s="108"/>
      <c r="AV641" s="108"/>
      <c r="AW641" s="108"/>
      <c r="AX641" s="108"/>
      <c r="AY641" s="108"/>
      <c r="AZ641" s="108"/>
      <c r="BA641" s="108"/>
    </row>
    <row r="642" spans="1:53">
      <c r="A642" s="108"/>
      <c r="B642" s="108"/>
      <c r="C642" s="108"/>
      <c r="D642" s="108"/>
      <c r="E642" s="108"/>
      <c r="F642" s="108"/>
      <c r="G642" s="108"/>
      <c r="H642" s="108"/>
      <c r="I642" s="108"/>
      <c r="J642" s="108"/>
      <c r="K642" s="108"/>
      <c r="L642" s="108"/>
      <c r="M642" s="108"/>
      <c r="N642" s="108"/>
      <c r="O642" s="108"/>
      <c r="P642" s="108"/>
      <c r="Q642" s="108"/>
      <c r="R642" s="108"/>
      <c r="S642" s="108"/>
      <c r="T642" s="108"/>
      <c r="U642" s="108"/>
      <c r="V642" s="108"/>
      <c r="W642" s="108"/>
      <c r="X642" s="108"/>
      <c r="Y642" s="108"/>
      <c r="Z642" s="108"/>
      <c r="AA642" s="108"/>
      <c r="AB642" s="108"/>
      <c r="AC642" s="108"/>
      <c r="AD642" s="108"/>
      <c r="AE642" s="108"/>
      <c r="AF642" s="108"/>
      <c r="AG642" s="108"/>
      <c r="AH642" s="108"/>
      <c r="AI642" s="108"/>
      <c r="AJ642" s="108"/>
      <c r="AK642" s="108"/>
      <c r="AL642" s="108"/>
      <c r="AM642" s="108"/>
      <c r="AN642" s="108"/>
      <c r="AO642" s="108"/>
      <c r="AP642" s="108"/>
      <c r="AQ642" s="108"/>
      <c r="AR642" s="108"/>
      <c r="AS642" s="108"/>
      <c r="AT642" s="108"/>
      <c r="AU642" s="108"/>
      <c r="AV642" s="108"/>
      <c r="AW642" s="108"/>
      <c r="AX642" s="108"/>
      <c r="AY642" s="108"/>
      <c r="AZ642" s="108"/>
      <c r="BA642" s="108"/>
    </row>
    <row r="643" spans="1:53">
      <c r="A643" s="108"/>
      <c r="B643" s="108"/>
      <c r="C643" s="108"/>
      <c r="D643" s="108"/>
      <c r="E643" s="108"/>
      <c r="F643" s="108"/>
      <c r="G643" s="108"/>
      <c r="H643" s="108"/>
      <c r="I643" s="108"/>
      <c r="J643" s="108"/>
      <c r="K643" s="108"/>
      <c r="L643" s="108"/>
      <c r="M643" s="108"/>
      <c r="N643" s="108"/>
      <c r="O643" s="108"/>
      <c r="P643" s="108"/>
      <c r="Q643" s="108"/>
      <c r="R643" s="108"/>
      <c r="S643" s="108"/>
      <c r="T643" s="108"/>
      <c r="U643" s="108"/>
      <c r="V643" s="108"/>
      <c r="W643" s="108"/>
      <c r="X643" s="108"/>
      <c r="Y643" s="108"/>
      <c r="Z643" s="108"/>
      <c r="AA643" s="108"/>
      <c r="AB643" s="108"/>
      <c r="AC643" s="108"/>
      <c r="AD643" s="108"/>
      <c r="AE643" s="108"/>
      <c r="AF643" s="108"/>
      <c r="AG643" s="108"/>
      <c r="AH643" s="108"/>
      <c r="AI643" s="108"/>
      <c r="AJ643" s="108"/>
      <c r="AK643" s="108"/>
      <c r="AL643" s="108"/>
      <c r="AM643" s="108"/>
      <c r="AN643" s="108"/>
      <c r="AO643" s="108"/>
      <c r="AP643" s="108"/>
      <c r="AQ643" s="108"/>
      <c r="AR643" s="108"/>
      <c r="AS643" s="108"/>
      <c r="AT643" s="108"/>
      <c r="AU643" s="108"/>
      <c r="AV643" s="108"/>
      <c r="AW643" s="108"/>
      <c r="AX643" s="108"/>
      <c r="AY643" s="108"/>
      <c r="AZ643" s="108"/>
      <c r="BA643" s="108"/>
    </row>
    <row r="644" spans="1:53">
      <c r="A644" s="108"/>
      <c r="B644" s="108"/>
      <c r="C644" s="108"/>
      <c r="D644" s="108"/>
      <c r="E644" s="108"/>
      <c r="F644" s="108"/>
      <c r="G644" s="108"/>
      <c r="H644" s="108"/>
      <c r="I644" s="108"/>
      <c r="J644" s="108"/>
      <c r="K644" s="108"/>
      <c r="L644" s="108"/>
      <c r="M644" s="108"/>
      <c r="N644" s="108"/>
      <c r="O644" s="108"/>
      <c r="P644" s="108"/>
      <c r="Q644" s="108"/>
      <c r="R644" s="108"/>
      <c r="S644" s="108"/>
      <c r="T644" s="108"/>
      <c r="U644" s="108"/>
      <c r="V644" s="108"/>
      <c r="W644" s="108"/>
      <c r="X644" s="108"/>
      <c r="Y644" s="108"/>
      <c r="Z644" s="108"/>
      <c r="AA644" s="108"/>
      <c r="AB644" s="108"/>
      <c r="AC644" s="108"/>
      <c r="AD644" s="108"/>
      <c r="AE644" s="108"/>
      <c r="AF644" s="108"/>
      <c r="AG644" s="108"/>
      <c r="AH644" s="108"/>
      <c r="AI644" s="108"/>
      <c r="AJ644" s="108"/>
      <c r="AK644" s="108"/>
      <c r="AL644" s="108"/>
      <c r="AM644" s="108"/>
      <c r="AN644" s="108"/>
      <c r="AO644" s="108"/>
      <c r="AP644" s="108"/>
      <c r="AQ644" s="108"/>
      <c r="AR644" s="108"/>
      <c r="AS644" s="108"/>
      <c r="AT644" s="108"/>
      <c r="AU644" s="108"/>
      <c r="AV644" s="108"/>
      <c r="AW644" s="108"/>
      <c r="AX644" s="108"/>
      <c r="AY644" s="108"/>
      <c r="AZ644" s="108"/>
      <c r="BA644" s="108"/>
    </row>
    <row r="645" spans="1:53">
      <c r="A645" s="108"/>
      <c r="B645" s="108"/>
      <c r="C645" s="108"/>
      <c r="D645" s="108"/>
      <c r="E645" s="108"/>
      <c r="F645" s="108"/>
      <c r="G645" s="108"/>
      <c r="H645" s="108"/>
      <c r="I645" s="108"/>
      <c r="J645" s="108"/>
      <c r="K645" s="108"/>
      <c r="L645" s="108"/>
      <c r="M645" s="108"/>
      <c r="N645" s="108"/>
      <c r="O645" s="108"/>
      <c r="P645" s="108"/>
      <c r="Q645" s="108"/>
      <c r="R645" s="108"/>
      <c r="S645" s="108"/>
      <c r="T645" s="108"/>
      <c r="U645" s="108"/>
      <c r="V645" s="108"/>
      <c r="W645" s="108"/>
      <c r="X645" s="108"/>
      <c r="Y645" s="108"/>
      <c r="Z645" s="108"/>
      <c r="AA645" s="108"/>
      <c r="AB645" s="108"/>
      <c r="AC645" s="108"/>
      <c r="AD645" s="108"/>
      <c r="AE645" s="108"/>
      <c r="AF645" s="108"/>
      <c r="AG645" s="108"/>
      <c r="AH645" s="108"/>
      <c r="AI645" s="108"/>
      <c r="AJ645" s="108"/>
      <c r="AK645" s="108"/>
      <c r="AL645" s="108"/>
      <c r="AM645" s="108"/>
      <c r="AN645" s="108"/>
      <c r="AO645" s="108"/>
      <c r="AP645" s="108"/>
      <c r="AQ645" s="108"/>
      <c r="AR645" s="108"/>
      <c r="AS645" s="108"/>
      <c r="AT645" s="108"/>
      <c r="AU645" s="108"/>
      <c r="AV645" s="108"/>
      <c r="AW645" s="108"/>
      <c r="AX645" s="108"/>
      <c r="AY645" s="108"/>
      <c r="AZ645" s="108"/>
      <c r="BA645" s="108"/>
    </row>
    <row r="646" spans="1:53">
      <c r="A646" s="108"/>
      <c r="B646" s="108"/>
      <c r="C646" s="108"/>
      <c r="D646" s="108"/>
      <c r="E646" s="108"/>
      <c r="F646" s="108"/>
      <c r="G646" s="108"/>
      <c r="H646" s="108"/>
      <c r="I646" s="108"/>
      <c r="J646" s="108"/>
      <c r="K646" s="108"/>
      <c r="L646" s="108"/>
      <c r="M646" s="108"/>
      <c r="N646" s="108"/>
      <c r="O646" s="108"/>
      <c r="P646" s="108"/>
      <c r="Q646" s="108"/>
      <c r="R646" s="108"/>
      <c r="S646" s="108"/>
      <c r="T646" s="108"/>
      <c r="U646" s="108"/>
      <c r="V646" s="108"/>
      <c r="W646" s="108"/>
      <c r="X646" s="108"/>
      <c r="Y646" s="108"/>
      <c r="Z646" s="108"/>
      <c r="AA646" s="108"/>
      <c r="AB646" s="108"/>
      <c r="AC646" s="108"/>
      <c r="AD646" s="108"/>
      <c r="AE646" s="108"/>
      <c r="AF646" s="108"/>
      <c r="AG646" s="108"/>
      <c r="AH646" s="108"/>
      <c r="AI646" s="108"/>
      <c r="AJ646" s="108"/>
      <c r="AK646" s="108"/>
      <c r="AL646" s="108"/>
      <c r="AM646" s="108"/>
      <c r="AN646" s="108"/>
      <c r="AO646" s="108"/>
      <c r="AP646" s="108"/>
      <c r="AQ646" s="108"/>
      <c r="AR646" s="108"/>
      <c r="AS646" s="108"/>
      <c r="AT646" s="108"/>
      <c r="AU646" s="108"/>
      <c r="AV646" s="108"/>
      <c r="AW646" s="108"/>
      <c r="AX646" s="108"/>
      <c r="AY646" s="108"/>
      <c r="AZ646" s="108"/>
      <c r="BA646" s="108"/>
    </row>
    <row r="647" spans="1:53">
      <c r="A647" s="108"/>
      <c r="B647" s="108"/>
      <c r="C647" s="108"/>
      <c r="D647" s="108"/>
      <c r="E647" s="108"/>
      <c r="F647" s="108"/>
      <c r="G647" s="108"/>
      <c r="H647" s="108"/>
      <c r="I647" s="108"/>
      <c r="J647" s="108"/>
      <c r="K647" s="108"/>
      <c r="L647" s="108"/>
      <c r="M647" s="108"/>
      <c r="N647" s="108"/>
      <c r="O647" s="108"/>
      <c r="P647" s="108"/>
      <c r="Q647" s="108"/>
      <c r="R647" s="108"/>
      <c r="S647" s="108"/>
      <c r="T647" s="108"/>
      <c r="U647" s="108"/>
      <c r="V647" s="108"/>
      <c r="W647" s="108"/>
      <c r="X647" s="108"/>
      <c r="Y647" s="108"/>
      <c r="Z647" s="108"/>
      <c r="AA647" s="108"/>
      <c r="AB647" s="108"/>
      <c r="AC647" s="108"/>
      <c r="AD647" s="108"/>
      <c r="AE647" s="108"/>
      <c r="AF647" s="108"/>
      <c r="AG647" s="108"/>
      <c r="AH647" s="108"/>
      <c r="AI647" s="108"/>
      <c r="AJ647" s="108"/>
      <c r="AK647" s="108"/>
      <c r="AL647" s="108"/>
      <c r="AM647" s="108"/>
      <c r="AN647" s="108"/>
      <c r="AO647" s="108"/>
      <c r="AP647" s="108"/>
      <c r="AQ647" s="108"/>
      <c r="AR647" s="108"/>
      <c r="AS647" s="108"/>
      <c r="AT647" s="108"/>
      <c r="AU647" s="108"/>
      <c r="AV647" s="108"/>
      <c r="AW647" s="108"/>
      <c r="AX647" s="108"/>
      <c r="AY647" s="108"/>
      <c r="AZ647" s="108"/>
      <c r="BA647" s="108"/>
    </row>
    <row r="648" spans="1:53">
      <c r="A648" s="108"/>
      <c r="B648" s="108"/>
      <c r="C648" s="108"/>
      <c r="D648" s="108"/>
      <c r="E648" s="108"/>
      <c r="F648" s="108"/>
      <c r="G648" s="108"/>
      <c r="H648" s="108"/>
      <c r="I648" s="108"/>
      <c r="J648" s="108"/>
      <c r="K648" s="108"/>
      <c r="L648" s="108"/>
      <c r="M648" s="108"/>
      <c r="N648" s="108"/>
      <c r="O648" s="108"/>
      <c r="P648" s="108"/>
      <c r="Q648" s="108"/>
      <c r="R648" s="108"/>
      <c r="S648" s="108"/>
      <c r="T648" s="108"/>
      <c r="U648" s="108"/>
      <c r="V648" s="108"/>
      <c r="W648" s="108"/>
      <c r="X648" s="108"/>
      <c r="Y648" s="108"/>
      <c r="Z648" s="108"/>
      <c r="AA648" s="108"/>
      <c r="AB648" s="108"/>
      <c r="AC648" s="108"/>
      <c r="AD648" s="108"/>
      <c r="AE648" s="108"/>
      <c r="AF648" s="108"/>
      <c r="AG648" s="108"/>
      <c r="AH648" s="108"/>
      <c r="AI648" s="108"/>
      <c r="AJ648" s="108"/>
      <c r="AK648" s="108"/>
      <c r="AL648" s="108"/>
      <c r="AM648" s="108"/>
      <c r="AN648" s="108"/>
      <c r="AO648" s="108"/>
      <c r="AP648" s="108"/>
      <c r="AQ648" s="108"/>
      <c r="AR648" s="108"/>
      <c r="AS648" s="108"/>
      <c r="AT648" s="108"/>
      <c r="AU648" s="108"/>
      <c r="AV648" s="108"/>
      <c r="AW648" s="108"/>
      <c r="AX648" s="108"/>
      <c r="AY648" s="108"/>
      <c r="AZ648" s="108"/>
      <c r="BA648" s="108"/>
    </row>
    <row r="649" spans="1:53">
      <c r="A649" s="108"/>
      <c r="B649" s="108"/>
      <c r="C649" s="108"/>
      <c r="D649" s="108"/>
      <c r="E649" s="108"/>
      <c r="F649" s="108"/>
      <c r="G649" s="108"/>
      <c r="H649" s="108"/>
      <c r="I649" s="108"/>
      <c r="J649" s="108"/>
      <c r="K649" s="108"/>
      <c r="L649" s="108"/>
      <c r="M649" s="108"/>
      <c r="N649" s="108"/>
      <c r="O649" s="108"/>
      <c r="P649" s="108"/>
      <c r="Q649" s="108"/>
      <c r="R649" s="108"/>
      <c r="S649" s="108"/>
      <c r="T649" s="108"/>
      <c r="U649" s="108"/>
      <c r="V649" s="108"/>
      <c r="W649" s="108"/>
      <c r="X649" s="108"/>
      <c r="Y649" s="108"/>
      <c r="Z649" s="108"/>
      <c r="AA649" s="108"/>
      <c r="AB649" s="108"/>
      <c r="AC649" s="108"/>
      <c r="AD649" s="108"/>
      <c r="AE649" s="108"/>
      <c r="AF649" s="108"/>
      <c r="AG649" s="108"/>
      <c r="AH649" s="108"/>
      <c r="AI649" s="108"/>
      <c r="AJ649" s="108"/>
      <c r="AK649" s="108"/>
      <c r="AL649" s="108"/>
      <c r="AM649" s="108"/>
      <c r="AN649" s="108"/>
      <c r="AO649" s="108"/>
      <c r="AP649" s="108"/>
      <c r="AQ649" s="108"/>
      <c r="AR649" s="108"/>
      <c r="AS649" s="108"/>
      <c r="AT649" s="108"/>
      <c r="AU649" s="108"/>
      <c r="AV649" s="108"/>
      <c r="AW649" s="108"/>
      <c r="AX649" s="108"/>
      <c r="AY649" s="108"/>
      <c r="AZ649" s="108"/>
      <c r="BA649" s="108"/>
    </row>
    <row r="650" spans="1:53">
      <c r="A650" s="108"/>
      <c r="B650" s="108"/>
      <c r="C650" s="108"/>
      <c r="D650" s="108"/>
      <c r="E650" s="108"/>
      <c r="F650" s="108"/>
      <c r="G650" s="108"/>
      <c r="H650" s="108"/>
      <c r="I650" s="108"/>
      <c r="J650" s="108"/>
      <c r="K650" s="108"/>
      <c r="L650" s="108"/>
      <c r="M650" s="108"/>
      <c r="N650" s="108"/>
      <c r="O650" s="108"/>
      <c r="P650" s="108"/>
      <c r="Q650" s="108"/>
      <c r="R650" s="108"/>
      <c r="S650" s="108"/>
      <c r="T650" s="108"/>
      <c r="U650" s="108"/>
      <c r="V650" s="108"/>
      <c r="W650" s="108"/>
      <c r="X650" s="108"/>
      <c r="Y650" s="108"/>
      <c r="Z650" s="108"/>
      <c r="AA650" s="108"/>
      <c r="AB650" s="108"/>
      <c r="AC650" s="108"/>
      <c r="AD650" s="108"/>
      <c r="AE650" s="108"/>
      <c r="AF650" s="108"/>
      <c r="AG650" s="108"/>
      <c r="AH650" s="108"/>
      <c r="AI650" s="108"/>
      <c r="AJ650" s="108"/>
      <c r="AK650" s="108"/>
      <c r="AL650" s="108"/>
      <c r="AM650" s="108"/>
      <c r="AN650" s="108"/>
      <c r="AO650" s="108"/>
      <c r="AP650" s="108"/>
      <c r="AQ650" s="108"/>
      <c r="AR650" s="108"/>
      <c r="AS650" s="108"/>
      <c r="AT650" s="108"/>
      <c r="AU650" s="108"/>
      <c r="AV650" s="108"/>
      <c r="AW650" s="108"/>
      <c r="AX650" s="108"/>
      <c r="AY650" s="108"/>
      <c r="AZ650" s="108"/>
      <c r="BA650" s="108"/>
    </row>
    <row r="651" spans="1:53">
      <c r="A651" s="108"/>
      <c r="B651" s="108"/>
      <c r="C651" s="108"/>
      <c r="D651" s="108"/>
      <c r="E651" s="108"/>
      <c r="F651" s="108"/>
      <c r="G651" s="108"/>
      <c r="H651" s="108"/>
      <c r="I651" s="108"/>
      <c r="J651" s="108"/>
      <c r="K651" s="108"/>
      <c r="L651" s="108"/>
      <c r="M651" s="108"/>
      <c r="N651" s="108"/>
      <c r="O651" s="108"/>
      <c r="P651" s="108"/>
      <c r="Q651" s="108"/>
      <c r="R651" s="108"/>
      <c r="S651" s="108"/>
      <c r="T651" s="108"/>
      <c r="U651" s="108"/>
      <c r="V651" s="108"/>
      <c r="W651" s="108"/>
      <c r="X651" s="108"/>
      <c r="Y651" s="108"/>
      <c r="Z651" s="108"/>
      <c r="AA651" s="108"/>
      <c r="AB651" s="108"/>
      <c r="AC651" s="108"/>
      <c r="AD651" s="108"/>
      <c r="AE651" s="108"/>
      <c r="AF651" s="108"/>
      <c r="AG651" s="108"/>
      <c r="AH651" s="108"/>
      <c r="AI651" s="108"/>
      <c r="AJ651" s="108"/>
      <c r="AK651" s="108"/>
      <c r="AL651" s="108"/>
      <c r="AM651" s="108"/>
      <c r="AN651" s="108"/>
      <c r="AO651" s="108"/>
      <c r="AP651" s="108"/>
      <c r="AQ651" s="108"/>
      <c r="AR651" s="108"/>
      <c r="AS651" s="108"/>
      <c r="AT651" s="108"/>
      <c r="AU651" s="108"/>
      <c r="AV651" s="108"/>
      <c r="AW651" s="108"/>
      <c r="AX651" s="108"/>
      <c r="AY651" s="108"/>
      <c r="AZ651" s="108"/>
      <c r="BA651" s="108"/>
    </row>
    <row r="652" spans="1:53">
      <c r="A652" s="108"/>
      <c r="B652" s="108"/>
      <c r="C652" s="108"/>
      <c r="D652" s="108"/>
      <c r="E652" s="108"/>
      <c r="F652" s="108"/>
      <c r="G652" s="108"/>
      <c r="H652" s="108"/>
      <c r="I652" s="108"/>
      <c r="J652" s="108"/>
      <c r="K652" s="108"/>
      <c r="L652" s="108"/>
      <c r="M652" s="108"/>
      <c r="N652" s="108"/>
      <c r="O652" s="108"/>
      <c r="P652" s="108"/>
      <c r="Q652" s="108"/>
      <c r="R652" s="108"/>
      <c r="S652" s="108"/>
      <c r="T652" s="108"/>
      <c r="U652" s="108"/>
      <c r="V652" s="108"/>
      <c r="W652" s="108"/>
      <c r="X652" s="108"/>
      <c r="Y652" s="108"/>
      <c r="Z652" s="108"/>
      <c r="AA652" s="108"/>
      <c r="AB652" s="108"/>
      <c r="AC652" s="108"/>
      <c r="AD652" s="108"/>
      <c r="AE652" s="108"/>
      <c r="AF652" s="108"/>
      <c r="AG652" s="108"/>
      <c r="AH652" s="108"/>
      <c r="AI652" s="108"/>
      <c r="AJ652" s="108"/>
      <c r="AK652" s="108"/>
      <c r="AL652" s="108"/>
      <c r="AM652" s="108"/>
      <c r="AN652" s="108"/>
      <c r="AO652" s="108"/>
      <c r="AP652" s="108"/>
      <c r="AQ652" s="108"/>
      <c r="AR652" s="108"/>
      <c r="AS652" s="108"/>
      <c r="AT652" s="108"/>
      <c r="AU652" s="108"/>
      <c r="AV652" s="108"/>
      <c r="AW652" s="108"/>
      <c r="AX652" s="108"/>
      <c r="AY652" s="108"/>
      <c r="AZ652" s="108"/>
      <c r="BA652" s="108"/>
    </row>
    <row r="653" spans="1:53">
      <c r="A653" s="108"/>
      <c r="B653" s="108"/>
      <c r="C653" s="108"/>
      <c r="D653" s="108"/>
      <c r="E653" s="108"/>
      <c r="F653" s="108"/>
      <c r="G653" s="108"/>
      <c r="H653" s="108"/>
      <c r="I653" s="108"/>
      <c r="J653" s="108"/>
      <c r="K653" s="108"/>
      <c r="L653" s="108"/>
      <c r="M653" s="108"/>
      <c r="N653" s="108"/>
      <c r="O653" s="108"/>
      <c r="P653" s="108"/>
      <c r="Q653" s="108"/>
      <c r="R653" s="108"/>
      <c r="S653" s="108"/>
      <c r="T653" s="108"/>
      <c r="U653" s="108"/>
      <c r="V653" s="108"/>
      <c r="W653" s="108"/>
      <c r="X653" s="108"/>
      <c r="Y653" s="108"/>
      <c r="Z653" s="108"/>
      <c r="AA653" s="108"/>
      <c r="AB653" s="108"/>
      <c r="AC653" s="108"/>
      <c r="AD653" s="108"/>
      <c r="AE653" s="108"/>
      <c r="AF653" s="108"/>
      <c r="AG653" s="108"/>
      <c r="AH653" s="108"/>
      <c r="AI653" s="108"/>
      <c r="AJ653" s="108"/>
      <c r="AK653" s="108"/>
      <c r="AL653" s="108"/>
      <c r="AM653" s="108"/>
      <c r="AN653" s="108"/>
      <c r="AO653" s="108"/>
      <c r="AP653" s="108"/>
      <c r="AQ653" s="108"/>
      <c r="AR653" s="108"/>
      <c r="AS653" s="108"/>
      <c r="AT653" s="108"/>
      <c r="AU653" s="108"/>
      <c r="AV653" s="108"/>
      <c r="AW653" s="108"/>
      <c r="AX653" s="108"/>
      <c r="AY653" s="108"/>
      <c r="AZ653" s="108"/>
      <c r="BA653" s="108"/>
    </row>
    <row r="654" spans="1:53">
      <c r="A654" s="108"/>
      <c r="B654" s="108"/>
      <c r="C654" s="108"/>
      <c r="D654" s="108"/>
      <c r="E654" s="108"/>
      <c r="F654" s="108"/>
      <c r="G654" s="108"/>
      <c r="H654" s="108"/>
      <c r="I654" s="108"/>
      <c r="J654" s="108"/>
      <c r="K654" s="108"/>
      <c r="L654" s="108"/>
      <c r="M654" s="108"/>
      <c r="N654" s="108"/>
      <c r="O654" s="108"/>
      <c r="P654" s="108"/>
      <c r="Q654" s="108"/>
      <c r="R654" s="108"/>
      <c r="S654" s="108"/>
      <c r="T654" s="108"/>
      <c r="U654" s="108"/>
      <c r="V654" s="108"/>
      <c r="W654" s="108"/>
      <c r="X654" s="108"/>
      <c r="Y654" s="108"/>
      <c r="Z654" s="108"/>
      <c r="AA654" s="108"/>
      <c r="AB654" s="108"/>
      <c r="AC654" s="108"/>
      <c r="AD654" s="108"/>
      <c r="AE654" s="108"/>
      <c r="AF654" s="108"/>
      <c r="AG654" s="108"/>
      <c r="AH654" s="108"/>
      <c r="AI654" s="108"/>
      <c r="AJ654" s="108"/>
      <c r="AK654" s="108"/>
      <c r="AL654" s="108"/>
      <c r="AM654" s="108"/>
      <c r="AN654" s="108"/>
      <c r="AO654" s="108"/>
      <c r="AP654" s="108"/>
      <c r="AQ654" s="108"/>
      <c r="AR654" s="108"/>
      <c r="AS654" s="108"/>
      <c r="AT654" s="108"/>
      <c r="AU654" s="108"/>
      <c r="AV654" s="108"/>
      <c r="AW654" s="108"/>
      <c r="AX654" s="108"/>
      <c r="AY654" s="108"/>
      <c r="AZ654" s="108"/>
      <c r="BA654" s="108"/>
    </row>
    <row r="655" spans="1:53">
      <c r="A655" s="108"/>
      <c r="B655" s="108"/>
      <c r="C655" s="108"/>
      <c r="D655" s="108"/>
      <c r="E655" s="108"/>
      <c r="F655" s="108"/>
      <c r="G655" s="108"/>
      <c r="H655" s="108"/>
      <c r="I655" s="108"/>
      <c r="J655" s="108"/>
      <c r="K655" s="108"/>
      <c r="L655" s="108"/>
      <c r="M655" s="108"/>
      <c r="N655" s="108"/>
      <c r="O655" s="108"/>
      <c r="P655" s="108"/>
      <c r="Q655" s="108"/>
      <c r="R655" s="108"/>
      <c r="S655" s="108"/>
      <c r="T655" s="108"/>
      <c r="U655" s="108"/>
      <c r="V655" s="108"/>
      <c r="W655" s="108"/>
      <c r="X655" s="108"/>
      <c r="Y655" s="108"/>
      <c r="Z655" s="108"/>
      <c r="AA655" s="108"/>
      <c r="AB655" s="108"/>
      <c r="AC655" s="108"/>
      <c r="AD655" s="108"/>
      <c r="AE655" s="108"/>
      <c r="AF655" s="108"/>
      <c r="AG655" s="108"/>
      <c r="AH655" s="108"/>
      <c r="AI655" s="108"/>
      <c r="AJ655" s="108"/>
      <c r="AK655" s="108"/>
      <c r="AL655" s="108"/>
      <c r="AM655" s="108"/>
      <c r="AN655" s="108"/>
      <c r="AO655" s="108"/>
      <c r="AP655" s="108"/>
      <c r="AQ655" s="108"/>
      <c r="AR655" s="108"/>
      <c r="AS655" s="108"/>
      <c r="AT655" s="108"/>
      <c r="AU655" s="108"/>
      <c r="AV655" s="108"/>
      <c r="AW655" s="108"/>
      <c r="AX655" s="108"/>
      <c r="AY655" s="108"/>
      <c r="AZ655" s="108"/>
      <c r="BA655" s="108"/>
    </row>
    <row r="656" spans="1:53">
      <c r="A656" s="108"/>
      <c r="B656" s="108"/>
      <c r="C656" s="108"/>
      <c r="D656" s="108"/>
      <c r="E656" s="108"/>
      <c r="F656" s="108"/>
      <c r="G656" s="108"/>
      <c r="H656" s="108"/>
      <c r="I656" s="108"/>
      <c r="J656" s="108"/>
      <c r="K656" s="108"/>
      <c r="L656" s="108"/>
      <c r="M656" s="108"/>
      <c r="N656" s="108"/>
      <c r="O656" s="108"/>
      <c r="P656" s="108"/>
      <c r="Q656" s="108"/>
      <c r="R656" s="108"/>
      <c r="S656" s="108"/>
      <c r="T656" s="108"/>
      <c r="U656" s="108"/>
      <c r="V656" s="108"/>
      <c r="W656" s="108"/>
      <c r="X656" s="108"/>
      <c r="Y656" s="108"/>
      <c r="Z656" s="108"/>
      <c r="AA656" s="108"/>
      <c r="AB656" s="108"/>
      <c r="AC656" s="108"/>
      <c r="AD656" s="108"/>
      <c r="AE656" s="108"/>
      <c r="AF656" s="108"/>
      <c r="AG656" s="108"/>
      <c r="AH656" s="108"/>
      <c r="AI656" s="108"/>
      <c r="AJ656" s="108"/>
      <c r="AK656" s="108"/>
      <c r="AL656" s="108"/>
      <c r="AM656" s="108"/>
      <c r="AN656" s="108"/>
      <c r="AO656" s="108"/>
      <c r="AP656" s="108"/>
      <c r="AQ656" s="108"/>
      <c r="AR656" s="108"/>
      <c r="AS656" s="108"/>
      <c r="AT656" s="108"/>
      <c r="AU656" s="108"/>
      <c r="AV656" s="108"/>
      <c r="AW656" s="108"/>
      <c r="AX656" s="108"/>
      <c r="AY656" s="108"/>
      <c r="AZ656" s="108"/>
      <c r="BA656" s="108"/>
    </row>
    <row r="657" spans="1:53">
      <c r="A657" s="108"/>
      <c r="B657" s="108"/>
      <c r="C657" s="108"/>
      <c r="D657" s="108"/>
      <c r="E657" s="108"/>
      <c r="F657" s="108"/>
      <c r="G657" s="108"/>
      <c r="H657" s="108"/>
      <c r="I657" s="108"/>
      <c r="J657" s="108"/>
      <c r="K657" s="108"/>
      <c r="L657" s="108"/>
      <c r="M657" s="108"/>
      <c r="N657" s="108"/>
      <c r="O657" s="108"/>
      <c r="P657" s="108"/>
      <c r="Q657" s="108"/>
      <c r="R657" s="108"/>
      <c r="S657" s="108"/>
      <c r="T657" s="108"/>
      <c r="U657" s="108"/>
      <c r="V657" s="108"/>
      <c r="W657" s="108"/>
      <c r="X657" s="108"/>
      <c r="Y657" s="108"/>
      <c r="Z657" s="108"/>
      <c r="AA657" s="108"/>
      <c r="AB657" s="108"/>
      <c r="AC657" s="108"/>
      <c r="AD657" s="108"/>
      <c r="AE657" s="108"/>
      <c r="AF657" s="108"/>
      <c r="AG657" s="108"/>
      <c r="AH657" s="108"/>
      <c r="AI657" s="108"/>
      <c r="AJ657" s="108"/>
      <c r="AK657" s="108"/>
      <c r="AL657" s="108"/>
      <c r="AM657" s="108"/>
      <c r="AN657" s="108"/>
      <c r="AO657" s="108"/>
      <c r="AP657" s="108"/>
      <c r="AQ657" s="108"/>
      <c r="AR657" s="108"/>
      <c r="AS657" s="108"/>
      <c r="AT657" s="108"/>
      <c r="AU657" s="108"/>
      <c r="AV657" s="108"/>
      <c r="AW657" s="108"/>
      <c r="AX657" s="108"/>
      <c r="AY657" s="108"/>
      <c r="AZ657" s="108"/>
      <c r="BA657" s="108"/>
    </row>
    <row r="658" spans="1:53">
      <c r="A658" s="108"/>
      <c r="B658" s="108"/>
      <c r="C658" s="108"/>
      <c r="D658" s="108"/>
      <c r="E658" s="108"/>
      <c r="F658" s="108"/>
      <c r="G658" s="108"/>
      <c r="H658" s="108"/>
      <c r="I658" s="108"/>
      <c r="J658" s="108"/>
      <c r="K658" s="108"/>
      <c r="L658" s="108"/>
      <c r="M658" s="108"/>
      <c r="N658" s="108"/>
      <c r="O658" s="108"/>
      <c r="P658" s="108"/>
      <c r="Q658" s="108"/>
      <c r="R658" s="108"/>
      <c r="S658" s="108"/>
      <c r="T658" s="108"/>
      <c r="U658" s="108"/>
      <c r="V658" s="108"/>
      <c r="W658" s="108"/>
      <c r="X658" s="108"/>
      <c r="Y658" s="108"/>
      <c r="Z658" s="108"/>
      <c r="AA658" s="108"/>
      <c r="AB658" s="108"/>
      <c r="AC658" s="108"/>
      <c r="AD658" s="108"/>
      <c r="AE658" s="108"/>
      <c r="AF658" s="108"/>
      <c r="AG658" s="108"/>
      <c r="AH658" s="108"/>
      <c r="AI658" s="108"/>
      <c r="AJ658" s="108"/>
      <c r="AK658" s="108"/>
      <c r="AL658" s="108"/>
      <c r="AM658" s="108"/>
      <c r="AN658" s="108"/>
      <c r="AO658" s="108"/>
      <c r="AP658" s="108"/>
      <c r="AQ658" s="108"/>
      <c r="AR658" s="108"/>
      <c r="AS658" s="108"/>
      <c r="AT658" s="108"/>
      <c r="AU658" s="108"/>
      <c r="AV658" s="108"/>
      <c r="AW658" s="108"/>
      <c r="AX658" s="108"/>
      <c r="AY658" s="108"/>
      <c r="AZ658" s="108"/>
      <c r="BA658" s="108"/>
    </row>
    <row r="659" spans="1:53">
      <c r="A659" s="108"/>
      <c r="B659" s="108"/>
      <c r="C659" s="108"/>
      <c r="D659" s="108"/>
      <c r="E659" s="108"/>
      <c r="F659" s="108"/>
      <c r="G659" s="108"/>
      <c r="H659" s="108"/>
      <c r="I659" s="108"/>
      <c r="J659" s="108"/>
      <c r="K659" s="108"/>
      <c r="L659" s="108"/>
      <c r="M659" s="108"/>
      <c r="N659" s="108"/>
      <c r="O659" s="108"/>
      <c r="P659" s="108"/>
      <c r="Q659" s="108"/>
      <c r="R659" s="108"/>
      <c r="S659" s="108"/>
      <c r="T659" s="108"/>
      <c r="U659" s="108"/>
      <c r="V659" s="108"/>
      <c r="W659" s="108"/>
      <c r="X659" s="108"/>
      <c r="Y659" s="108"/>
      <c r="Z659" s="108"/>
      <c r="AA659" s="108"/>
      <c r="AB659" s="108"/>
      <c r="AC659" s="108"/>
      <c r="AD659" s="108"/>
      <c r="AE659" s="108"/>
      <c r="AF659" s="108"/>
      <c r="AG659" s="108"/>
      <c r="AH659" s="108"/>
      <c r="AI659" s="108"/>
      <c r="AJ659" s="108"/>
      <c r="AK659" s="108"/>
      <c r="AL659" s="108"/>
      <c r="AM659" s="108"/>
      <c r="AN659" s="108"/>
      <c r="AO659" s="108"/>
      <c r="AP659" s="108"/>
      <c r="AQ659" s="108"/>
      <c r="AR659" s="108"/>
      <c r="AS659" s="108"/>
      <c r="AT659" s="108"/>
      <c r="AU659" s="108"/>
      <c r="AV659" s="108"/>
      <c r="AW659" s="108"/>
      <c r="AX659" s="108"/>
      <c r="AY659" s="108"/>
      <c r="AZ659" s="108"/>
      <c r="BA659" s="108"/>
    </row>
    <row r="660" spans="1:53">
      <c r="A660" s="108"/>
      <c r="B660" s="108"/>
      <c r="C660" s="108"/>
      <c r="D660" s="108"/>
      <c r="E660" s="108"/>
      <c r="F660" s="108"/>
      <c r="G660" s="108"/>
      <c r="H660" s="108"/>
      <c r="I660" s="108"/>
      <c r="J660" s="108"/>
      <c r="K660" s="108"/>
      <c r="L660" s="108"/>
      <c r="M660" s="108"/>
      <c r="N660" s="108"/>
      <c r="O660" s="108"/>
      <c r="P660" s="108"/>
      <c r="Q660" s="108"/>
      <c r="R660" s="108"/>
      <c r="S660" s="108"/>
      <c r="T660" s="108"/>
      <c r="U660" s="108"/>
      <c r="V660" s="108"/>
      <c r="W660" s="108"/>
      <c r="X660" s="108"/>
      <c r="Y660" s="108"/>
      <c r="Z660" s="108"/>
      <c r="AA660" s="108"/>
      <c r="AB660" s="108"/>
      <c r="AC660" s="108"/>
      <c r="AD660" s="108"/>
      <c r="AE660" s="108"/>
      <c r="AF660" s="108"/>
      <c r="AG660" s="108"/>
      <c r="AH660" s="108"/>
      <c r="AI660" s="108"/>
      <c r="AJ660" s="108"/>
      <c r="AK660" s="108"/>
      <c r="AL660" s="108"/>
      <c r="AM660" s="108"/>
      <c r="AN660" s="108"/>
      <c r="AO660" s="108"/>
      <c r="AP660" s="108"/>
      <c r="AQ660" s="108"/>
      <c r="AR660" s="108"/>
      <c r="AS660" s="108"/>
      <c r="AT660" s="108"/>
      <c r="AU660" s="108"/>
      <c r="AV660" s="108"/>
      <c r="AW660" s="108"/>
      <c r="AX660" s="108"/>
      <c r="AY660" s="108"/>
      <c r="AZ660" s="108"/>
      <c r="BA660" s="108"/>
    </row>
    <row r="661" spans="1:53">
      <c r="A661" s="108"/>
      <c r="B661" s="108"/>
      <c r="C661" s="108"/>
      <c r="D661" s="108"/>
      <c r="E661" s="108"/>
      <c r="F661" s="108"/>
      <c r="G661" s="108"/>
      <c r="H661" s="108"/>
      <c r="I661" s="108"/>
      <c r="J661" s="108"/>
      <c r="K661" s="108"/>
      <c r="L661" s="108"/>
      <c r="M661" s="108"/>
      <c r="N661" s="108"/>
      <c r="O661" s="108"/>
      <c r="P661" s="108"/>
      <c r="Q661" s="108"/>
      <c r="R661" s="108"/>
      <c r="S661" s="108"/>
      <c r="T661" s="108"/>
      <c r="U661" s="108"/>
      <c r="V661" s="108"/>
      <c r="W661" s="108"/>
      <c r="X661" s="108"/>
      <c r="Y661" s="108"/>
      <c r="Z661" s="108"/>
      <c r="AA661" s="108"/>
      <c r="AB661" s="108"/>
      <c r="AC661" s="108"/>
      <c r="AD661" s="108"/>
      <c r="AE661" s="108"/>
      <c r="AF661" s="108"/>
      <c r="AG661" s="108"/>
      <c r="AH661" s="108"/>
      <c r="AI661" s="108"/>
      <c r="AJ661" s="108"/>
      <c r="AK661" s="108"/>
      <c r="AL661" s="108"/>
      <c r="AM661" s="108"/>
      <c r="AN661" s="108"/>
      <c r="AO661" s="108"/>
      <c r="AP661" s="108"/>
      <c r="AQ661" s="108"/>
      <c r="AR661" s="108"/>
      <c r="AS661" s="108"/>
      <c r="AT661" s="108"/>
      <c r="AU661" s="108"/>
      <c r="AV661" s="108"/>
      <c r="AW661" s="108"/>
      <c r="AX661" s="108"/>
      <c r="AY661" s="108"/>
      <c r="AZ661" s="108"/>
      <c r="BA661" s="108"/>
    </row>
    <row r="662" spans="1:53">
      <c r="A662" s="108"/>
      <c r="B662" s="108"/>
      <c r="C662" s="108"/>
      <c r="D662" s="108"/>
      <c r="E662" s="108"/>
      <c r="F662" s="108"/>
      <c r="G662" s="108"/>
      <c r="H662" s="108"/>
      <c r="I662" s="108"/>
      <c r="J662" s="108"/>
      <c r="K662" s="108"/>
      <c r="L662" s="108"/>
      <c r="M662" s="108"/>
      <c r="N662" s="108"/>
      <c r="O662" s="108"/>
      <c r="P662" s="108"/>
      <c r="Q662" s="108"/>
      <c r="R662" s="108"/>
      <c r="S662" s="108"/>
      <c r="T662" s="108"/>
      <c r="U662" s="108"/>
      <c r="V662" s="108"/>
      <c r="W662" s="108"/>
      <c r="X662" s="108"/>
      <c r="Y662" s="108"/>
      <c r="Z662" s="108"/>
      <c r="AA662" s="108"/>
      <c r="AB662" s="108"/>
      <c r="AC662" s="108"/>
      <c r="AD662" s="108"/>
      <c r="AE662" s="108"/>
      <c r="AF662" s="108"/>
      <c r="AG662" s="108"/>
      <c r="AH662" s="108"/>
      <c r="AI662" s="108"/>
      <c r="AJ662" s="108"/>
      <c r="AK662" s="108"/>
      <c r="AL662" s="108"/>
      <c r="AM662" s="108"/>
      <c r="AN662" s="108"/>
      <c r="AO662" s="108"/>
      <c r="AP662" s="108"/>
      <c r="AQ662" s="108"/>
      <c r="AR662" s="108"/>
      <c r="AS662" s="108"/>
      <c r="AT662" s="108"/>
      <c r="AU662" s="108"/>
      <c r="AV662" s="108"/>
      <c r="AW662" s="108"/>
      <c r="AX662" s="108"/>
      <c r="AY662" s="108"/>
      <c r="AZ662" s="108"/>
      <c r="BA662" s="108"/>
    </row>
    <row r="663" spans="1:53">
      <c r="A663" s="108"/>
      <c r="B663" s="108"/>
      <c r="C663" s="108"/>
      <c r="D663" s="108"/>
      <c r="E663" s="108"/>
      <c r="F663" s="108"/>
      <c r="G663" s="108"/>
      <c r="H663" s="108"/>
      <c r="I663" s="108"/>
      <c r="J663" s="108"/>
      <c r="K663" s="108"/>
      <c r="L663" s="108"/>
      <c r="M663" s="108"/>
      <c r="N663" s="108"/>
      <c r="O663" s="108"/>
      <c r="P663" s="108"/>
      <c r="Q663" s="108"/>
      <c r="R663" s="108"/>
      <c r="S663" s="108"/>
      <c r="T663" s="108"/>
      <c r="U663" s="108"/>
      <c r="V663" s="108"/>
      <c r="W663" s="108"/>
      <c r="X663" s="108"/>
      <c r="Y663" s="108"/>
      <c r="Z663" s="108"/>
      <c r="AA663" s="108"/>
      <c r="AB663" s="108"/>
      <c r="AC663" s="108"/>
      <c r="AD663" s="108"/>
      <c r="AE663" s="108"/>
      <c r="AF663" s="108"/>
      <c r="AG663" s="108"/>
      <c r="AH663" s="108"/>
      <c r="AI663" s="108"/>
      <c r="AJ663" s="108"/>
      <c r="AK663" s="108"/>
      <c r="AL663" s="108"/>
      <c r="AM663" s="108"/>
      <c r="AN663" s="108"/>
      <c r="AO663" s="108"/>
      <c r="AP663" s="108"/>
      <c r="AQ663" s="108"/>
      <c r="AR663" s="108"/>
      <c r="AS663" s="108"/>
      <c r="AT663" s="108"/>
      <c r="AU663" s="108"/>
      <c r="AV663" s="108"/>
      <c r="AW663" s="108"/>
      <c r="AX663" s="108"/>
      <c r="AY663" s="108"/>
      <c r="AZ663" s="108"/>
      <c r="BA663" s="108"/>
    </row>
    <row r="664" spans="1:53">
      <c r="A664" s="108"/>
      <c r="B664" s="108"/>
      <c r="C664" s="108"/>
      <c r="D664" s="108"/>
      <c r="E664" s="108"/>
      <c r="F664" s="108"/>
      <c r="G664" s="108"/>
      <c r="H664" s="108"/>
      <c r="I664" s="108"/>
      <c r="J664" s="108"/>
      <c r="K664" s="108"/>
      <c r="L664" s="108"/>
      <c r="M664" s="108"/>
      <c r="N664" s="108"/>
      <c r="O664" s="108"/>
      <c r="P664" s="108"/>
      <c r="Q664" s="108"/>
      <c r="R664" s="108"/>
      <c r="S664" s="108"/>
      <c r="T664" s="108"/>
      <c r="U664" s="108"/>
      <c r="V664" s="108"/>
      <c r="W664" s="108"/>
      <c r="X664" s="108"/>
      <c r="Y664" s="108"/>
      <c r="Z664" s="108"/>
      <c r="AA664" s="108"/>
      <c r="AB664" s="108"/>
      <c r="AC664" s="108"/>
      <c r="AD664" s="108"/>
      <c r="AE664" s="108"/>
      <c r="AF664" s="108"/>
      <c r="AG664" s="108"/>
      <c r="AH664" s="108"/>
      <c r="AI664" s="108"/>
      <c r="AJ664" s="108"/>
      <c r="AK664" s="108"/>
      <c r="AL664" s="108"/>
      <c r="AM664" s="108"/>
      <c r="AN664" s="108"/>
      <c r="AO664" s="108"/>
      <c r="AP664" s="108"/>
      <c r="AQ664" s="108"/>
      <c r="AR664" s="108"/>
      <c r="AS664" s="108"/>
      <c r="AT664" s="108"/>
      <c r="AU664" s="108"/>
      <c r="AV664" s="108"/>
      <c r="AW664" s="108"/>
      <c r="AX664" s="108"/>
      <c r="AY664" s="108"/>
      <c r="AZ664" s="108"/>
      <c r="BA664" s="108"/>
    </row>
    <row r="665" spans="1:53">
      <c r="A665" s="108"/>
      <c r="B665" s="108"/>
      <c r="C665" s="108"/>
      <c r="D665" s="108"/>
      <c r="E665" s="108"/>
      <c r="F665" s="108"/>
      <c r="G665" s="108"/>
      <c r="H665" s="108"/>
      <c r="I665" s="108"/>
      <c r="J665" s="108"/>
      <c r="K665" s="108"/>
      <c r="L665" s="108"/>
      <c r="M665" s="108"/>
      <c r="N665" s="108"/>
      <c r="O665" s="108"/>
      <c r="P665" s="108"/>
      <c r="Q665" s="108"/>
      <c r="R665" s="108"/>
      <c r="S665" s="108"/>
      <c r="T665" s="108"/>
      <c r="U665" s="108"/>
      <c r="V665" s="108"/>
      <c r="W665" s="108"/>
      <c r="X665" s="108"/>
      <c r="Y665" s="108"/>
      <c r="Z665" s="108"/>
      <c r="AA665" s="108"/>
      <c r="AB665" s="108"/>
      <c r="AC665" s="108"/>
      <c r="AD665" s="108"/>
      <c r="AE665" s="108"/>
      <c r="AF665" s="108"/>
      <c r="AG665" s="108"/>
      <c r="AH665" s="108"/>
      <c r="AI665" s="108"/>
      <c r="AJ665" s="108"/>
      <c r="AK665" s="108"/>
      <c r="AL665" s="108"/>
      <c r="AM665" s="108"/>
      <c r="AN665" s="108"/>
      <c r="AO665" s="108"/>
      <c r="AP665" s="108"/>
      <c r="AQ665" s="108"/>
      <c r="AR665" s="108"/>
      <c r="AS665" s="108"/>
      <c r="AT665" s="108"/>
      <c r="AU665" s="108"/>
      <c r="AV665" s="108"/>
      <c r="AW665" s="108"/>
      <c r="AX665" s="108"/>
      <c r="AY665" s="108"/>
      <c r="AZ665" s="108"/>
      <c r="BA665" s="108"/>
    </row>
    <row r="666" spans="1:53">
      <c r="A666" s="108"/>
      <c r="B666" s="108"/>
      <c r="C666" s="108"/>
      <c r="D666" s="108"/>
      <c r="E666" s="108"/>
      <c r="F666" s="108"/>
      <c r="G666" s="108"/>
      <c r="H666" s="108"/>
      <c r="I666" s="108"/>
      <c r="J666" s="108"/>
      <c r="K666" s="108"/>
      <c r="L666" s="108"/>
      <c r="M666" s="108"/>
      <c r="N666" s="108"/>
      <c r="O666" s="108"/>
      <c r="P666" s="108"/>
      <c r="Q666" s="108"/>
      <c r="R666" s="108"/>
      <c r="S666" s="108"/>
      <c r="T666" s="108"/>
      <c r="U666" s="108"/>
      <c r="V666" s="108"/>
      <c r="W666" s="108"/>
      <c r="X666" s="108"/>
      <c r="Y666" s="108"/>
      <c r="Z666" s="108"/>
      <c r="AA666" s="108"/>
      <c r="AB666" s="108"/>
      <c r="AC666" s="108"/>
      <c r="AD666" s="108"/>
      <c r="AE666" s="108"/>
      <c r="AF666" s="108"/>
      <c r="AG666" s="108"/>
      <c r="AH666" s="108"/>
      <c r="AI666" s="108"/>
      <c r="AJ666" s="108"/>
      <c r="AK666" s="108"/>
      <c r="AL666" s="108"/>
      <c r="AM666" s="108"/>
      <c r="AN666" s="108"/>
      <c r="AO666" s="108"/>
      <c r="AP666" s="108"/>
      <c r="AQ666" s="108"/>
      <c r="AR666" s="108"/>
      <c r="AS666" s="108"/>
      <c r="AT666" s="108"/>
      <c r="AU666" s="108"/>
      <c r="AV666" s="108"/>
      <c r="AW666" s="108"/>
      <c r="AX666" s="108"/>
      <c r="AY666" s="108"/>
      <c r="AZ666" s="108"/>
      <c r="BA666" s="108"/>
    </row>
    <row r="667" spans="1:53">
      <c r="A667" s="108"/>
      <c r="B667" s="108"/>
      <c r="C667" s="108"/>
      <c r="D667" s="108"/>
      <c r="E667" s="108"/>
      <c r="F667" s="108"/>
      <c r="G667" s="108"/>
      <c r="H667" s="108"/>
      <c r="I667" s="108"/>
      <c r="J667" s="108"/>
      <c r="K667" s="108"/>
      <c r="L667" s="108"/>
      <c r="M667" s="108"/>
      <c r="N667" s="108"/>
      <c r="O667" s="108"/>
      <c r="P667" s="108"/>
      <c r="Q667" s="108"/>
      <c r="R667" s="108"/>
      <c r="S667" s="108"/>
      <c r="T667" s="108"/>
      <c r="U667" s="108"/>
      <c r="V667" s="108"/>
      <c r="W667" s="108"/>
      <c r="X667" s="108"/>
      <c r="Y667" s="108"/>
      <c r="Z667" s="108"/>
      <c r="AA667" s="108"/>
      <c r="AB667" s="108"/>
      <c r="AC667" s="108"/>
      <c r="AD667" s="108"/>
      <c r="AE667" s="108"/>
      <c r="AF667" s="108"/>
      <c r="AG667" s="108"/>
      <c r="AH667" s="108"/>
      <c r="AI667" s="108"/>
      <c r="AJ667" s="108"/>
      <c r="AK667" s="108"/>
      <c r="AL667" s="108"/>
      <c r="AM667" s="108"/>
      <c r="AN667" s="108"/>
      <c r="AO667" s="108"/>
      <c r="AP667" s="108"/>
      <c r="AQ667" s="108"/>
      <c r="AR667" s="108"/>
      <c r="AS667" s="108"/>
      <c r="AT667" s="108"/>
      <c r="AU667" s="108"/>
      <c r="AV667" s="108"/>
      <c r="AW667" s="108"/>
      <c r="AX667" s="108"/>
      <c r="AY667" s="108"/>
      <c r="AZ667" s="108"/>
      <c r="BA667" s="108"/>
    </row>
    <row r="668" spans="1:53">
      <c r="A668" s="108"/>
      <c r="B668" s="108"/>
      <c r="C668" s="108"/>
      <c r="D668" s="108"/>
      <c r="E668" s="108"/>
      <c r="F668" s="108"/>
      <c r="G668" s="108"/>
      <c r="H668" s="108"/>
      <c r="I668" s="108"/>
      <c r="J668" s="108"/>
      <c r="K668" s="108"/>
      <c r="L668" s="108"/>
      <c r="M668" s="108"/>
      <c r="N668" s="108"/>
      <c r="O668" s="108"/>
      <c r="P668" s="108"/>
      <c r="Q668" s="108"/>
      <c r="R668" s="108"/>
      <c r="S668" s="108"/>
      <c r="T668" s="108"/>
      <c r="U668" s="108"/>
      <c r="V668" s="108"/>
      <c r="W668" s="108"/>
      <c r="X668" s="108"/>
      <c r="Y668" s="108"/>
      <c r="Z668" s="108"/>
      <c r="AA668" s="108"/>
      <c r="AB668" s="108"/>
      <c r="AC668" s="108"/>
      <c r="AD668" s="108"/>
      <c r="AE668" s="108"/>
      <c r="AF668" s="108"/>
      <c r="AG668" s="108"/>
      <c r="AH668" s="108"/>
      <c r="AI668" s="108"/>
      <c r="AJ668" s="108"/>
      <c r="AK668" s="108"/>
      <c r="AL668" s="108"/>
      <c r="AM668" s="108"/>
      <c r="AN668" s="108"/>
      <c r="AO668" s="108"/>
      <c r="AP668" s="108"/>
      <c r="AQ668" s="108"/>
      <c r="AR668" s="108"/>
      <c r="AS668" s="108"/>
      <c r="AT668" s="108"/>
      <c r="AU668" s="108"/>
      <c r="AV668" s="108"/>
      <c r="AW668" s="108"/>
      <c r="AX668" s="108"/>
      <c r="AY668" s="108"/>
      <c r="AZ668" s="108"/>
      <c r="BA668" s="108"/>
    </row>
    <row r="669" spans="1:53">
      <c r="A669" s="108"/>
      <c r="B669" s="108"/>
      <c r="C669" s="108"/>
      <c r="D669" s="108"/>
      <c r="E669" s="108"/>
      <c r="F669" s="108"/>
      <c r="G669" s="108"/>
      <c r="H669" s="108"/>
      <c r="I669" s="108"/>
      <c r="J669" s="108"/>
      <c r="K669" s="108"/>
      <c r="L669" s="108"/>
      <c r="M669" s="108"/>
      <c r="N669" s="108"/>
      <c r="O669" s="108"/>
      <c r="P669" s="108"/>
      <c r="Q669" s="108"/>
      <c r="R669" s="108"/>
      <c r="S669" s="108"/>
      <c r="T669" s="108"/>
      <c r="U669" s="108"/>
      <c r="V669" s="108"/>
      <c r="W669" s="108"/>
      <c r="X669" s="108"/>
      <c r="Y669" s="108"/>
      <c r="Z669" s="108"/>
      <c r="AA669" s="108"/>
      <c r="AB669" s="108"/>
      <c r="AC669" s="108"/>
      <c r="AD669" s="108"/>
      <c r="AE669" s="108"/>
      <c r="AF669" s="108"/>
      <c r="AG669" s="108"/>
      <c r="AH669" s="108"/>
      <c r="AI669" s="108"/>
      <c r="AJ669" s="108"/>
      <c r="AK669" s="108"/>
      <c r="AL669" s="108"/>
      <c r="AM669" s="108"/>
      <c r="AN669" s="108"/>
      <c r="AO669" s="108"/>
      <c r="AP669" s="108"/>
      <c r="AQ669" s="108"/>
      <c r="AR669" s="108"/>
      <c r="AS669" s="108"/>
      <c r="AT669" s="108"/>
      <c r="AU669" s="108"/>
      <c r="AV669" s="108"/>
      <c r="AW669" s="108"/>
      <c r="AX669" s="108"/>
      <c r="AY669" s="108"/>
      <c r="AZ669" s="108"/>
      <c r="BA669" s="108"/>
    </row>
    <row r="670" spans="1:53">
      <c r="A670" s="108"/>
      <c r="B670" s="108"/>
      <c r="C670" s="108"/>
      <c r="D670" s="108"/>
      <c r="E670" s="108"/>
      <c r="F670" s="108"/>
      <c r="G670" s="108"/>
      <c r="H670" s="108"/>
      <c r="I670" s="108"/>
      <c r="J670" s="108"/>
      <c r="K670" s="108"/>
      <c r="L670" s="108"/>
      <c r="M670" s="108"/>
      <c r="N670" s="108"/>
      <c r="O670" s="108"/>
      <c r="P670" s="108"/>
      <c r="Q670" s="108"/>
      <c r="R670" s="108"/>
      <c r="S670" s="108"/>
      <c r="T670" s="108"/>
      <c r="U670" s="108"/>
      <c r="V670" s="108"/>
      <c r="W670" s="108"/>
      <c r="X670" s="108"/>
      <c r="Y670" s="108"/>
      <c r="Z670" s="108"/>
      <c r="AA670" s="108"/>
      <c r="AB670" s="108"/>
      <c r="AC670" s="108"/>
      <c r="AD670" s="108"/>
      <c r="AE670" s="108"/>
      <c r="AF670" s="108"/>
      <c r="AG670" s="108"/>
      <c r="AH670" s="108"/>
      <c r="AI670" s="108"/>
      <c r="AJ670" s="108"/>
      <c r="AK670" s="108"/>
      <c r="AL670" s="108"/>
      <c r="AM670" s="108"/>
      <c r="AN670" s="108"/>
      <c r="AO670" s="108"/>
      <c r="AP670" s="108"/>
      <c r="AQ670" s="108"/>
      <c r="AR670" s="108"/>
      <c r="AS670" s="108"/>
      <c r="AT670" s="108"/>
      <c r="AU670" s="108"/>
      <c r="AV670" s="108"/>
      <c r="AW670" s="108"/>
      <c r="AX670" s="108"/>
      <c r="AY670" s="108"/>
      <c r="AZ670" s="108"/>
      <c r="BA670" s="108"/>
    </row>
    <row r="671" spans="1:53">
      <c r="A671" s="108"/>
      <c r="B671" s="108"/>
      <c r="C671" s="108"/>
      <c r="D671" s="108"/>
      <c r="E671" s="108"/>
      <c r="F671" s="108"/>
      <c r="G671" s="108"/>
      <c r="H671" s="108"/>
      <c r="I671" s="108"/>
      <c r="J671" s="108"/>
      <c r="K671" s="108"/>
      <c r="L671" s="108"/>
      <c r="M671" s="108"/>
      <c r="N671" s="108"/>
      <c r="O671" s="108"/>
      <c r="P671" s="108"/>
      <c r="Q671" s="108"/>
      <c r="R671" s="108"/>
      <c r="S671" s="108"/>
      <c r="T671" s="108"/>
      <c r="U671" s="108"/>
      <c r="V671" s="108"/>
      <c r="W671" s="108"/>
      <c r="X671" s="108"/>
      <c r="Y671" s="108"/>
      <c r="Z671" s="108"/>
      <c r="AA671" s="108"/>
      <c r="AB671" s="108"/>
      <c r="AC671" s="108"/>
      <c r="AD671" s="108"/>
      <c r="AE671" s="108"/>
      <c r="AF671" s="108"/>
      <c r="AG671" s="108"/>
      <c r="AH671" s="108"/>
      <c r="AI671" s="108"/>
      <c r="AJ671" s="108"/>
      <c r="AK671" s="108"/>
      <c r="AL671" s="108"/>
      <c r="AM671" s="108"/>
      <c r="AN671" s="108"/>
      <c r="AO671" s="108"/>
      <c r="AP671" s="108"/>
      <c r="AQ671" s="108"/>
      <c r="AR671" s="108"/>
      <c r="AS671" s="108"/>
      <c r="AT671" s="108"/>
      <c r="AU671" s="108"/>
      <c r="AV671" s="108"/>
      <c r="AW671" s="108"/>
      <c r="AX671" s="108"/>
      <c r="AY671" s="108"/>
      <c r="AZ671" s="108"/>
      <c r="BA671" s="108"/>
    </row>
    <row r="672" spans="1:53">
      <c r="A672" s="108"/>
      <c r="B672" s="108"/>
      <c r="C672" s="108"/>
      <c r="D672" s="108"/>
      <c r="E672" s="108"/>
      <c r="F672" s="108"/>
      <c r="G672" s="108"/>
      <c r="H672" s="108"/>
      <c r="I672" s="108"/>
      <c r="J672" s="108"/>
      <c r="K672" s="108"/>
      <c r="L672" s="108"/>
      <c r="M672" s="108"/>
      <c r="N672" s="108"/>
      <c r="O672" s="108"/>
      <c r="P672" s="108"/>
      <c r="Q672" s="108"/>
      <c r="R672" s="108"/>
      <c r="S672" s="108"/>
      <c r="T672" s="108"/>
      <c r="U672" s="108"/>
      <c r="V672" s="108"/>
      <c r="W672" s="108"/>
      <c r="X672" s="108"/>
      <c r="Y672" s="108"/>
      <c r="Z672" s="108"/>
      <c r="AA672" s="108"/>
      <c r="AB672" s="108"/>
      <c r="AC672" s="108"/>
      <c r="AD672" s="108"/>
      <c r="AE672" s="108"/>
      <c r="AF672" s="108"/>
      <c r="AG672" s="108"/>
      <c r="AH672" s="108"/>
      <c r="AI672" s="108"/>
      <c r="AJ672" s="108"/>
      <c r="AK672" s="108"/>
      <c r="AL672" s="108"/>
      <c r="AM672" s="108"/>
      <c r="AN672" s="108"/>
      <c r="AO672" s="108"/>
      <c r="AP672" s="108"/>
      <c r="AQ672" s="108"/>
      <c r="AR672" s="108"/>
      <c r="AS672" s="108"/>
      <c r="AT672" s="108"/>
      <c r="AU672" s="108"/>
      <c r="AV672" s="108"/>
      <c r="AW672" s="108"/>
      <c r="AX672" s="108"/>
      <c r="AY672" s="108"/>
      <c r="AZ672" s="108"/>
      <c r="BA672" s="108"/>
    </row>
    <row r="673" spans="1:53">
      <c r="A673" s="108"/>
      <c r="B673" s="108"/>
      <c r="C673" s="108"/>
      <c r="D673" s="108"/>
      <c r="E673" s="108"/>
      <c r="F673" s="108"/>
      <c r="G673" s="108"/>
      <c r="H673" s="108"/>
      <c r="I673" s="108"/>
      <c r="J673" s="108"/>
      <c r="K673" s="108"/>
      <c r="L673" s="108"/>
      <c r="M673" s="108"/>
      <c r="N673" s="108"/>
      <c r="O673" s="108"/>
      <c r="P673" s="108"/>
      <c r="Q673" s="108"/>
      <c r="R673" s="108"/>
      <c r="S673" s="108"/>
      <c r="T673" s="108"/>
      <c r="U673" s="108"/>
      <c r="V673" s="108"/>
      <c r="W673" s="108"/>
      <c r="X673" s="108"/>
      <c r="Y673" s="108"/>
      <c r="Z673" s="108"/>
      <c r="AA673" s="108"/>
      <c r="AB673" s="108"/>
      <c r="AC673" s="108"/>
      <c r="AD673" s="108"/>
      <c r="AE673" s="108"/>
      <c r="AF673" s="108"/>
      <c r="AG673" s="108"/>
      <c r="AH673" s="108"/>
      <c r="AI673" s="108"/>
      <c r="AJ673" s="108"/>
      <c r="AK673" s="108"/>
      <c r="AL673" s="108"/>
      <c r="AM673" s="108"/>
      <c r="AN673" s="108"/>
      <c r="AO673" s="108"/>
      <c r="AP673" s="108"/>
      <c r="AQ673" s="108"/>
      <c r="AR673" s="108"/>
      <c r="AS673" s="108"/>
      <c r="AT673" s="108"/>
      <c r="AU673" s="108"/>
      <c r="AV673" s="108"/>
      <c r="AW673" s="108"/>
      <c r="AX673" s="108"/>
      <c r="AY673" s="108"/>
      <c r="AZ673" s="108"/>
      <c r="BA673" s="108"/>
    </row>
    <row r="674" spans="1:53">
      <c r="A674" s="108"/>
      <c r="B674" s="108"/>
      <c r="C674" s="108"/>
      <c r="D674" s="108"/>
      <c r="E674" s="108"/>
      <c r="F674" s="108"/>
      <c r="G674" s="108"/>
      <c r="H674" s="108"/>
      <c r="I674" s="108"/>
      <c r="J674" s="108"/>
      <c r="K674" s="108"/>
      <c r="L674" s="108"/>
      <c r="M674" s="108"/>
      <c r="N674" s="108"/>
      <c r="O674" s="108"/>
      <c r="P674" s="108"/>
      <c r="Q674" s="108"/>
      <c r="R674" s="108"/>
      <c r="S674" s="108"/>
      <c r="T674" s="108"/>
      <c r="U674" s="108"/>
      <c r="V674" s="108"/>
      <c r="W674" s="108"/>
      <c r="X674" s="108"/>
      <c r="Y674" s="108"/>
      <c r="Z674" s="108"/>
      <c r="AA674" s="108"/>
      <c r="AB674" s="108"/>
      <c r="AC674" s="108"/>
      <c r="AD674" s="108"/>
      <c r="AE674" s="108"/>
      <c r="AF674" s="108"/>
      <c r="AG674" s="108"/>
      <c r="AH674" s="108"/>
      <c r="AI674" s="108"/>
      <c r="AJ674" s="108"/>
      <c r="AK674" s="108"/>
      <c r="AL674" s="108"/>
      <c r="AM674" s="108"/>
      <c r="AN674" s="108"/>
      <c r="AO674" s="108"/>
      <c r="AP674" s="108"/>
      <c r="AQ674" s="108"/>
      <c r="AR674" s="108"/>
      <c r="AS674" s="108"/>
      <c r="AT674" s="108"/>
      <c r="AU674" s="108"/>
      <c r="AV674" s="108"/>
      <c r="AW674" s="108"/>
      <c r="AX674" s="108"/>
      <c r="AY674" s="108"/>
      <c r="AZ674" s="108"/>
      <c r="BA674" s="108"/>
    </row>
    <row r="675" spans="1:53">
      <c r="A675" s="108"/>
      <c r="B675" s="108"/>
      <c r="C675" s="108"/>
      <c r="D675" s="108"/>
      <c r="E675" s="108"/>
      <c r="F675" s="108"/>
      <c r="G675" s="108"/>
      <c r="H675" s="108"/>
      <c r="I675" s="108"/>
      <c r="J675" s="108"/>
      <c r="K675" s="108"/>
      <c r="L675" s="108"/>
      <c r="M675" s="108"/>
      <c r="N675" s="108"/>
      <c r="O675" s="108"/>
      <c r="P675" s="108"/>
      <c r="Q675" s="108"/>
      <c r="R675" s="108"/>
      <c r="S675" s="108"/>
      <c r="T675" s="108"/>
      <c r="U675" s="108"/>
      <c r="V675" s="108"/>
      <c r="W675" s="108"/>
      <c r="X675" s="108"/>
      <c r="Y675" s="108"/>
      <c r="Z675" s="108"/>
      <c r="AA675" s="108"/>
      <c r="AB675" s="108"/>
      <c r="AC675" s="108"/>
      <c r="AD675" s="108"/>
      <c r="AE675" s="108"/>
      <c r="AF675" s="108"/>
      <c r="AG675" s="108"/>
      <c r="AH675" s="108"/>
      <c r="AI675" s="108"/>
      <c r="AJ675" s="108"/>
      <c r="AK675" s="108"/>
      <c r="AL675" s="108"/>
      <c r="AM675" s="108"/>
      <c r="AN675" s="108"/>
      <c r="AO675" s="108"/>
      <c r="AP675" s="108"/>
      <c r="AQ675" s="108"/>
      <c r="AR675" s="108"/>
      <c r="AS675" s="108"/>
      <c r="AT675" s="108"/>
      <c r="AU675" s="108"/>
      <c r="AV675" s="108"/>
      <c r="AW675" s="108"/>
      <c r="AX675" s="108"/>
      <c r="AY675" s="108"/>
      <c r="AZ675" s="108"/>
      <c r="BA675" s="108"/>
    </row>
    <row r="676" spans="1:53">
      <c r="A676" s="108"/>
      <c r="B676" s="108"/>
      <c r="C676" s="108"/>
      <c r="D676" s="108"/>
      <c r="E676" s="108"/>
      <c r="F676" s="108"/>
      <c r="G676" s="108"/>
      <c r="H676" s="108"/>
      <c r="I676" s="108"/>
      <c r="J676" s="108"/>
      <c r="K676" s="108"/>
      <c r="L676" s="108"/>
      <c r="M676" s="108"/>
      <c r="N676" s="108"/>
      <c r="O676" s="108"/>
      <c r="P676" s="108"/>
      <c r="Q676" s="108"/>
      <c r="R676" s="108"/>
      <c r="S676" s="108"/>
      <c r="T676" s="108"/>
      <c r="U676" s="108"/>
      <c r="V676" s="108"/>
      <c r="W676" s="108"/>
      <c r="X676" s="108"/>
      <c r="Y676" s="108"/>
      <c r="Z676" s="108"/>
      <c r="AA676" s="108"/>
      <c r="AB676" s="108"/>
      <c r="AC676" s="108"/>
      <c r="AD676" s="108"/>
      <c r="AE676" s="108"/>
      <c r="AF676" s="108"/>
      <c r="AG676" s="108"/>
      <c r="AH676" s="108"/>
      <c r="AI676" s="108"/>
      <c r="AJ676" s="108"/>
      <c r="AK676" s="108"/>
      <c r="AL676" s="108"/>
      <c r="AM676" s="108"/>
      <c r="AN676" s="108"/>
      <c r="AO676" s="108"/>
      <c r="AP676" s="108"/>
      <c r="AQ676" s="108"/>
      <c r="AR676" s="108"/>
      <c r="AS676" s="108"/>
      <c r="AT676" s="108"/>
      <c r="AU676" s="108"/>
      <c r="AV676" s="108"/>
      <c r="AW676" s="108"/>
      <c r="AX676" s="108"/>
      <c r="AY676" s="108"/>
      <c r="AZ676" s="108"/>
      <c r="BA676" s="108"/>
    </row>
    <row r="677" spans="1:53">
      <c r="A677" s="108"/>
      <c r="B677" s="108"/>
      <c r="C677" s="108"/>
      <c r="D677" s="108"/>
      <c r="E677" s="108"/>
      <c r="F677" s="108"/>
      <c r="G677" s="108"/>
      <c r="H677" s="108"/>
      <c r="I677" s="108"/>
      <c r="J677" s="108"/>
      <c r="K677" s="108"/>
      <c r="L677" s="108"/>
      <c r="M677" s="108"/>
      <c r="N677" s="108"/>
      <c r="O677" s="108"/>
      <c r="P677" s="108"/>
      <c r="Q677" s="108"/>
      <c r="R677" s="108"/>
      <c r="S677" s="108"/>
      <c r="T677" s="108"/>
      <c r="U677" s="108"/>
      <c r="V677" s="108"/>
      <c r="W677" s="108"/>
      <c r="X677" s="108"/>
      <c r="Y677" s="108"/>
      <c r="Z677" s="108"/>
      <c r="AA677" s="108"/>
      <c r="AB677" s="108"/>
      <c r="AC677" s="108"/>
      <c r="AD677" s="108"/>
      <c r="AE677" s="108"/>
      <c r="AF677" s="108"/>
      <c r="AG677" s="108"/>
      <c r="AH677" s="108"/>
      <c r="AI677" s="108"/>
      <c r="AJ677" s="108"/>
      <c r="AK677" s="108"/>
      <c r="AL677" s="108"/>
      <c r="AM677" s="108"/>
      <c r="AN677" s="108"/>
      <c r="AO677" s="108"/>
      <c r="AP677" s="108"/>
      <c r="AQ677" s="108"/>
      <c r="AR677" s="108"/>
      <c r="AS677" s="108"/>
      <c r="AT677" s="108"/>
      <c r="AU677" s="108"/>
      <c r="AV677" s="108"/>
      <c r="AW677" s="108"/>
      <c r="AX677" s="108"/>
      <c r="AY677" s="108"/>
      <c r="AZ677" s="108"/>
      <c r="BA677" s="108"/>
    </row>
    <row r="678" spans="1:53">
      <c r="A678" s="108"/>
      <c r="B678" s="108"/>
      <c r="C678" s="108"/>
      <c r="D678" s="108"/>
      <c r="E678" s="108"/>
      <c r="F678" s="108"/>
      <c r="G678" s="108"/>
      <c r="H678" s="108"/>
      <c r="I678" s="108"/>
      <c r="J678" s="108"/>
      <c r="K678" s="108"/>
      <c r="L678" s="108"/>
      <c r="M678" s="108"/>
      <c r="N678" s="108"/>
      <c r="O678" s="108"/>
      <c r="P678" s="108"/>
      <c r="Q678" s="108"/>
      <c r="R678" s="108"/>
      <c r="S678" s="108"/>
      <c r="T678" s="108"/>
      <c r="U678" s="108"/>
      <c r="V678" s="108"/>
      <c r="W678" s="108"/>
      <c r="X678" s="108"/>
      <c r="Y678" s="108"/>
      <c r="Z678" s="108"/>
      <c r="AA678" s="108"/>
      <c r="AB678" s="108"/>
      <c r="AC678" s="108"/>
      <c r="AD678" s="108"/>
      <c r="AE678" s="108"/>
      <c r="AF678" s="108"/>
      <c r="AG678" s="108"/>
      <c r="AH678" s="108"/>
      <c r="AI678" s="108"/>
      <c r="AJ678" s="108"/>
      <c r="AK678" s="108"/>
      <c r="AL678" s="108"/>
      <c r="AM678" s="108"/>
      <c r="AN678" s="108"/>
      <c r="AO678" s="108"/>
      <c r="AP678" s="108"/>
      <c r="AQ678" s="108"/>
      <c r="AR678" s="108"/>
      <c r="AS678" s="108"/>
      <c r="AT678" s="108"/>
      <c r="AU678" s="108"/>
      <c r="AV678" s="108"/>
      <c r="AW678" s="108"/>
      <c r="AX678" s="108"/>
      <c r="AY678" s="108"/>
      <c r="AZ678" s="108"/>
      <c r="BA678" s="108"/>
    </row>
    <row r="679" spans="1:53">
      <c r="A679" s="108"/>
      <c r="B679" s="108"/>
      <c r="C679" s="108"/>
      <c r="D679" s="108"/>
      <c r="E679" s="108"/>
      <c r="F679" s="108"/>
      <c r="G679" s="108"/>
      <c r="H679" s="108"/>
      <c r="I679" s="108"/>
      <c r="J679" s="108"/>
      <c r="K679" s="108"/>
      <c r="L679" s="108"/>
      <c r="M679" s="108"/>
      <c r="N679" s="108"/>
      <c r="O679" s="108"/>
      <c r="P679" s="108"/>
      <c r="Q679" s="108"/>
      <c r="R679" s="108"/>
      <c r="S679" s="108"/>
      <c r="T679" s="108"/>
      <c r="U679" s="108"/>
      <c r="V679" s="108"/>
      <c r="W679" s="108"/>
      <c r="X679" s="108"/>
      <c r="Y679" s="108"/>
      <c r="Z679" s="108"/>
      <c r="AA679" s="108"/>
      <c r="AB679" s="108"/>
      <c r="AC679" s="108"/>
      <c r="AD679" s="108"/>
      <c r="AE679" s="108"/>
      <c r="AF679" s="108"/>
      <c r="AG679" s="108"/>
      <c r="AH679" s="108"/>
      <c r="AI679" s="108"/>
      <c r="AJ679" s="108"/>
      <c r="AK679" s="108"/>
      <c r="AL679" s="108"/>
      <c r="AM679" s="108"/>
      <c r="AN679" s="108"/>
      <c r="AO679" s="108"/>
      <c r="AP679" s="108"/>
      <c r="AQ679" s="108"/>
      <c r="AR679" s="108"/>
      <c r="AS679" s="108"/>
      <c r="AT679" s="108"/>
      <c r="AU679" s="108"/>
      <c r="AV679" s="108"/>
      <c r="AW679" s="108"/>
      <c r="AX679" s="108"/>
      <c r="AY679" s="108"/>
      <c r="AZ679" s="108"/>
      <c r="BA679" s="108"/>
    </row>
    <row r="680" spans="1:53">
      <c r="A680" s="108"/>
      <c r="B680" s="108"/>
      <c r="C680" s="108"/>
      <c r="D680" s="108"/>
      <c r="E680" s="108"/>
      <c r="F680" s="108"/>
      <c r="G680" s="108"/>
      <c r="H680" s="108"/>
      <c r="I680" s="108"/>
      <c r="J680" s="108"/>
      <c r="K680" s="108"/>
      <c r="L680" s="108"/>
      <c r="M680" s="108"/>
      <c r="N680" s="108"/>
      <c r="O680" s="108"/>
      <c r="P680" s="108"/>
      <c r="Q680" s="108"/>
      <c r="R680" s="108"/>
      <c r="S680" s="108"/>
      <c r="T680" s="108"/>
      <c r="U680" s="108"/>
      <c r="V680" s="108"/>
      <c r="W680" s="108"/>
      <c r="X680" s="108"/>
      <c r="Y680" s="108"/>
      <c r="Z680" s="108"/>
      <c r="AA680" s="108"/>
      <c r="AB680" s="108"/>
      <c r="AC680" s="108"/>
      <c r="AD680" s="108"/>
      <c r="AE680" s="108"/>
      <c r="AF680" s="108"/>
      <c r="AG680" s="108"/>
      <c r="AH680" s="108"/>
      <c r="AI680" s="108"/>
      <c r="AJ680" s="108"/>
      <c r="AK680" s="108"/>
      <c r="AL680" s="108"/>
      <c r="AM680" s="108"/>
      <c r="AN680" s="108"/>
      <c r="AO680" s="108"/>
      <c r="AP680" s="108"/>
      <c r="AQ680" s="108"/>
      <c r="AR680" s="108"/>
      <c r="AS680" s="108"/>
      <c r="AT680" s="108"/>
      <c r="AU680" s="108"/>
      <c r="AV680" s="108"/>
      <c r="AW680" s="108"/>
      <c r="AX680" s="108"/>
      <c r="AY680" s="108"/>
      <c r="AZ680" s="108"/>
      <c r="BA680" s="108"/>
    </row>
    <row r="681" spans="1:53">
      <c r="A681" s="108"/>
      <c r="B681" s="108"/>
      <c r="C681" s="108"/>
      <c r="D681" s="108"/>
      <c r="E681" s="108"/>
      <c r="F681" s="108"/>
      <c r="G681" s="108"/>
      <c r="H681" s="108"/>
      <c r="I681" s="108"/>
      <c r="J681" s="108"/>
      <c r="K681" s="108"/>
      <c r="L681" s="108"/>
      <c r="M681" s="108"/>
      <c r="N681" s="108"/>
      <c r="O681" s="108"/>
      <c r="P681" s="108"/>
      <c r="Q681" s="108"/>
      <c r="R681" s="108"/>
      <c r="S681" s="108"/>
      <c r="T681" s="108"/>
      <c r="U681" s="108"/>
      <c r="V681" s="108"/>
      <c r="W681" s="108"/>
      <c r="X681" s="108"/>
      <c r="Y681" s="108"/>
      <c r="Z681" s="108"/>
      <c r="AA681" s="108"/>
      <c r="AB681" s="108"/>
      <c r="AC681" s="108"/>
      <c r="AD681" s="108"/>
      <c r="AE681" s="108"/>
      <c r="AF681" s="108"/>
      <c r="AG681" s="108"/>
      <c r="AH681" s="108"/>
      <c r="AI681" s="108"/>
      <c r="AJ681" s="108"/>
      <c r="AK681" s="108"/>
      <c r="AL681" s="108"/>
      <c r="AM681" s="108"/>
      <c r="AN681" s="108"/>
      <c r="AO681" s="108"/>
      <c r="AP681" s="108"/>
      <c r="AQ681" s="108"/>
      <c r="AR681" s="108"/>
      <c r="AS681" s="108"/>
      <c r="AT681" s="108"/>
      <c r="AU681" s="108"/>
      <c r="AV681" s="108"/>
      <c r="AW681" s="108"/>
      <c r="AX681" s="108"/>
      <c r="AY681" s="108"/>
      <c r="AZ681" s="108"/>
      <c r="BA681" s="108"/>
    </row>
    <row r="682" spans="1:53">
      <c r="A682" s="108"/>
      <c r="B682" s="108"/>
      <c r="C682" s="108"/>
      <c r="D682" s="108"/>
      <c r="E682" s="108"/>
      <c r="F682" s="108"/>
      <c r="G682" s="108"/>
      <c r="H682" s="108"/>
      <c r="I682" s="108"/>
      <c r="J682" s="108"/>
      <c r="K682" s="108"/>
      <c r="L682" s="108"/>
      <c r="M682" s="108"/>
      <c r="N682" s="108"/>
      <c r="O682" s="108"/>
      <c r="P682" s="108"/>
      <c r="Q682" s="108"/>
      <c r="R682" s="108"/>
      <c r="S682" s="108"/>
      <c r="T682" s="108"/>
      <c r="U682" s="108"/>
      <c r="V682" s="108"/>
      <c r="W682" s="108"/>
      <c r="X682" s="108"/>
      <c r="Y682" s="108"/>
      <c r="Z682" s="108"/>
      <c r="AA682" s="108"/>
      <c r="AB682" s="108"/>
      <c r="AC682" s="108"/>
      <c r="AD682" s="108"/>
      <c r="AE682" s="108"/>
      <c r="AF682" s="108"/>
      <c r="AG682" s="108"/>
      <c r="AH682" s="108"/>
      <c r="AI682" s="108"/>
      <c r="AJ682" s="108"/>
      <c r="AK682" s="108"/>
      <c r="AL682" s="108"/>
      <c r="AM682" s="108"/>
      <c r="AN682" s="108"/>
      <c r="AO682" s="108"/>
      <c r="AP682" s="108"/>
      <c r="AQ682" s="108"/>
      <c r="AR682" s="108"/>
      <c r="AS682" s="108"/>
      <c r="AT682" s="108"/>
      <c r="AU682" s="108"/>
      <c r="AV682" s="108"/>
      <c r="AW682" s="108"/>
      <c r="AX682" s="108"/>
      <c r="AY682" s="108"/>
      <c r="AZ682" s="108"/>
      <c r="BA682" s="108"/>
    </row>
    <row r="683" spans="1:53">
      <c r="A683" s="108"/>
      <c r="B683" s="108"/>
      <c r="C683" s="108"/>
      <c r="D683" s="108"/>
      <c r="E683" s="108"/>
      <c r="F683" s="108"/>
      <c r="G683" s="108"/>
      <c r="H683" s="108"/>
      <c r="I683" s="108"/>
      <c r="J683" s="108"/>
      <c r="K683" s="108"/>
      <c r="L683" s="108"/>
      <c r="M683" s="108"/>
      <c r="N683" s="108"/>
      <c r="O683" s="108"/>
      <c r="P683" s="108"/>
      <c r="Q683" s="108"/>
      <c r="R683" s="108"/>
      <c r="S683" s="108"/>
      <c r="T683" s="108"/>
      <c r="U683" s="108"/>
      <c r="V683" s="108"/>
      <c r="W683" s="108"/>
      <c r="X683" s="108"/>
      <c r="Y683" s="108"/>
      <c r="Z683" s="108"/>
      <c r="AA683" s="108"/>
      <c r="AB683" s="108"/>
      <c r="AC683" s="108"/>
      <c r="AD683" s="108"/>
      <c r="AE683" s="108"/>
      <c r="AF683" s="108"/>
      <c r="AG683" s="108"/>
      <c r="AH683" s="108"/>
      <c r="AI683" s="108"/>
      <c r="AJ683" s="108"/>
      <c r="AK683" s="108"/>
      <c r="AL683" s="108"/>
      <c r="AM683" s="108"/>
      <c r="AN683" s="108"/>
      <c r="AO683" s="108"/>
      <c r="AP683" s="108"/>
      <c r="AQ683" s="108"/>
      <c r="AR683" s="108"/>
      <c r="AS683" s="108"/>
      <c r="AT683" s="108"/>
      <c r="AU683" s="108"/>
      <c r="AV683" s="108"/>
      <c r="AW683" s="108"/>
      <c r="AX683" s="108"/>
      <c r="AY683" s="108"/>
      <c r="AZ683" s="108"/>
      <c r="BA683" s="108"/>
    </row>
    <row r="684" spans="1:53">
      <c r="A684" s="108"/>
      <c r="B684" s="108"/>
      <c r="C684" s="108"/>
      <c r="D684" s="108"/>
      <c r="E684" s="108"/>
      <c r="F684" s="108"/>
      <c r="G684" s="108"/>
      <c r="H684" s="108"/>
      <c r="I684" s="108"/>
      <c r="J684" s="108"/>
      <c r="K684" s="108"/>
      <c r="L684" s="108"/>
      <c r="M684" s="108"/>
      <c r="N684" s="108"/>
      <c r="O684" s="108"/>
      <c r="P684" s="108"/>
      <c r="Q684" s="108"/>
      <c r="R684" s="108"/>
      <c r="S684" s="108"/>
      <c r="T684" s="108"/>
      <c r="U684" s="108"/>
      <c r="V684" s="108"/>
      <c r="W684" s="108"/>
      <c r="X684" s="108"/>
      <c r="Y684" s="108"/>
      <c r="Z684" s="108"/>
      <c r="AA684" s="108"/>
      <c r="AB684" s="108"/>
      <c r="AC684" s="108"/>
      <c r="AD684" s="108"/>
      <c r="AE684" s="108"/>
      <c r="AF684" s="108"/>
      <c r="AG684" s="108"/>
      <c r="AH684" s="108"/>
      <c r="AI684" s="108"/>
      <c r="AJ684" s="108"/>
      <c r="AK684" s="108"/>
      <c r="AL684" s="108"/>
      <c r="AM684" s="108"/>
      <c r="AN684" s="108"/>
      <c r="AO684" s="108"/>
      <c r="AP684" s="108"/>
      <c r="AQ684" s="108"/>
      <c r="AR684" s="108"/>
      <c r="AS684" s="108"/>
      <c r="AT684" s="108"/>
      <c r="AU684" s="108"/>
      <c r="AV684" s="108"/>
      <c r="AW684" s="108"/>
      <c r="AX684" s="108"/>
      <c r="AY684" s="108"/>
      <c r="AZ684" s="108"/>
      <c r="BA684" s="108"/>
    </row>
    <row r="685" spans="1:53">
      <c r="A685" s="108"/>
      <c r="B685" s="108"/>
      <c r="C685" s="108"/>
      <c r="D685" s="108"/>
      <c r="E685" s="108"/>
      <c r="F685" s="108"/>
      <c r="G685" s="108"/>
      <c r="H685" s="108"/>
      <c r="I685" s="108"/>
      <c r="J685" s="108"/>
      <c r="K685" s="108"/>
      <c r="L685" s="108"/>
      <c r="M685" s="108"/>
      <c r="N685" s="108"/>
      <c r="O685" s="108"/>
      <c r="P685" s="108"/>
      <c r="Q685" s="108"/>
      <c r="R685" s="108"/>
      <c r="S685" s="108"/>
      <c r="T685" s="108"/>
      <c r="U685" s="108"/>
      <c r="V685" s="108"/>
      <c r="W685" s="108"/>
      <c r="X685" s="108"/>
      <c r="Y685" s="108"/>
      <c r="Z685" s="108"/>
      <c r="AA685" s="108"/>
      <c r="AB685" s="108"/>
      <c r="AC685" s="108"/>
      <c r="AD685" s="108"/>
      <c r="AE685" s="108"/>
      <c r="AF685" s="108"/>
      <c r="AG685" s="108"/>
      <c r="AH685" s="108"/>
      <c r="AI685" s="108"/>
      <c r="AJ685" s="108"/>
      <c r="AK685" s="108"/>
      <c r="AL685" s="108"/>
      <c r="AM685" s="108"/>
      <c r="AN685" s="108"/>
      <c r="AO685" s="108"/>
      <c r="AP685" s="108"/>
      <c r="AQ685" s="108"/>
      <c r="AR685" s="108"/>
      <c r="AS685" s="108"/>
      <c r="AT685" s="108"/>
      <c r="AU685" s="108"/>
      <c r="AV685" s="108"/>
      <c r="AW685" s="108"/>
      <c r="AX685" s="108"/>
      <c r="AY685" s="108"/>
      <c r="AZ685" s="108"/>
      <c r="BA685" s="108"/>
    </row>
    <row r="686" spans="1:53">
      <c r="A686" s="108"/>
      <c r="B686" s="108"/>
      <c r="C686" s="108"/>
      <c r="D686" s="108"/>
      <c r="E686" s="108"/>
      <c r="F686" s="108"/>
      <c r="G686" s="108"/>
      <c r="H686" s="108"/>
      <c r="I686" s="108"/>
      <c r="J686" s="108"/>
      <c r="K686" s="108"/>
      <c r="L686" s="108"/>
      <c r="M686" s="108"/>
      <c r="N686" s="108"/>
      <c r="O686" s="108"/>
      <c r="P686" s="108"/>
      <c r="Q686" s="108"/>
      <c r="R686" s="108"/>
      <c r="S686" s="108"/>
      <c r="T686" s="108"/>
      <c r="U686" s="108"/>
      <c r="V686" s="108"/>
      <c r="W686" s="108"/>
      <c r="X686" s="108"/>
      <c r="Y686" s="108"/>
      <c r="Z686" s="108"/>
      <c r="AA686" s="108"/>
      <c r="AB686" s="108"/>
      <c r="AC686" s="108"/>
      <c r="AD686" s="108"/>
      <c r="AE686" s="108"/>
      <c r="AF686" s="108"/>
      <c r="AG686" s="108"/>
      <c r="AH686" s="108"/>
      <c r="AI686" s="108"/>
      <c r="AJ686" s="108"/>
      <c r="AK686" s="108"/>
      <c r="AL686" s="108"/>
      <c r="AM686" s="108"/>
      <c r="AN686" s="108"/>
      <c r="AO686" s="108"/>
      <c r="AP686" s="108"/>
      <c r="AQ686" s="108"/>
      <c r="AR686" s="108"/>
      <c r="AS686" s="108"/>
      <c r="AT686" s="108"/>
      <c r="AU686" s="108"/>
      <c r="AV686" s="108"/>
      <c r="AW686" s="108"/>
      <c r="AX686" s="108"/>
      <c r="AY686" s="108"/>
      <c r="AZ686" s="108"/>
      <c r="BA686" s="108"/>
    </row>
    <row r="687" spans="1:53">
      <c r="A687" s="108"/>
      <c r="B687" s="108"/>
      <c r="C687" s="108"/>
      <c r="D687" s="108"/>
      <c r="E687" s="108"/>
      <c r="F687" s="108"/>
      <c r="G687" s="108"/>
      <c r="H687" s="108"/>
      <c r="I687" s="108"/>
      <c r="J687" s="108"/>
      <c r="K687" s="108"/>
      <c r="L687" s="108"/>
      <c r="M687" s="108"/>
      <c r="N687" s="108"/>
      <c r="O687" s="108"/>
      <c r="P687" s="108"/>
      <c r="Q687" s="108"/>
      <c r="R687" s="108"/>
      <c r="S687" s="108"/>
      <c r="T687" s="108"/>
      <c r="U687" s="108"/>
      <c r="V687" s="108"/>
      <c r="W687" s="108"/>
      <c r="X687" s="108"/>
      <c r="Y687" s="108"/>
      <c r="Z687" s="108"/>
      <c r="AA687" s="108"/>
      <c r="AB687" s="108"/>
      <c r="AC687" s="108"/>
      <c r="AD687" s="108"/>
      <c r="AE687" s="108"/>
      <c r="AF687" s="108"/>
      <c r="AG687" s="108"/>
      <c r="AH687" s="108"/>
      <c r="AI687" s="108"/>
      <c r="AJ687" s="108"/>
      <c r="AK687" s="108"/>
      <c r="AL687" s="108"/>
      <c r="AM687" s="108"/>
      <c r="AN687" s="108"/>
      <c r="AO687" s="108"/>
      <c r="AP687" s="108"/>
      <c r="AQ687" s="108"/>
      <c r="AR687" s="108"/>
      <c r="AS687" s="108"/>
      <c r="AT687" s="108"/>
      <c r="AU687" s="108"/>
      <c r="AV687" s="108"/>
      <c r="AW687" s="108"/>
      <c r="AX687" s="108"/>
      <c r="AY687" s="108"/>
      <c r="AZ687" s="108"/>
      <c r="BA687" s="108"/>
    </row>
    <row r="688" spans="1:53">
      <c r="A688" s="108"/>
      <c r="B688" s="108"/>
      <c r="C688" s="108"/>
      <c r="D688" s="108"/>
      <c r="E688" s="108"/>
      <c r="F688" s="108"/>
      <c r="G688" s="108"/>
      <c r="H688" s="108"/>
      <c r="I688" s="108"/>
      <c r="J688" s="108"/>
      <c r="K688" s="108"/>
      <c r="L688" s="108"/>
      <c r="M688" s="108"/>
      <c r="N688" s="108"/>
      <c r="O688" s="108"/>
      <c r="P688" s="108"/>
      <c r="Q688" s="108"/>
      <c r="R688" s="108"/>
      <c r="S688" s="108"/>
      <c r="T688" s="108"/>
      <c r="U688" s="108"/>
      <c r="V688" s="108"/>
      <c r="W688" s="108"/>
      <c r="X688" s="108"/>
      <c r="Y688" s="108"/>
      <c r="Z688" s="108"/>
      <c r="AA688" s="108"/>
      <c r="AB688" s="108"/>
      <c r="AC688" s="108"/>
      <c r="AD688" s="108"/>
      <c r="AE688" s="108"/>
      <c r="AF688" s="108"/>
      <c r="AG688" s="108"/>
      <c r="AH688" s="108"/>
      <c r="AI688" s="108"/>
      <c r="AJ688" s="108"/>
      <c r="AK688" s="108"/>
      <c r="AL688" s="108"/>
      <c r="AM688" s="108"/>
      <c r="AN688" s="108"/>
      <c r="AO688" s="108"/>
      <c r="AP688" s="108"/>
      <c r="AQ688" s="108"/>
      <c r="AR688" s="108"/>
      <c r="AS688" s="108"/>
      <c r="AT688" s="108"/>
      <c r="AU688" s="108"/>
      <c r="AV688" s="108"/>
      <c r="AW688" s="108"/>
      <c r="AX688" s="108"/>
      <c r="AY688" s="108"/>
      <c r="AZ688" s="108"/>
      <c r="BA688" s="108"/>
    </row>
    <row r="689" spans="1:53">
      <c r="A689" s="108"/>
      <c r="B689" s="108"/>
      <c r="C689" s="108"/>
      <c r="D689" s="108"/>
      <c r="E689" s="108"/>
      <c r="F689" s="108"/>
      <c r="G689" s="108"/>
      <c r="H689" s="108"/>
      <c r="I689" s="108"/>
      <c r="J689" s="108"/>
      <c r="K689" s="108"/>
      <c r="L689" s="108"/>
      <c r="M689" s="108"/>
      <c r="N689" s="108"/>
      <c r="O689" s="108"/>
      <c r="P689" s="108"/>
      <c r="Q689" s="108"/>
      <c r="R689" s="108"/>
      <c r="S689" s="108"/>
      <c r="T689" s="108"/>
      <c r="U689" s="108"/>
      <c r="V689" s="108"/>
      <c r="W689" s="108"/>
      <c r="X689" s="108"/>
      <c r="Y689" s="108"/>
      <c r="Z689" s="108"/>
      <c r="AA689" s="108"/>
      <c r="AB689" s="108"/>
      <c r="AC689" s="108"/>
      <c r="AD689" s="108"/>
      <c r="AE689" s="108"/>
      <c r="AF689" s="108"/>
      <c r="AG689" s="108"/>
      <c r="AH689" s="108"/>
      <c r="AI689" s="108"/>
      <c r="AJ689" s="108"/>
      <c r="AK689" s="108"/>
      <c r="AL689" s="108"/>
      <c r="AM689" s="108"/>
      <c r="AN689" s="108"/>
      <c r="AO689" s="108"/>
      <c r="AP689" s="108"/>
      <c r="AQ689" s="108"/>
      <c r="AR689" s="108"/>
      <c r="AS689" s="108"/>
      <c r="AT689" s="108"/>
      <c r="AU689" s="108"/>
      <c r="AV689" s="108"/>
      <c r="AW689" s="108"/>
      <c r="AX689" s="108"/>
      <c r="AY689" s="108"/>
      <c r="AZ689" s="108"/>
      <c r="BA689" s="108"/>
    </row>
    <row r="690" spans="1:53">
      <c r="A690" s="108"/>
      <c r="B690" s="108"/>
      <c r="C690" s="108"/>
      <c r="D690" s="108"/>
      <c r="E690" s="108"/>
      <c r="F690" s="108"/>
      <c r="G690" s="108"/>
      <c r="H690" s="108"/>
      <c r="I690" s="108"/>
      <c r="J690" s="108"/>
      <c r="K690" s="108"/>
      <c r="L690" s="108"/>
      <c r="M690" s="108"/>
      <c r="N690" s="108"/>
      <c r="O690" s="108"/>
      <c r="P690" s="108"/>
      <c r="Q690" s="108"/>
      <c r="R690" s="108"/>
      <c r="S690" s="108"/>
      <c r="T690" s="108"/>
      <c r="U690" s="108"/>
      <c r="V690" s="108"/>
      <c r="W690" s="108"/>
      <c r="X690" s="108"/>
      <c r="Y690" s="108"/>
      <c r="Z690" s="108"/>
      <c r="AA690" s="108"/>
      <c r="AB690" s="108"/>
      <c r="AC690" s="108"/>
      <c r="AD690" s="108"/>
      <c r="AE690" s="108"/>
      <c r="AF690" s="108"/>
      <c r="AG690" s="108"/>
      <c r="AH690" s="108"/>
      <c r="AI690" s="108"/>
      <c r="AJ690" s="108"/>
      <c r="AK690" s="108"/>
      <c r="AL690" s="108"/>
      <c r="AM690" s="108"/>
      <c r="AN690" s="108"/>
      <c r="AO690" s="108"/>
      <c r="AP690" s="108"/>
      <c r="AQ690" s="108"/>
      <c r="AR690" s="108"/>
      <c r="AS690" s="108"/>
      <c r="AT690" s="108"/>
      <c r="AU690" s="108"/>
      <c r="AV690" s="108"/>
      <c r="AW690" s="108"/>
      <c r="AX690" s="108"/>
      <c r="AY690" s="108"/>
      <c r="AZ690" s="108"/>
      <c r="BA690" s="108"/>
    </row>
    <row r="691" spans="1:53">
      <c r="A691" s="108"/>
      <c r="B691" s="108"/>
      <c r="C691" s="108"/>
      <c r="D691" s="108"/>
      <c r="E691" s="108"/>
      <c r="F691" s="108"/>
      <c r="G691" s="108"/>
      <c r="H691" s="108"/>
      <c r="I691" s="108"/>
      <c r="J691" s="108"/>
      <c r="K691" s="108"/>
      <c r="L691" s="108"/>
      <c r="M691" s="108"/>
      <c r="N691" s="108"/>
      <c r="O691" s="108"/>
      <c r="P691" s="108"/>
      <c r="Q691" s="108"/>
      <c r="R691" s="108"/>
      <c r="S691" s="108"/>
      <c r="T691" s="108"/>
      <c r="U691" s="108"/>
      <c r="V691" s="108"/>
      <c r="W691" s="108"/>
      <c r="X691" s="108"/>
      <c r="Y691" s="108"/>
      <c r="Z691" s="108"/>
      <c r="AA691" s="108"/>
      <c r="AB691" s="108"/>
      <c r="AC691" s="108"/>
      <c r="AD691" s="108"/>
      <c r="AE691" s="108"/>
      <c r="AF691" s="108"/>
      <c r="AG691" s="108"/>
      <c r="AH691" s="108"/>
      <c r="AI691" s="108"/>
      <c r="AJ691" s="108"/>
      <c r="AK691" s="108"/>
      <c r="AL691" s="108"/>
      <c r="AM691" s="108"/>
      <c r="AN691" s="108"/>
      <c r="AO691" s="108"/>
      <c r="AP691" s="108"/>
      <c r="AQ691" s="108"/>
      <c r="AR691" s="108"/>
      <c r="AS691" s="108"/>
      <c r="AT691" s="108"/>
      <c r="AU691" s="108"/>
      <c r="AV691" s="108"/>
      <c r="AW691" s="108"/>
      <c r="AX691" s="108"/>
      <c r="AY691" s="108"/>
      <c r="AZ691" s="108"/>
      <c r="BA691" s="108"/>
    </row>
    <row r="692" spans="1:53">
      <c r="A692" s="108"/>
      <c r="B692" s="108"/>
      <c r="C692" s="108"/>
      <c r="D692" s="108"/>
      <c r="E692" s="108"/>
      <c r="F692" s="108"/>
      <c r="G692" s="108"/>
      <c r="H692" s="108"/>
      <c r="I692" s="108"/>
      <c r="J692" s="108"/>
      <c r="K692" s="108"/>
      <c r="L692" s="108"/>
      <c r="M692" s="108"/>
      <c r="N692" s="108"/>
      <c r="O692" s="108"/>
      <c r="P692" s="108"/>
      <c r="Q692" s="108"/>
      <c r="R692" s="108"/>
      <c r="S692" s="108"/>
      <c r="T692" s="108"/>
      <c r="U692" s="108"/>
      <c r="V692" s="108"/>
      <c r="W692" s="108"/>
      <c r="X692" s="108"/>
      <c r="Y692" s="108"/>
      <c r="Z692" s="108"/>
      <c r="AA692" s="108"/>
      <c r="AB692" s="108"/>
      <c r="AC692" s="108"/>
      <c r="AD692" s="108"/>
      <c r="AE692" s="108"/>
      <c r="AF692" s="108"/>
      <c r="AG692" s="108"/>
      <c r="AH692" s="108"/>
      <c r="AI692" s="108"/>
      <c r="AJ692" s="108"/>
      <c r="AK692" s="108"/>
      <c r="AL692" s="108"/>
      <c r="AM692" s="108"/>
      <c r="AN692" s="108"/>
      <c r="AO692" s="108"/>
      <c r="AP692" s="108"/>
      <c r="AQ692" s="108"/>
      <c r="AR692" s="108"/>
      <c r="AS692" s="108"/>
      <c r="AT692" s="108"/>
      <c r="AU692" s="108"/>
      <c r="AV692" s="108"/>
      <c r="AW692" s="108"/>
      <c r="AX692" s="108"/>
      <c r="AY692" s="108"/>
      <c r="AZ692" s="108"/>
      <c r="BA692" s="108"/>
    </row>
    <row r="693" spans="1:53">
      <c r="A693" s="108"/>
      <c r="B693" s="108"/>
      <c r="C693" s="108"/>
      <c r="D693" s="108"/>
      <c r="E693" s="108"/>
      <c r="F693" s="108"/>
      <c r="G693" s="108"/>
      <c r="H693" s="108"/>
      <c r="I693" s="108"/>
      <c r="J693" s="108"/>
      <c r="K693" s="108"/>
      <c r="L693" s="108"/>
      <c r="M693" s="108"/>
      <c r="N693" s="108"/>
      <c r="O693" s="108"/>
      <c r="P693" s="108"/>
      <c r="Q693" s="108"/>
      <c r="R693" s="108"/>
      <c r="S693" s="108"/>
      <c r="T693" s="108"/>
      <c r="U693" s="108"/>
      <c r="V693" s="108"/>
      <c r="W693" s="108"/>
      <c r="X693" s="108"/>
      <c r="Y693" s="108"/>
      <c r="Z693" s="108"/>
      <c r="AA693" s="108"/>
      <c r="AB693" s="108"/>
      <c r="AC693" s="108"/>
      <c r="AD693" s="108"/>
      <c r="AE693" s="108"/>
      <c r="AF693" s="108"/>
      <c r="AG693" s="108"/>
      <c r="AH693" s="108"/>
      <c r="AI693" s="108"/>
      <c r="AJ693" s="108"/>
      <c r="AK693" s="108"/>
      <c r="AL693" s="108"/>
      <c r="AM693" s="108"/>
      <c r="AN693" s="108"/>
      <c r="AO693" s="108"/>
      <c r="AP693" s="108"/>
      <c r="AQ693" s="108"/>
      <c r="AR693" s="108"/>
      <c r="AS693" s="108"/>
      <c r="AT693" s="108"/>
      <c r="AU693" s="108"/>
      <c r="AV693" s="108"/>
      <c r="AW693" s="108"/>
      <c r="AX693" s="108"/>
      <c r="AY693" s="108"/>
      <c r="AZ693" s="108"/>
      <c r="BA693" s="108"/>
    </row>
    <row r="694" spans="1:53">
      <c r="A694" s="108"/>
      <c r="B694" s="108"/>
      <c r="C694" s="108"/>
      <c r="D694" s="108"/>
      <c r="E694" s="108"/>
      <c r="F694" s="108"/>
      <c r="G694" s="108"/>
      <c r="H694" s="108"/>
      <c r="I694" s="108"/>
      <c r="J694" s="108"/>
      <c r="K694" s="108"/>
      <c r="L694" s="108"/>
      <c r="M694" s="108"/>
      <c r="N694" s="108"/>
      <c r="O694" s="108"/>
      <c r="P694" s="108"/>
      <c r="Q694" s="108"/>
      <c r="R694" s="108"/>
      <c r="S694" s="108"/>
      <c r="T694" s="108"/>
      <c r="U694" s="108"/>
      <c r="V694" s="108"/>
      <c r="W694" s="108"/>
      <c r="X694" s="108"/>
      <c r="Y694" s="108"/>
      <c r="Z694" s="108"/>
      <c r="AA694" s="108"/>
      <c r="AB694" s="108"/>
      <c r="AC694" s="108"/>
      <c r="AD694" s="108"/>
      <c r="AE694" s="108"/>
      <c r="AF694" s="108"/>
      <c r="AG694" s="108"/>
      <c r="AH694" s="108"/>
      <c r="AI694" s="108"/>
      <c r="AJ694" s="108"/>
      <c r="AK694" s="108"/>
      <c r="AL694" s="108"/>
      <c r="AM694" s="108"/>
      <c r="AN694" s="108"/>
      <c r="AO694" s="108"/>
      <c r="AP694" s="108"/>
      <c r="AQ694" s="108"/>
      <c r="AR694" s="108"/>
      <c r="AS694" s="108"/>
      <c r="AT694" s="108"/>
      <c r="AU694" s="108"/>
      <c r="AV694" s="108"/>
      <c r="AW694" s="108"/>
      <c r="AX694" s="108"/>
      <c r="AY694" s="108"/>
      <c r="AZ694" s="108"/>
      <c r="BA694" s="108"/>
    </row>
    <row r="695" spans="1:53">
      <c r="A695" s="108"/>
      <c r="B695" s="108"/>
      <c r="C695" s="108"/>
      <c r="D695" s="108"/>
      <c r="E695" s="108"/>
      <c r="F695" s="108"/>
      <c r="G695" s="108"/>
      <c r="H695" s="108"/>
      <c r="I695" s="108"/>
      <c r="J695" s="108"/>
      <c r="K695" s="108"/>
      <c r="L695" s="108"/>
      <c r="M695" s="108"/>
      <c r="N695" s="108"/>
      <c r="O695" s="108"/>
      <c r="P695" s="108"/>
      <c r="Q695" s="108"/>
      <c r="R695" s="108"/>
      <c r="S695" s="108"/>
      <c r="T695" s="108"/>
      <c r="U695" s="108"/>
      <c r="V695" s="108"/>
      <c r="W695" s="108"/>
      <c r="X695" s="108"/>
      <c r="Y695" s="108"/>
      <c r="Z695" s="108"/>
      <c r="AA695" s="108"/>
      <c r="AB695" s="108"/>
      <c r="AC695" s="108"/>
      <c r="AD695" s="108"/>
      <c r="AE695" s="108"/>
      <c r="AF695" s="108"/>
      <c r="AG695" s="108"/>
      <c r="AH695" s="108"/>
      <c r="AI695" s="108"/>
      <c r="AJ695" s="108"/>
      <c r="AK695" s="108"/>
      <c r="AL695" s="108"/>
      <c r="AM695" s="108"/>
      <c r="AN695" s="108"/>
      <c r="AO695" s="108"/>
      <c r="AP695" s="108"/>
      <c r="AQ695" s="108"/>
      <c r="AR695" s="108"/>
      <c r="AS695" s="108"/>
      <c r="AT695" s="108"/>
      <c r="AU695" s="108"/>
      <c r="AV695" s="108"/>
      <c r="AW695" s="108"/>
      <c r="AX695" s="108"/>
      <c r="AY695" s="108"/>
      <c r="AZ695" s="108"/>
      <c r="BA695" s="108"/>
    </row>
    <row r="696" spans="1:53">
      <c r="A696" s="108"/>
      <c r="B696" s="108"/>
      <c r="C696" s="108"/>
      <c r="D696" s="108"/>
      <c r="E696" s="108"/>
      <c r="F696" s="108"/>
      <c r="G696" s="108"/>
      <c r="H696" s="108"/>
      <c r="I696" s="108"/>
      <c r="J696" s="108"/>
      <c r="K696" s="108"/>
      <c r="L696" s="108"/>
      <c r="M696" s="108"/>
      <c r="N696" s="108"/>
      <c r="O696" s="108"/>
      <c r="P696" s="108"/>
      <c r="Q696" s="108"/>
      <c r="R696" s="108"/>
      <c r="S696" s="108"/>
      <c r="T696" s="108"/>
      <c r="U696" s="108"/>
      <c r="V696" s="108"/>
      <c r="W696" s="108"/>
      <c r="X696" s="108"/>
      <c r="Y696" s="108"/>
      <c r="Z696" s="108"/>
      <c r="AA696" s="108"/>
      <c r="AB696" s="108"/>
      <c r="AC696" s="108"/>
      <c r="AD696" s="108"/>
      <c r="AE696" s="108"/>
      <c r="AF696" s="108"/>
      <c r="AG696" s="108"/>
      <c r="AH696" s="108"/>
      <c r="AI696" s="108"/>
      <c r="AJ696" s="108"/>
      <c r="AK696" s="108"/>
      <c r="AL696" s="108"/>
      <c r="AM696" s="108"/>
      <c r="AN696" s="108"/>
      <c r="AO696" s="108"/>
      <c r="AP696" s="108"/>
      <c r="AQ696" s="108"/>
      <c r="AR696" s="108"/>
      <c r="AS696" s="108"/>
      <c r="AT696" s="108"/>
      <c r="AU696" s="108"/>
      <c r="AV696" s="108"/>
      <c r="AW696" s="108"/>
      <c r="AX696" s="108"/>
      <c r="AY696" s="108"/>
      <c r="AZ696" s="108"/>
      <c r="BA696" s="108"/>
    </row>
    <row r="697" spans="1:53">
      <c r="A697" s="108"/>
      <c r="B697" s="108"/>
      <c r="C697" s="108"/>
      <c r="D697" s="108"/>
      <c r="E697" s="108"/>
      <c r="F697" s="108"/>
      <c r="G697" s="108"/>
      <c r="H697" s="108"/>
      <c r="I697" s="108"/>
      <c r="J697" s="108"/>
      <c r="K697" s="108"/>
      <c r="L697" s="108"/>
      <c r="M697" s="108"/>
      <c r="N697" s="108"/>
      <c r="O697" s="108"/>
      <c r="P697" s="108"/>
      <c r="Q697" s="108"/>
      <c r="R697" s="108"/>
      <c r="S697" s="108"/>
      <c r="T697" s="108"/>
      <c r="U697" s="108"/>
      <c r="V697" s="108"/>
      <c r="W697" s="108"/>
      <c r="X697" s="108"/>
      <c r="Y697" s="108"/>
      <c r="Z697" s="108"/>
      <c r="AA697" s="108"/>
      <c r="AB697" s="108"/>
      <c r="AC697" s="108"/>
      <c r="AD697" s="108"/>
      <c r="AE697" s="108"/>
      <c r="AF697" s="108"/>
      <c r="AG697" s="108"/>
      <c r="AH697" s="108"/>
      <c r="AI697" s="108"/>
      <c r="AJ697" s="108"/>
      <c r="AK697" s="108"/>
      <c r="AL697" s="108"/>
      <c r="AM697" s="108"/>
      <c r="AN697" s="108"/>
      <c r="AO697" s="108"/>
      <c r="AP697" s="108"/>
      <c r="AQ697" s="108"/>
      <c r="AR697" s="108"/>
      <c r="AS697" s="108"/>
      <c r="AT697" s="108"/>
      <c r="AU697" s="108"/>
      <c r="AV697" s="108"/>
      <c r="AW697" s="108"/>
      <c r="AX697" s="108"/>
      <c r="AY697" s="108"/>
      <c r="AZ697" s="108"/>
      <c r="BA697" s="108"/>
    </row>
    <row r="698" spans="1:53">
      <c r="A698" s="108"/>
      <c r="B698" s="108"/>
      <c r="C698" s="108"/>
      <c r="D698" s="108"/>
      <c r="E698" s="108"/>
      <c r="F698" s="108"/>
      <c r="G698" s="108"/>
      <c r="H698" s="108"/>
      <c r="I698" s="108"/>
      <c r="J698" s="108"/>
      <c r="K698" s="108"/>
      <c r="L698" s="108"/>
      <c r="M698" s="108"/>
      <c r="N698" s="108"/>
      <c r="O698" s="108"/>
      <c r="P698" s="108"/>
      <c r="Q698" s="108"/>
      <c r="R698" s="108"/>
      <c r="S698" s="108"/>
      <c r="T698" s="108"/>
      <c r="U698" s="108"/>
      <c r="V698" s="108"/>
      <c r="W698" s="108"/>
      <c r="X698" s="108"/>
      <c r="Y698" s="108"/>
      <c r="Z698" s="108"/>
      <c r="AA698" s="108"/>
      <c r="AB698" s="108"/>
      <c r="AC698" s="108"/>
      <c r="AD698" s="108"/>
      <c r="AE698" s="108"/>
      <c r="AF698" s="108"/>
      <c r="AG698" s="108"/>
      <c r="AH698" s="108"/>
      <c r="AI698" s="108"/>
      <c r="AJ698" s="108"/>
      <c r="AK698" s="108"/>
      <c r="AL698" s="108"/>
      <c r="AM698" s="108"/>
      <c r="AN698" s="108"/>
      <c r="AO698" s="108"/>
      <c r="AP698" s="108"/>
      <c r="AQ698" s="108"/>
      <c r="AR698" s="108"/>
      <c r="AS698" s="108"/>
      <c r="AT698" s="108"/>
      <c r="AU698" s="108"/>
      <c r="AV698" s="108"/>
      <c r="AW698" s="108"/>
      <c r="AX698" s="108"/>
      <c r="AY698" s="108"/>
      <c r="AZ698" s="108"/>
      <c r="BA698" s="108"/>
    </row>
    <row r="699" spans="1:53">
      <c r="A699" s="108"/>
      <c r="B699" s="108"/>
      <c r="C699" s="108"/>
      <c r="D699" s="108"/>
      <c r="E699" s="108"/>
      <c r="F699" s="108"/>
      <c r="G699" s="108"/>
      <c r="H699" s="108"/>
      <c r="I699" s="108"/>
      <c r="J699" s="108"/>
      <c r="K699" s="108"/>
      <c r="L699" s="108"/>
      <c r="M699" s="108"/>
      <c r="N699" s="108"/>
      <c r="O699" s="108"/>
      <c r="P699" s="108"/>
      <c r="Q699" s="108"/>
      <c r="R699" s="108"/>
      <c r="S699" s="108"/>
      <c r="T699" s="108"/>
      <c r="U699" s="108"/>
      <c r="V699" s="108"/>
      <c r="W699" s="108"/>
      <c r="X699" s="108"/>
      <c r="Y699" s="108"/>
      <c r="Z699" s="108"/>
      <c r="AA699" s="108"/>
      <c r="AB699" s="108"/>
      <c r="AC699" s="108"/>
      <c r="AD699" s="108"/>
      <c r="AE699" s="108"/>
      <c r="AF699" s="108"/>
      <c r="AG699" s="108"/>
      <c r="AH699" s="108"/>
      <c r="AI699" s="108"/>
      <c r="AJ699" s="108"/>
      <c r="AK699" s="108"/>
      <c r="AL699" s="108"/>
      <c r="AM699" s="108"/>
      <c r="AN699" s="108"/>
      <c r="AO699" s="108"/>
      <c r="AP699" s="108"/>
      <c r="AQ699" s="108"/>
      <c r="AR699" s="108"/>
      <c r="AS699" s="108"/>
      <c r="AT699" s="108"/>
      <c r="AU699" s="108"/>
      <c r="AV699" s="108"/>
      <c r="AW699" s="108"/>
      <c r="AX699" s="108"/>
      <c r="AY699" s="108"/>
      <c r="AZ699" s="108"/>
      <c r="BA699" s="108"/>
    </row>
    <row r="700" spans="1:53">
      <c r="A700" s="108"/>
      <c r="B700" s="108"/>
      <c r="C700" s="108"/>
      <c r="D700" s="108"/>
      <c r="E700" s="108"/>
      <c r="F700" s="108"/>
      <c r="G700" s="108"/>
      <c r="H700" s="108"/>
      <c r="I700" s="108"/>
      <c r="J700" s="108"/>
      <c r="K700" s="108"/>
      <c r="L700" s="108"/>
      <c r="M700" s="108"/>
      <c r="N700" s="108"/>
      <c r="O700" s="108"/>
      <c r="P700" s="108"/>
      <c r="Q700" s="108"/>
      <c r="R700" s="108"/>
      <c r="S700" s="108"/>
      <c r="T700" s="108"/>
      <c r="U700" s="108"/>
      <c r="V700" s="108"/>
      <c r="W700" s="108"/>
      <c r="X700" s="108"/>
      <c r="Y700" s="108"/>
      <c r="Z700" s="108"/>
      <c r="AA700" s="108"/>
      <c r="AB700" s="108"/>
      <c r="AC700" s="108"/>
      <c r="AD700" s="108"/>
      <c r="AE700" s="108"/>
      <c r="AF700" s="108"/>
      <c r="AG700" s="108"/>
      <c r="AH700" s="108"/>
      <c r="AI700" s="108"/>
      <c r="AJ700" s="108"/>
      <c r="AK700" s="108"/>
      <c r="AL700" s="108"/>
      <c r="AM700" s="108"/>
      <c r="AN700" s="108"/>
      <c r="AO700" s="108"/>
      <c r="AP700" s="108"/>
      <c r="AQ700" s="108"/>
      <c r="AR700" s="108"/>
      <c r="AS700" s="108"/>
      <c r="AT700" s="108"/>
      <c r="AU700" s="108"/>
      <c r="AV700" s="108"/>
      <c r="AW700" s="108"/>
      <c r="AX700" s="108"/>
      <c r="AY700" s="108"/>
      <c r="AZ700" s="108"/>
      <c r="BA700" s="108"/>
    </row>
    <row r="701" spans="1:53">
      <c r="A701" s="108"/>
      <c r="B701" s="108"/>
      <c r="C701" s="108"/>
      <c r="D701" s="108"/>
      <c r="E701" s="108"/>
      <c r="F701" s="108"/>
      <c r="G701" s="108"/>
      <c r="H701" s="108"/>
      <c r="I701" s="108"/>
      <c r="J701" s="108"/>
      <c r="K701" s="108"/>
      <c r="L701" s="108"/>
      <c r="M701" s="108"/>
      <c r="N701" s="108"/>
      <c r="O701" s="108"/>
      <c r="P701" s="108"/>
      <c r="Q701" s="108"/>
      <c r="R701" s="108"/>
      <c r="S701" s="108"/>
      <c r="T701" s="108"/>
      <c r="U701" s="108"/>
      <c r="V701" s="108"/>
      <c r="W701" s="108"/>
      <c r="X701" s="108"/>
      <c r="Y701" s="108"/>
      <c r="Z701" s="108"/>
      <c r="AA701" s="108"/>
      <c r="AB701" s="108"/>
      <c r="AC701" s="108"/>
      <c r="AD701" s="108"/>
      <c r="AE701" s="108"/>
      <c r="AF701" s="108"/>
      <c r="AG701" s="108"/>
      <c r="AH701" s="108"/>
      <c r="AI701" s="108"/>
      <c r="AJ701" s="108"/>
      <c r="AK701" s="108"/>
      <c r="AL701" s="108"/>
      <c r="AM701" s="108"/>
      <c r="AN701" s="108"/>
      <c r="AO701" s="108"/>
      <c r="AP701" s="108"/>
      <c r="AQ701" s="108"/>
      <c r="AR701" s="108"/>
      <c r="AS701" s="108"/>
      <c r="AT701" s="108"/>
      <c r="AU701" s="108"/>
      <c r="AV701" s="108"/>
      <c r="AW701" s="108"/>
      <c r="AX701" s="108"/>
      <c r="AY701" s="108"/>
      <c r="AZ701" s="108"/>
      <c r="BA701" s="108"/>
    </row>
    <row r="702" spans="1:53">
      <c r="A702" s="108"/>
      <c r="B702" s="108"/>
      <c r="C702" s="108"/>
      <c r="D702" s="108"/>
      <c r="E702" s="108"/>
      <c r="F702" s="108"/>
      <c r="G702" s="108"/>
      <c r="H702" s="108"/>
      <c r="I702" s="108"/>
      <c r="J702" s="108"/>
      <c r="K702" s="108"/>
      <c r="L702" s="108"/>
      <c r="M702" s="108"/>
      <c r="N702" s="108"/>
      <c r="O702" s="108"/>
      <c r="P702" s="108"/>
      <c r="Q702" s="108"/>
      <c r="R702" s="108"/>
      <c r="S702" s="108"/>
      <c r="T702" s="108"/>
      <c r="U702" s="108"/>
      <c r="V702" s="108"/>
      <c r="W702" s="108"/>
      <c r="X702" s="108"/>
      <c r="Y702" s="108"/>
      <c r="Z702" s="108"/>
      <c r="AA702" s="108"/>
      <c r="AB702" s="108"/>
      <c r="AC702" s="108"/>
      <c r="AD702" s="108"/>
      <c r="AE702" s="108"/>
      <c r="AF702" s="108"/>
      <c r="AG702" s="108"/>
      <c r="AH702" s="108"/>
      <c r="AI702" s="108"/>
      <c r="AJ702" s="108"/>
      <c r="AK702" s="108"/>
      <c r="AL702" s="108"/>
      <c r="AM702" s="108"/>
      <c r="AN702" s="108"/>
      <c r="AO702" s="108"/>
      <c r="AP702" s="108"/>
      <c r="AQ702" s="108"/>
      <c r="AR702" s="108"/>
      <c r="AS702" s="108"/>
      <c r="AT702" s="108"/>
      <c r="AU702" s="108"/>
      <c r="AV702" s="108"/>
      <c r="AW702" s="108"/>
      <c r="AX702" s="108"/>
      <c r="AY702" s="108"/>
      <c r="AZ702" s="108"/>
      <c r="BA702" s="108"/>
    </row>
    <row r="703" spans="1:53">
      <c r="A703" s="108"/>
      <c r="B703" s="108"/>
      <c r="C703" s="108"/>
      <c r="D703" s="108"/>
      <c r="E703" s="108"/>
      <c r="F703" s="108"/>
      <c r="G703" s="108"/>
      <c r="H703" s="108"/>
      <c r="I703" s="108"/>
      <c r="J703" s="108"/>
      <c r="K703" s="108"/>
      <c r="L703" s="108"/>
      <c r="M703" s="108"/>
      <c r="N703" s="108"/>
      <c r="O703" s="108"/>
      <c r="P703" s="108"/>
      <c r="Q703" s="108"/>
      <c r="R703" s="108"/>
      <c r="S703" s="108"/>
      <c r="T703" s="108"/>
      <c r="U703" s="108"/>
      <c r="V703" s="108"/>
      <c r="W703" s="108"/>
      <c r="X703" s="108"/>
      <c r="Y703" s="108"/>
      <c r="Z703" s="108"/>
      <c r="AA703" s="108"/>
      <c r="AB703" s="108"/>
      <c r="AC703" s="108"/>
      <c r="AD703" s="108"/>
      <c r="AE703" s="108"/>
      <c r="AF703" s="108"/>
      <c r="AG703" s="108"/>
      <c r="AH703" s="108"/>
      <c r="AI703" s="108"/>
      <c r="AJ703" s="108"/>
      <c r="AK703" s="108"/>
      <c r="AL703" s="108"/>
      <c r="AM703" s="108"/>
      <c r="AN703" s="108"/>
      <c r="AO703" s="108"/>
      <c r="AP703" s="108"/>
      <c r="AQ703" s="108"/>
      <c r="AR703" s="108"/>
      <c r="AS703" s="108"/>
      <c r="AT703" s="108"/>
      <c r="AU703" s="108"/>
      <c r="AV703" s="108"/>
      <c r="AW703" s="108"/>
      <c r="AX703" s="108"/>
      <c r="AY703" s="108"/>
      <c r="AZ703" s="108"/>
      <c r="BA703" s="108"/>
    </row>
    <row r="704" spans="1:53">
      <c r="A704" s="108"/>
      <c r="B704" s="108"/>
      <c r="C704" s="108"/>
      <c r="D704" s="108"/>
      <c r="E704" s="108"/>
      <c r="F704" s="108"/>
      <c r="G704" s="108"/>
      <c r="H704" s="108"/>
      <c r="I704" s="108"/>
      <c r="J704" s="108"/>
      <c r="K704" s="108"/>
      <c r="L704" s="108"/>
      <c r="M704" s="108"/>
      <c r="N704" s="108"/>
      <c r="O704" s="108"/>
      <c r="P704" s="108"/>
      <c r="Q704" s="108"/>
      <c r="R704" s="108"/>
      <c r="S704" s="108"/>
      <c r="T704" s="108"/>
      <c r="U704" s="108"/>
      <c r="V704" s="108"/>
      <c r="W704" s="108"/>
      <c r="X704" s="108"/>
      <c r="Y704" s="108"/>
      <c r="Z704" s="108"/>
      <c r="AA704" s="108"/>
      <c r="AB704" s="108"/>
      <c r="AC704" s="108"/>
      <c r="AD704" s="108"/>
      <c r="AE704" s="108"/>
      <c r="AF704" s="108"/>
      <c r="AG704" s="108"/>
      <c r="AH704" s="108"/>
      <c r="AI704" s="108"/>
      <c r="AJ704" s="108"/>
      <c r="AK704" s="108"/>
      <c r="AL704" s="108"/>
      <c r="AM704" s="108"/>
      <c r="AN704" s="108"/>
      <c r="AO704" s="108"/>
      <c r="AP704" s="108"/>
      <c r="AQ704" s="108"/>
      <c r="AR704" s="108"/>
      <c r="AS704" s="108"/>
      <c r="AT704" s="108"/>
      <c r="AU704" s="108"/>
      <c r="AV704" s="108"/>
      <c r="AW704" s="108"/>
      <c r="AX704" s="108"/>
      <c r="AY704" s="108"/>
      <c r="AZ704" s="108"/>
      <c r="BA704" s="108"/>
    </row>
    <row r="705" spans="1:53">
      <c r="A705" s="108"/>
      <c r="B705" s="108"/>
      <c r="C705" s="108"/>
      <c r="D705" s="108"/>
      <c r="E705" s="108"/>
      <c r="F705" s="108"/>
      <c r="G705" s="108"/>
      <c r="H705" s="108"/>
      <c r="I705" s="108"/>
      <c r="J705" s="108"/>
      <c r="K705" s="108"/>
      <c r="L705" s="108"/>
      <c r="M705" s="108"/>
      <c r="N705" s="108"/>
      <c r="O705" s="108"/>
      <c r="P705" s="108"/>
      <c r="Q705" s="108"/>
      <c r="R705" s="108"/>
      <c r="S705" s="108"/>
      <c r="T705" s="108"/>
      <c r="U705" s="108"/>
      <c r="V705" s="108"/>
      <c r="W705" s="108"/>
      <c r="X705" s="108"/>
      <c r="Y705" s="108"/>
      <c r="Z705" s="108"/>
      <c r="AA705" s="108"/>
      <c r="AB705" s="108"/>
      <c r="AC705" s="108"/>
      <c r="AD705" s="108"/>
      <c r="AE705" s="108"/>
      <c r="AF705" s="108"/>
      <c r="AG705" s="108"/>
      <c r="AH705" s="108"/>
      <c r="AI705" s="108"/>
      <c r="AJ705" s="108"/>
      <c r="AK705" s="108"/>
      <c r="AL705" s="108"/>
      <c r="AM705" s="108"/>
      <c r="AN705" s="108"/>
      <c r="AO705" s="108"/>
      <c r="AP705" s="108"/>
      <c r="AQ705" s="108"/>
      <c r="AR705" s="108"/>
      <c r="AS705" s="108"/>
      <c r="AT705" s="108"/>
      <c r="AU705" s="108"/>
      <c r="AV705" s="108"/>
      <c r="AW705" s="108"/>
      <c r="AX705" s="108"/>
      <c r="AY705" s="108"/>
      <c r="AZ705" s="108"/>
      <c r="BA705" s="108"/>
    </row>
    <row r="706" spans="1:53">
      <c r="A706" s="108"/>
      <c r="B706" s="108"/>
      <c r="C706" s="108"/>
      <c r="D706" s="108"/>
      <c r="E706" s="108"/>
      <c r="F706" s="108"/>
      <c r="G706" s="108"/>
      <c r="H706" s="108"/>
      <c r="I706" s="108"/>
      <c r="J706" s="108"/>
      <c r="K706" s="108"/>
      <c r="L706" s="108"/>
      <c r="M706" s="108"/>
      <c r="N706" s="108"/>
      <c r="O706" s="108"/>
      <c r="P706" s="108"/>
      <c r="Q706" s="108"/>
      <c r="R706" s="108"/>
      <c r="S706" s="108"/>
      <c r="T706" s="108"/>
      <c r="U706" s="108"/>
      <c r="V706" s="108"/>
      <c r="W706" s="108"/>
      <c r="X706" s="108"/>
      <c r="Y706" s="108"/>
      <c r="Z706" s="108"/>
      <c r="AA706" s="108"/>
      <c r="AB706" s="108"/>
      <c r="AC706" s="108"/>
      <c r="AD706" s="108"/>
      <c r="AE706" s="108"/>
      <c r="AF706" s="108"/>
      <c r="AG706" s="108"/>
      <c r="AH706" s="108"/>
      <c r="AI706" s="108"/>
      <c r="AJ706" s="108"/>
      <c r="AK706" s="108"/>
      <c r="AL706" s="108"/>
      <c r="AM706" s="108"/>
      <c r="AN706" s="108"/>
      <c r="AO706" s="108"/>
      <c r="AP706" s="108"/>
      <c r="AQ706" s="108"/>
      <c r="AR706" s="108"/>
      <c r="AS706" s="108"/>
      <c r="AT706" s="108"/>
      <c r="AU706" s="108"/>
      <c r="AV706" s="108"/>
      <c r="AW706" s="108"/>
      <c r="AX706" s="108"/>
      <c r="AY706" s="108"/>
      <c r="AZ706" s="108"/>
      <c r="BA706" s="108"/>
    </row>
    <row r="707" spans="1:53">
      <c r="A707" s="108"/>
      <c r="B707" s="108"/>
      <c r="C707" s="108"/>
      <c r="D707" s="108"/>
      <c r="E707" s="108"/>
      <c r="F707" s="108"/>
      <c r="G707" s="108"/>
      <c r="H707" s="108"/>
      <c r="I707" s="108"/>
      <c r="J707" s="108"/>
      <c r="K707" s="108"/>
      <c r="L707" s="108"/>
      <c r="M707" s="108"/>
      <c r="N707" s="108"/>
      <c r="O707" s="108"/>
      <c r="P707" s="108"/>
      <c r="Q707" s="108"/>
      <c r="R707" s="108"/>
      <c r="S707" s="108"/>
      <c r="T707" s="108"/>
      <c r="U707" s="108"/>
      <c r="V707" s="108"/>
      <c r="W707" s="108"/>
      <c r="X707" s="108"/>
      <c r="Y707" s="108"/>
      <c r="Z707" s="108"/>
      <c r="AA707" s="108"/>
      <c r="AB707" s="108"/>
      <c r="AC707" s="108"/>
      <c r="AD707" s="108"/>
      <c r="AE707" s="108"/>
      <c r="AF707" s="108"/>
      <c r="AG707" s="108"/>
      <c r="AH707" s="108"/>
      <c r="AI707" s="108"/>
      <c r="AJ707" s="108"/>
      <c r="AK707" s="108"/>
      <c r="AL707" s="108"/>
      <c r="AM707" s="108"/>
      <c r="AN707" s="108"/>
      <c r="AO707" s="108"/>
      <c r="AP707" s="108"/>
      <c r="AQ707" s="108"/>
      <c r="AR707" s="108"/>
      <c r="AS707" s="108"/>
      <c r="AT707" s="108"/>
      <c r="AU707" s="108"/>
      <c r="AV707" s="108"/>
      <c r="AW707" s="108"/>
      <c r="AX707" s="108"/>
      <c r="AY707" s="108"/>
      <c r="AZ707" s="108"/>
      <c r="BA707" s="108"/>
    </row>
    <row r="708" spans="1:53">
      <c r="A708" s="108"/>
      <c r="B708" s="108"/>
      <c r="C708" s="108"/>
      <c r="D708" s="108"/>
      <c r="E708" s="108"/>
      <c r="F708" s="108"/>
      <c r="G708" s="108"/>
      <c r="H708" s="108"/>
      <c r="I708" s="108"/>
      <c r="J708" s="108"/>
      <c r="K708" s="108"/>
      <c r="L708" s="108"/>
      <c r="M708" s="108"/>
      <c r="N708" s="108"/>
      <c r="O708" s="108"/>
      <c r="P708" s="108"/>
      <c r="Q708" s="108"/>
      <c r="R708" s="108"/>
      <c r="S708" s="108"/>
      <c r="T708" s="108"/>
      <c r="U708" s="108"/>
      <c r="V708" s="108"/>
      <c r="W708" s="108"/>
      <c r="X708" s="108"/>
      <c r="Y708" s="108"/>
      <c r="Z708" s="108"/>
      <c r="AA708" s="108"/>
      <c r="AB708" s="108"/>
      <c r="AC708" s="108"/>
      <c r="AD708" s="108"/>
      <c r="AE708" s="108"/>
      <c r="AF708" s="108"/>
      <c r="AG708" s="108"/>
      <c r="AH708" s="108"/>
      <c r="AI708" s="108"/>
      <c r="AJ708" s="108"/>
      <c r="AK708" s="108"/>
      <c r="AL708" s="108"/>
      <c r="AM708" s="108"/>
      <c r="AN708" s="108"/>
      <c r="AO708" s="108"/>
      <c r="AP708" s="108"/>
      <c r="AQ708" s="108"/>
      <c r="AR708" s="108"/>
      <c r="AS708" s="108"/>
      <c r="AT708" s="108"/>
      <c r="AU708" s="108"/>
      <c r="AV708" s="108"/>
      <c r="AW708" s="108"/>
      <c r="AX708" s="108"/>
      <c r="AY708" s="108"/>
      <c r="AZ708" s="108"/>
      <c r="BA708" s="108"/>
    </row>
    <row r="709" spans="1:53">
      <c r="A709" s="108"/>
      <c r="B709" s="108"/>
      <c r="C709" s="108"/>
      <c r="D709" s="108"/>
      <c r="E709" s="108"/>
      <c r="F709" s="108"/>
      <c r="G709" s="108"/>
      <c r="H709" s="108"/>
      <c r="I709" s="108"/>
      <c r="J709" s="108"/>
      <c r="K709" s="108"/>
      <c r="L709" s="108"/>
      <c r="M709" s="108"/>
      <c r="N709" s="108"/>
      <c r="O709" s="108"/>
      <c r="P709" s="108"/>
      <c r="Q709" s="108"/>
      <c r="R709" s="108"/>
      <c r="S709" s="108"/>
      <c r="T709" s="108"/>
      <c r="U709" s="108"/>
      <c r="V709" s="108"/>
      <c r="W709" s="108"/>
      <c r="X709" s="108"/>
      <c r="Y709" s="108"/>
      <c r="Z709" s="108"/>
      <c r="AA709" s="108"/>
      <c r="AB709" s="108"/>
      <c r="AC709" s="108"/>
      <c r="AD709" s="108"/>
      <c r="AE709" s="108"/>
      <c r="AF709" s="108"/>
      <c r="AG709" s="108"/>
      <c r="AH709" s="108"/>
      <c r="AI709" s="108"/>
      <c r="AJ709" s="108"/>
      <c r="AK709" s="108"/>
      <c r="AL709" s="108"/>
      <c r="AM709" s="108"/>
      <c r="AN709" s="108"/>
      <c r="AO709" s="108"/>
      <c r="AP709" s="108"/>
      <c r="AQ709" s="108"/>
      <c r="AR709" s="108"/>
      <c r="AS709" s="108"/>
      <c r="AT709" s="108"/>
      <c r="AU709" s="108"/>
      <c r="AV709" s="108"/>
      <c r="AW709" s="108"/>
      <c r="AX709" s="108"/>
      <c r="AY709" s="108"/>
      <c r="AZ709" s="108"/>
      <c r="BA709" s="108"/>
    </row>
    <row r="710" spans="1:53">
      <c r="A710" s="108"/>
      <c r="B710" s="108"/>
      <c r="C710" s="108"/>
      <c r="D710" s="108"/>
      <c r="E710" s="108"/>
      <c r="F710" s="108"/>
      <c r="G710" s="108"/>
      <c r="H710" s="108"/>
      <c r="I710" s="108"/>
      <c r="J710" s="108"/>
      <c r="K710" s="108"/>
      <c r="L710" s="108"/>
      <c r="M710" s="108"/>
      <c r="N710" s="108"/>
      <c r="O710" s="108"/>
      <c r="P710" s="108"/>
      <c r="Q710" s="108"/>
      <c r="R710" s="108"/>
      <c r="S710" s="108"/>
      <c r="T710" s="108"/>
      <c r="U710" s="108"/>
      <c r="V710" s="108"/>
      <c r="W710" s="108"/>
      <c r="X710" s="108"/>
      <c r="Y710" s="108"/>
      <c r="Z710" s="108"/>
      <c r="AA710" s="108"/>
      <c r="AB710" s="108"/>
      <c r="AC710" s="108"/>
      <c r="AD710" s="108"/>
      <c r="AE710" s="108"/>
      <c r="AF710" s="108"/>
      <c r="AG710" s="108"/>
      <c r="AH710" s="108"/>
      <c r="AI710" s="108"/>
      <c r="AJ710" s="108"/>
      <c r="AK710" s="108"/>
      <c r="AL710" s="108"/>
      <c r="AM710" s="108"/>
      <c r="AN710" s="108"/>
      <c r="AO710" s="108"/>
      <c r="AP710" s="108"/>
      <c r="AQ710" s="108"/>
      <c r="AR710" s="108"/>
      <c r="AS710" s="108"/>
      <c r="AT710" s="108"/>
      <c r="AU710" s="108"/>
      <c r="AV710" s="108"/>
      <c r="AW710" s="108"/>
      <c r="AX710" s="108"/>
      <c r="AY710" s="108"/>
      <c r="AZ710" s="108"/>
      <c r="BA710" s="108"/>
    </row>
    <row r="711" spans="1:53">
      <c r="A711" s="108"/>
      <c r="B711" s="108"/>
      <c r="C711" s="108"/>
      <c r="D711" s="108"/>
      <c r="E711" s="108"/>
      <c r="F711" s="108"/>
      <c r="G711" s="108"/>
      <c r="H711" s="108"/>
      <c r="I711" s="108"/>
      <c r="J711" s="108"/>
      <c r="K711" s="108"/>
      <c r="L711" s="108"/>
      <c r="M711" s="108"/>
      <c r="N711" s="108"/>
      <c r="O711" s="108"/>
      <c r="P711" s="108"/>
      <c r="Q711" s="108"/>
      <c r="R711" s="108"/>
      <c r="S711" s="108"/>
      <c r="T711" s="108"/>
      <c r="U711" s="108"/>
      <c r="V711" s="108"/>
      <c r="W711" s="108"/>
      <c r="X711" s="108"/>
      <c r="Y711" s="108"/>
      <c r="Z711" s="108"/>
      <c r="AA711" s="108"/>
      <c r="AB711" s="108"/>
      <c r="AC711" s="108"/>
      <c r="AD711" s="108"/>
      <c r="AE711" s="108"/>
      <c r="AF711" s="108"/>
      <c r="AG711" s="108"/>
      <c r="AH711" s="108"/>
      <c r="AI711" s="108"/>
      <c r="AJ711" s="108"/>
      <c r="AK711" s="108"/>
      <c r="AL711" s="108"/>
      <c r="AM711" s="108"/>
      <c r="AN711" s="108"/>
      <c r="AO711" s="108"/>
      <c r="AP711" s="108"/>
      <c r="AQ711" s="108"/>
      <c r="AR711" s="108"/>
      <c r="AS711" s="108"/>
      <c r="AT711" s="108"/>
      <c r="AU711" s="108"/>
      <c r="AV711" s="108"/>
      <c r="AW711" s="108"/>
      <c r="AX711" s="108"/>
      <c r="AY711" s="108"/>
      <c r="AZ711" s="108"/>
      <c r="BA711" s="108"/>
    </row>
    <row r="712" spans="1:53">
      <c r="A712" s="108"/>
      <c r="B712" s="108"/>
      <c r="C712" s="108"/>
      <c r="D712" s="108"/>
      <c r="E712" s="108"/>
      <c r="F712" s="108"/>
      <c r="G712" s="108"/>
      <c r="H712" s="108"/>
      <c r="I712" s="108"/>
      <c r="J712" s="108"/>
      <c r="K712" s="108"/>
      <c r="L712" s="108"/>
      <c r="M712" s="108"/>
      <c r="N712" s="108"/>
      <c r="O712" s="108"/>
      <c r="P712" s="108"/>
      <c r="Q712" s="108"/>
      <c r="R712" s="108"/>
      <c r="S712" s="108"/>
      <c r="T712" s="108"/>
      <c r="U712" s="108"/>
      <c r="V712" s="108"/>
      <c r="W712" s="108"/>
      <c r="X712" s="108"/>
      <c r="Y712" s="108"/>
      <c r="Z712" s="108"/>
      <c r="AA712" s="108"/>
      <c r="AB712" s="108"/>
      <c r="AC712" s="108"/>
      <c r="AD712" s="108"/>
      <c r="AE712" s="108"/>
      <c r="AF712" s="108"/>
      <c r="AG712" s="108"/>
      <c r="AH712" s="108"/>
      <c r="AI712" s="108"/>
      <c r="AJ712" s="108"/>
      <c r="AK712" s="108"/>
      <c r="AL712" s="108"/>
      <c r="AM712" s="108"/>
      <c r="AN712" s="108"/>
      <c r="AO712" s="108"/>
      <c r="AP712" s="108"/>
      <c r="AQ712" s="108"/>
      <c r="AR712" s="108"/>
      <c r="AS712" s="108"/>
      <c r="AT712" s="108"/>
      <c r="AU712" s="108"/>
      <c r="AV712" s="108"/>
      <c r="AW712" s="108"/>
      <c r="AX712" s="108"/>
      <c r="AY712" s="108"/>
      <c r="AZ712" s="108"/>
      <c r="BA712" s="108"/>
    </row>
    <row r="713" spans="1:53">
      <c r="A713" s="108"/>
      <c r="B713" s="108"/>
      <c r="C713" s="108"/>
      <c r="D713" s="108"/>
      <c r="E713" s="108"/>
      <c r="F713" s="108"/>
      <c r="G713" s="108"/>
      <c r="H713" s="108"/>
      <c r="I713" s="108"/>
      <c r="J713" s="108"/>
      <c r="K713" s="108"/>
      <c r="L713" s="108"/>
      <c r="M713" s="108"/>
      <c r="N713" s="108"/>
      <c r="O713" s="108"/>
      <c r="P713" s="108"/>
      <c r="Q713" s="108"/>
      <c r="R713" s="108"/>
      <c r="S713" s="108"/>
      <c r="T713" s="108"/>
      <c r="U713" s="108"/>
      <c r="V713" s="108"/>
      <c r="W713" s="108"/>
      <c r="X713" s="108"/>
      <c r="Y713" s="108"/>
      <c r="Z713" s="108"/>
      <c r="AA713" s="108"/>
      <c r="AB713" s="108"/>
      <c r="AC713" s="108"/>
      <c r="AD713" s="108"/>
      <c r="AE713" s="108"/>
      <c r="AF713" s="108"/>
      <c r="AG713" s="108"/>
      <c r="AH713" s="108"/>
      <c r="AI713" s="108"/>
      <c r="AJ713" s="108"/>
      <c r="AK713" s="108"/>
      <c r="AL713" s="108"/>
      <c r="AM713" s="108"/>
      <c r="AN713" s="108"/>
      <c r="AO713" s="108"/>
      <c r="AP713" s="108"/>
      <c r="AQ713" s="108"/>
      <c r="AR713" s="108"/>
      <c r="AS713" s="108"/>
      <c r="AT713" s="108"/>
      <c r="AU713" s="108"/>
      <c r="AV713" s="108"/>
      <c r="AW713" s="108"/>
      <c r="AX713" s="108"/>
      <c r="AY713" s="108"/>
      <c r="AZ713" s="108"/>
      <c r="BA713" s="108"/>
    </row>
    <row r="714" spans="1:53">
      <c r="A714" s="108"/>
      <c r="B714" s="108"/>
      <c r="C714" s="108"/>
      <c r="D714" s="108"/>
      <c r="E714" s="108"/>
      <c r="F714" s="108"/>
      <c r="G714" s="108"/>
      <c r="H714" s="108"/>
      <c r="I714" s="108"/>
      <c r="J714" s="108"/>
      <c r="K714" s="108"/>
      <c r="L714" s="108"/>
      <c r="M714" s="108"/>
      <c r="N714" s="108"/>
      <c r="O714" s="108"/>
      <c r="P714" s="108"/>
      <c r="Q714" s="108"/>
      <c r="R714" s="108"/>
      <c r="S714" s="108"/>
      <c r="T714" s="108"/>
      <c r="U714" s="108"/>
      <c r="V714" s="108"/>
      <c r="W714" s="108"/>
      <c r="X714" s="108"/>
      <c r="Y714" s="108"/>
      <c r="Z714" s="108"/>
      <c r="AA714" s="108"/>
      <c r="AB714" s="108"/>
      <c r="AC714" s="108"/>
      <c r="AD714" s="108"/>
      <c r="AE714" s="108"/>
      <c r="AF714" s="108"/>
      <c r="AG714" s="108"/>
      <c r="AH714" s="108"/>
      <c r="AI714" s="108"/>
      <c r="AJ714" s="108"/>
      <c r="AK714" s="108"/>
      <c r="AL714" s="108"/>
      <c r="AM714" s="108"/>
      <c r="AN714" s="108"/>
      <c r="AO714" s="108"/>
      <c r="AP714" s="108"/>
      <c r="AQ714" s="108"/>
      <c r="AR714" s="108"/>
      <c r="AS714" s="108"/>
      <c r="AT714" s="108"/>
      <c r="AU714" s="108"/>
      <c r="AV714" s="108"/>
      <c r="AW714" s="108"/>
      <c r="AX714" s="108"/>
      <c r="AY714" s="108"/>
      <c r="AZ714" s="108"/>
      <c r="BA714" s="108"/>
    </row>
    <row r="715" spans="1:53">
      <c r="A715" s="108"/>
      <c r="B715" s="108"/>
      <c r="C715" s="108"/>
      <c r="D715" s="108"/>
      <c r="E715" s="108"/>
      <c r="F715" s="108"/>
      <c r="G715" s="108"/>
      <c r="H715" s="108"/>
      <c r="I715" s="108"/>
      <c r="J715" s="108"/>
      <c r="K715" s="108"/>
      <c r="L715" s="108"/>
      <c r="M715" s="108"/>
      <c r="N715" s="108"/>
      <c r="O715" s="108"/>
      <c r="P715" s="108"/>
      <c r="Q715" s="108"/>
      <c r="R715" s="108"/>
      <c r="S715" s="108"/>
      <c r="T715" s="108"/>
      <c r="U715" s="108"/>
      <c r="V715" s="108"/>
      <c r="W715" s="108"/>
      <c r="X715" s="108"/>
      <c r="Y715" s="108"/>
      <c r="Z715" s="108"/>
      <c r="AA715" s="108"/>
      <c r="AB715" s="108"/>
      <c r="AC715" s="108"/>
      <c r="AD715" s="108"/>
      <c r="AE715" s="108"/>
      <c r="AF715" s="108"/>
      <c r="AG715" s="108"/>
      <c r="AH715" s="108"/>
      <c r="AI715" s="108"/>
      <c r="AJ715" s="108"/>
      <c r="AK715" s="108"/>
      <c r="AL715" s="108"/>
      <c r="AM715" s="108"/>
      <c r="AN715" s="108"/>
      <c r="AO715" s="108"/>
      <c r="AP715" s="108"/>
      <c r="AQ715" s="108"/>
      <c r="AR715" s="108"/>
      <c r="AS715" s="108"/>
      <c r="AT715" s="108"/>
      <c r="AU715" s="108"/>
      <c r="AV715" s="108"/>
      <c r="AW715" s="108"/>
      <c r="AX715" s="108"/>
      <c r="AY715" s="108"/>
      <c r="AZ715" s="108"/>
      <c r="BA715" s="108"/>
    </row>
    <row r="716" spans="1:53">
      <c r="A716" s="108"/>
      <c r="B716" s="108"/>
      <c r="C716" s="108"/>
      <c r="D716" s="108"/>
      <c r="E716" s="108"/>
      <c r="F716" s="108"/>
      <c r="G716" s="108"/>
      <c r="H716" s="108"/>
      <c r="I716" s="108"/>
      <c r="J716" s="108"/>
      <c r="K716" s="108"/>
      <c r="L716" s="108"/>
      <c r="M716" s="108"/>
      <c r="N716" s="108"/>
      <c r="O716" s="108"/>
      <c r="P716" s="108"/>
      <c r="Q716" s="108"/>
      <c r="R716" s="108"/>
      <c r="S716" s="108"/>
      <c r="T716" s="108"/>
      <c r="U716" s="108"/>
      <c r="V716" s="108"/>
      <c r="W716" s="108"/>
      <c r="X716" s="108"/>
      <c r="Y716" s="108"/>
      <c r="Z716" s="108"/>
      <c r="AA716" s="108"/>
      <c r="AB716" s="108"/>
      <c r="AC716" s="108"/>
      <c r="AD716" s="108"/>
      <c r="AE716" s="108"/>
      <c r="AF716" s="108"/>
      <c r="AG716" s="108"/>
      <c r="AH716" s="108"/>
      <c r="AI716" s="108"/>
      <c r="AJ716" s="108"/>
      <c r="AK716" s="108"/>
      <c r="AL716" s="108"/>
      <c r="AM716" s="108"/>
      <c r="AN716" s="108"/>
      <c r="AO716" s="108"/>
      <c r="AP716" s="108"/>
      <c r="AQ716" s="108"/>
      <c r="AR716" s="108"/>
      <c r="AS716" s="108"/>
      <c r="AT716" s="108"/>
      <c r="AU716" s="108"/>
      <c r="AV716" s="108"/>
      <c r="AW716" s="108"/>
      <c r="AX716" s="108"/>
      <c r="AY716" s="108"/>
      <c r="AZ716" s="108"/>
      <c r="BA716" s="108"/>
    </row>
    <row r="717" spans="1:53">
      <c r="A717" s="108"/>
      <c r="B717" s="108"/>
      <c r="C717" s="108"/>
      <c r="D717" s="108"/>
      <c r="E717" s="108"/>
      <c r="F717" s="108"/>
      <c r="G717" s="108"/>
      <c r="H717" s="108"/>
      <c r="I717" s="108"/>
      <c r="J717" s="108"/>
      <c r="K717" s="108"/>
      <c r="L717" s="108"/>
      <c r="M717" s="108"/>
      <c r="N717" s="108"/>
      <c r="O717" s="108"/>
      <c r="P717" s="108"/>
      <c r="Q717" s="108"/>
      <c r="R717" s="108"/>
      <c r="S717" s="108"/>
      <c r="T717" s="108"/>
      <c r="U717" s="108"/>
      <c r="V717" s="108"/>
      <c r="W717" s="108"/>
      <c r="X717" s="108"/>
      <c r="Y717" s="108"/>
      <c r="Z717" s="108"/>
      <c r="AA717" s="108"/>
      <c r="AB717" s="108"/>
      <c r="AC717" s="108"/>
      <c r="AD717" s="108"/>
      <c r="AE717" s="108"/>
      <c r="AF717" s="108"/>
      <c r="AG717" s="108"/>
      <c r="AH717" s="108"/>
      <c r="AI717" s="108"/>
      <c r="AJ717" s="108"/>
      <c r="AK717" s="108"/>
      <c r="AL717" s="108"/>
      <c r="AM717" s="108"/>
      <c r="AN717" s="108"/>
      <c r="AO717" s="108"/>
      <c r="AP717" s="108"/>
      <c r="AQ717" s="108"/>
      <c r="AR717" s="108"/>
      <c r="AS717" s="108"/>
      <c r="AT717" s="108"/>
      <c r="AU717" s="108"/>
      <c r="AV717" s="108"/>
      <c r="AW717" s="108"/>
      <c r="AX717" s="108"/>
      <c r="AY717" s="108"/>
      <c r="AZ717" s="108"/>
      <c r="BA717" s="108"/>
    </row>
    <row r="718" spans="1:53">
      <c r="A718" s="108"/>
      <c r="B718" s="108"/>
      <c r="C718" s="108"/>
      <c r="D718" s="108"/>
      <c r="E718" s="108"/>
      <c r="F718" s="108"/>
      <c r="G718" s="108"/>
      <c r="H718" s="108"/>
      <c r="I718" s="108"/>
      <c r="J718" s="108"/>
      <c r="K718" s="108"/>
      <c r="L718" s="108"/>
      <c r="M718" s="108"/>
      <c r="N718" s="108"/>
      <c r="O718" s="108"/>
      <c r="P718" s="108"/>
      <c r="Q718" s="108"/>
      <c r="R718" s="108"/>
      <c r="S718" s="108"/>
      <c r="T718" s="108"/>
      <c r="U718" s="108"/>
      <c r="V718" s="108"/>
      <c r="W718" s="108"/>
      <c r="X718" s="108"/>
      <c r="Y718" s="108"/>
      <c r="Z718" s="108"/>
      <c r="AA718" s="108"/>
      <c r="AB718" s="108"/>
      <c r="AC718" s="108"/>
      <c r="AD718" s="108"/>
      <c r="AE718" s="108"/>
      <c r="AF718" s="108"/>
      <c r="AG718" s="108"/>
      <c r="AH718" s="108"/>
      <c r="AI718" s="108"/>
      <c r="AJ718" s="108"/>
      <c r="AK718" s="108"/>
      <c r="AL718" s="108"/>
      <c r="AM718" s="108"/>
      <c r="AN718" s="108"/>
      <c r="AO718" s="108"/>
      <c r="AP718" s="108"/>
      <c r="AQ718" s="108"/>
      <c r="AR718" s="108"/>
      <c r="AS718" s="108"/>
      <c r="AT718" s="108"/>
      <c r="AU718" s="108"/>
      <c r="AV718" s="108"/>
      <c r="AW718" s="108"/>
      <c r="AX718" s="108"/>
      <c r="AY718" s="108"/>
      <c r="AZ718" s="108"/>
      <c r="BA718" s="108"/>
    </row>
    <row r="719" spans="1:53">
      <c r="A719" s="108"/>
      <c r="B719" s="108"/>
      <c r="C719" s="108"/>
      <c r="D719" s="108"/>
      <c r="E719" s="108"/>
      <c r="F719" s="108"/>
      <c r="G719" s="108"/>
      <c r="H719" s="108"/>
      <c r="I719" s="108"/>
      <c r="J719" s="108"/>
      <c r="K719" s="108"/>
      <c r="L719" s="108"/>
      <c r="M719" s="108"/>
      <c r="N719" s="108"/>
      <c r="O719" s="108"/>
      <c r="P719" s="108"/>
      <c r="Q719" s="108"/>
      <c r="R719" s="108"/>
      <c r="S719" s="108"/>
      <c r="T719" s="108"/>
      <c r="U719" s="108"/>
      <c r="V719" s="108"/>
      <c r="W719" s="108"/>
      <c r="X719" s="108"/>
      <c r="Y719" s="108"/>
      <c r="Z719" s="108"/>
      <c r="AA719" s="108"/>
      <c r="AB719" s="108"/>
      <c r="AC719" s="108"/>
      <c r="AD719" s="108"/>
      <c r="AE719" s="108"/>
      <c r="AF719" s="108"/>
      <c r="AG719" s="108"/>
      <c r="AH719" s="108"/>
      <c r="AI719" s="108"/>
      <c r="AJ719" s="108"/>
      <c r="AK719" s="108"/>
      <c r="AL719" s="108"/>
      <c r="AM719" s="108"/>
      <c r="AN719" s="108"/>
      <c r="AO719" s="108"/>
      <c r="AP719" s="108"/>
      <c r="AQ719" s="108"/>
      <c r="AR719" s="108"/>
      <c r="AS719" s="108"/>
      <c r="AT719" s="108"/>
      <c r="AU719" s="108"/>
      <c r="AV719" s="108"/>
      <c r="AW719" s="108"/>
      <c r="AX719" s="108"/>
      <c r="AY719" s="108"/>
      <c r="AZ719" s="108"/>
      <c r="BA719" s="108"/>
    </row>
    <row r="720" spans="1:53">
      <c r="A720" s="108"/>
      <c r="B720" s="108"/>
      <c r="C720" s="108"/>
      <c r="D720" s="108"/>
      <c r="E720" s="108"/>
      <c r="F720" s="108"/>
      <c r="G720" s="108"/>
      <c r="H720" s="108"/>
      <c r="I720" s="108"/>
      <c r="J720" s="108"/>
      <c r="K720" s="108"/>
      <c r="L720" s="108"/>
      <c r="M720" s="108"/>
      <c r="N720" s="108"/>
      <c r="O720" s="108"/>
      <c r="P720" s="108"/>
      <c r="Q720" s="108"/>
      <c r="R720" s="108"/>
      <c r="S720" s="108"/>
      <c r="T720" s="108"/>
      <c r="U720" s="108"/>
      <c r="V720" s="108"/>
      <c r="W720" s="108"/>
      <c r="X720" s="108"/>
      <c r="Y720" s="108"/>
      <c r="Z720" s="108"/>
      <c r="AA720" s="108"/>
      <c r="AB720" s="108"/>
      <c r="AC720" s="108"/>
      <c r="AD720" s="108"/>
      <c r="AE720" s="108"/>
      <c r="AF720" s="108"/>
      <c r="AG720" s="108"/>
      <c r="AH720" s="108"/>
      <c r="AI720" s="108"/>
      <c r="AJ720" s="108"/>
      <c r="AK720" s="108"/>
      <c r="AL720" s="108"/>
      <c r="AM720" s="108"/>
      <c r="AN720" s="108"/>
      <c r="AO720" s="108"/>
      <c r="AP720" s="108"/>
      <c r="AQ720" s="108"/>
      <c r="AR720" s="108"/>
      <c r="AS720" s="108"/>
      <c r="AT720" s="108"/>
      <c r="AU720" s="108"/>
      <c r="AV720" s="108"/>
      <c r="AW720" s="108"/>
      <c r="AX720" s="108"/>
      <c r="AY720" s="108"/>
      <c r="AZ720" s="108"/>
      <c r="BA720" s="108"/>
    </row>
    <row r="721" spans="1:53">
      <c r="A721" s="108"/>
      <c r="B721" s="108"/>
      <c r="C721" s="108"/>
      <c r="D721" s="108"/>
      <c r="E721" s="108"/>
      <c r="F721" s="108"/>
      <c r="G721" s="108"/>
      <c r="H721" s="108"/>
      <c r="I721" s="108"/>
      <c r="J721" s="108"/>
      <c r="K721" s="108"/>
      <c r="L721" s="108"/>
      <c r="M721" s="108"/>
      <c r="N721" s="108"/>
      <c r="O721" s="108"/>
      <c r="P721" s="108"/>
      <c r="Q721" s="108"/>
      <c r="R721" s="108"/>
      <c r="S721" s="108"/>
      <c r="T721" s="108"/>
      <c r="U721" s="108"/>
      <c r="V721" s="108"/>
      <c r="W721" s="108"/>
      <c r="X721" s="108"/>
      <c r="Y721" s="108"/>
      <c r="Z721" s="108"/>
      <c r="AA721" s="108"/>
      <c r="AB721" s="108"/>
      <c r="AC721" s="108"/>
      <c r="AD721" s="108"/>
      <c r="AE721" s="108"/>
      <c r="AF721" s="108"/>
      <c r="AG721" s="108"/>
      <c r="AH721" s="108"/>
      <c r="AI721" s="108"/>
      <c r="AJ721" s="108"/>
      <c r="AK721" s="108"/>
      <c r="AL721" s="108"/>
      <c r="AM721" s="108"/>
      <c r="AN721" s="108"/>
      <c r="AO721" s="108"/>
      <c r="AP721" s="108"/>
      <c r="AQ721" s="108"/>
      <c r="AR721" s="108"/>
      <c r="AS721" s="108"/>
      <c r="AT721" s="108"/>
      <c r="AU721" s="108"/>
      <c r="AV721" s="108"/>
      <c r="AW721" s="108"/>
      <c r="AX721" s="108"/>
      <c r="AY721" s="108"/>
      <c r="AZ721" s="108"/>
      <c r="BA721" s="108"/>
    </row>
    <row r="722" spans="1:53">
      <c r="A722" s="108"/>
      <c r="B722" s="108"/>
      <c r="C722" s="108"/>
      <c r="D722" s="108"/>
      <c r="E722" s="108"/>
      <c r="F722" s="108"/>
      <c r="G722" s="108"/>
      <c r="H722" s="108"/>
      <c r="I722" s="108"/>
      <c r="J722" s="108"/>
      <c r="K722" s="108"/>
      <c r="L722" s="108"/>
      <c r="M722" s="108"/>
      <c r="N722" s="108"/>
      <c r="O722" s="108"/>
      <c r="P722" s="108"/>
      <c r="Q722" s="108"/>
      <c r="R722" s="108"/>
      <c r="S722" s="108"/>
      <c r="T722" s="108"/>
      <c r="U722" s="108"/>
      <c r="V722" s="108"/>
      <c r="W722" s="108"/>
      <c r="X722" s="108"/>
      <c r="Y722" s="108"/>
      <c r="Z722" s="108"/>
      <c r="AA722" s="108"/>
      <c r="AB722" s="108"/>
      <c r="AC722" s="108"/>
      <c r="AD722" s="108"/>
      <c r="AE722" s="108"/>
      <c r="AF722" s="108"/>
      <c r="AG722" s="108"/>
      <c r="AH722" s="108"/>
      <c r="AI722" s="108"/>
      <c r="AJ722" s="108"/>
      <c r="AK722" s="108"/>
      <c r="AL722" s="108"/>
      <c r="AM722" s="108"/>
      <c r="AN722" s="108"/>
      <c r="AO722" s="108"/>
      <c r="AP722" s="108"/>
      <c r="AQ722" s="108"/>
      <c r="AR722" s="108"/>
      <c r="AS722" s="108"/>
      <c r="AT722" s="108"/>
      <c r="AU722" s="108"/>
      <c r="AV722" s="108"/>
      <c r="AW722" s="108"/>
      <c r="AX722" s="108"/>
      <c r="AY722" s="108"/>
      <c r="AZ722" s="108"/>
      <c r="BA722" s="108"/>
    </row>
    <row r="723" spans="1:53">
      <c r="A723" s="108"/>
      <c r="B723" s="108"/>
      <c r="C723" s="108"/>
      <c r="D723" s="108"/>
      <c r="E723" s="108"/>
      <c r="F723" s="108"/>
      <c r="G723" s="108"/>
      <c r="H723" s="108"/>
      <c r="I723" s="108"/>
      <c r="J723" s="108"/>
      <c r="K723" s="108"/>
      <c r="L723" s="108"/>
      <c r="M723" s="108"/>
      <c r="N723" s="108"/>
      <c r="O723" s="108"/>
      <c r="P723" s="108"/>
      <c r="Q723" s="108"/>
      <c r="R723" s="108"/>
      <c r="S723" s="108"/>
      <c r="T723" s="108"/>
      <c r="U723" s="108"/>
      <c r="V723" s="108"/>
      <c r="W723" s="108"/>
      <c r="X723" s="108"/>
      <c r="Y723" s="108"/>
      <c r="Z723" s="108"/>
      <c r="AA723" s="108"/>
      <c r="AB723" s="108"/>
      <c r="AC723" s="108"/>
      <c r="AD723" s="108"/>
      <c r="AE723" s="108"/>
      <c r="AF723" s="108"/>
      <c r="AG723" s="108"/>
      <c r="AH723" s="108"/>
      <c r="AI723" s="108"/>
      <c r="AJ723" s="108"/>
      <c r="AK723" s="108"/>
      <c r="AL723" s="108"/>
      <c r="AM723" s="108"/>
      <c r="AN723" s="108"/>
      <c r="AO723" s="108"/>
      <c r="AP723" s="108"/>
      <c r="AQ723" s="108"/>
      <c r="AR723" s="108"/>
      <c r="AS723" s="108"/>
      <c r="AT723" s="108"/>
      <c r="AU723" s="108"/>
      <c r="AV723" s="108"/>
      <c r="AW723" s="108"/>
      <c r="AX723" s="108"/>
      <c r="AY723" s="108"/>
      <c r="AZ723" s="108"/>
      <c r="BA723" s="108"/>
    </row>
    <row r="724" spans="1:53">
      <c r="A724" s="108"/>
      <c r="B724" s="108"/>
      <c r="C724" s="108"/>
      <c r="D724" s="108"/>
      <c r="E724" s="108"/>
      <c r="F724" s="108"/>
      <c r="G724" s="108"/>
      <c r="H724" s="108"/>
      <c r="I724" s="108"/>
      <c r="J724" s="108"/>
      <c r="K724" s="108"/>
      <c r="L724" s="108"/>
      <c r="M724" s="108"/>
      <c r="N724" s="108"/>
      <c r="O724" s="108"/>
      <c r="P724" s="108"/>
      <c r="Q724" s="108"/>
      <c r="R724" s="108"/>
      <c r="S724" s="108"/>
      <c r="T724" s="108"/>
      <c r="U724" s="108"/>
      <c r="V724" s="108"/>
      <c r="W724" s="108"/>
      <c r="X724" s="108"/>
      <c r="Y724" s="108"/>
      <c r="Z724" s="108"/>
      <c r="AA724" s="108"/>
      <c r="AB724" s="108"/>
      <c r="AC724" s="108"/>
      <c r="AD724" s="108"/>
      <c r="AE724" s="108"/>
      <c r="AF724" s="108"/>
      <c r="AG724" s="108"/>
      <c r="AH724" s="108"/>
      <c r="AI724" s="108"/>
      <c r="AJ724" s="108"/>
      <c r="AK724" s="108"/>
      <c r="AL724" s="108"/>
      <c r="AM724" s="108"/>
      <c r="AN724" s="108"/>
      <c r="AO724" s="108"/>
      <c r="AP724" s="108"/>
      <c r="AQ724" s="108"/>
      <c r="AR724" s="108"/>
      <c r="AS724" s="108"/>
      <c r="AT724" s="108"/>
      <c r="AU724" s="108"/>
      <c r="AV724" s="108"/>
      <c r="AW724" s="108"/>
      <c r="AX724" s="108"/>
      <c r="AY724" s="108"/>
      <c r="AZ724" s="108"/>
      <c r="BA724" s="108"/>
    </row>
    <row r="725" spans="1:53">
      <c r="A725" s="108"/>
      <c r="B725" s="108"/>
      <c r="C725" s="108"/>
      <c r="D725" s="108"/>
      <c r="E725" s="108"/>
      <c r="F725" s="108"/>
      <c r="G725" s="108"/>
      <c r="H725" s="108"/>
      <c r="I725" s="108"/>
      <c r="J725" s="108"/>
      <c r="K725" s="108"/>
      <c r="L725" s="108"/>
      <c r="M725" s="108"/>
      <c r="N725" s="108"/>
      <c r="O725" s="108"/>
      <c r="P725" s="108"/>
      <c r="Q725" s="108"/>
      <c r="R725" s="108"/>
      <c r="S725" s="108"/>
      <c r="T725" s="108"/>
      <c r="U725" s="108"/>
      <c r="V725" s="108"/>
      <c r="W725" s="108"/>
      <c r="X725" s="108"/>
      <c r="Y725" s="108"/>
      <c r="Z725" s="108"/>
      <c r="AA725" s="108"/>
      <c r="AB725" s="108"/>
      <c r="AC725" s="108"/>
      <c r="AD725" s="108"/>
      <c r="AE725" s="108"/>
      <c r="AF725" s="108"/>
      <c r="AG725" s="108"/>
      <c r="AH725" s="108"/>
      <c r="AI725" s="108"/>
      <c r="AJ725" s="108"/>
      <c r="AK725" s="108"/>
      <c r="AL725" s="108"/>
      <c r="AM725" s="108"/>
      <c r="AN725" s="108"/>
      <c r="AO725" s="108"/>
      <c r="AP725" s="108"/>
      <c r="AQ725" s="108"/>
      <c r="AR725" s="108"/>
      <c r="AS725" s="108"/>
      <c r="AT725" s="108"/>
      <c r="AU725" s="108"/>
      <c r="AV725" s="108"/>
      <c r="AW725" s="108"/>
      <c r="AX725" s="108"/>
      <c r="AY725" s="108"/>
      <c r="AZ725" s="108"/>
      <c r="BA725" s="108"/>
    </row>
    <row r="726" spans="1:53">
      <c r="A726" s="108"/>
      <c r="B726" s="108"/>
      <c r="C726" s="108"/>
      <c r="D726" s="108"/>
      <c r="E726" s="108"/>
      <c r="F726" s="108"/>
      <c r="G726" s="108"/>
      <c r="H726" s="108"/>
      <c r="I726" s="108"/>
      <c r="J726" s="108"/>
      <c r="K726" s="108"/>
      <c r="L726" s="108"/>
      <c r="M726" s="108"/>
      <c r="N726" s="108"/>
      <c r="O726" s="108"/>
      <c r="P726" s="108"/>
      <c r="Q726" s="108"/>
      <c r="R726" s="108"/>
      <c r="S726" s="108"/>
      <c r="T726" s="108"/>
      <c r="U726" s="108"/>
      <c r="V726" s="108"/>
      <c r="W726" s="108"/>
      <c r="X726" s="108"/>
      <c r="Y726" s="108"/>
      <c r="Z726" s="108"/>
      <c r="AA726" s="108"/>
      <c r="AB726" s="108"/>
      <c r="AC726" s="108"/>
      <c r="AD726" s="108"/>
      <c r="AE726" s="108"/>
      <c r="AF726" s="108"/>
      <c r="AG726" s="108"/>
      <c r="AH726" s="108"/>
      <c r="AI726" s="108"/>
      <c r="AJ726" s="108"/>
      <c r="AK726" s="108"/>
      <c r="AL726" s="108"/>
      <c r="AM726" s="108"/>
      <c r="AN726" s="108"/>
      <c r="AO726" s="108"/>
      <c r="AP726" s="108"/>
      <c r="AQ726" s="108"/>
      <c r="AR726" s="108"/>
      <c r="AS726" s="108"/>
      <c r="AT726" s="108"/>
      <c r="AU726" s="108"/>
      <c r="AV726" s="108"/>
      <c r="AW726" s="108"/>
      <c r="AX726" s="108"/>
      <c r="AY726" s="108"/>
      <c r="AZ726" s="108"/>
      <c r="BA726" s="108"/>
    </row>
    <row r="727" spans="1:53">
      <c r="A727" s="108"/>
      <c r="B727" s="108"/>
      <c r="C727" s="108"/>
      <c r="D727" s="108"/>
      <c r="E727" s="108"/>
      <c r="F727" s="108"/>
      <c r="G727" s="108"/>
      <c r="H727" s="108"/>
      <c r="I727" s="108"/>
      <c r="J727" s="108"/>
      <c r="K727" s="108"/>
      <c r="L727" s="108"/>
      <c r="M727" s="108"/>
      <c r="N727" s="108"/>
      <c r="O727" s="108"/>
      <c r="P727" s="108"/>
      <c r="Q727" s="108"/>
      <c r="R727" s="108"/>
      <c r="S727" s="108"/>
      <c r="T727" s="108"/>
      <c r="U727" s="108"/>
      <c r="V727" s="108"/>
      <c r="W727" s="108"/>
      <c r="X727" s="108"/>
      <c r="Y727" s="108"/>
      <c r="Z727" s="108"/>
      <c r="AA727" s="108"/>
      <c r="AB727" s="108"/>
      <c r="AC727" s="108"/>
      <c r="AD727" s="108"/>
      <c r="AE727" s="108"/>
      <c r="AF727" s="108"/>
      <c r="AG727" s="108"/>
      <c r="AH727" s="108"/>
      <c r="AI727" s="108"/>
      <c r="AJ727" s="108"/>
      <c r="AK727" s="108"/>
      <c r="AL727" s="108"/>
      <c r="AM727" s="108"/>
      <c r="AN727" s="108"/>
      <c r="AO727" s="108"/>
      <c r="AP727" s="108"/>
      <c r="AQ727" s="108"/>
      <c r="AR727" s="108"/>
      <c r="AS727" s="108"/>
      <c r="AT727" s="108"/>
      <c r="AU727" s="108"/>
      <c r="AV727" s="108"/>
      <c r="AW727" s="108"/>
      <c r="AX727" s="108"/>
      <c r="AY727" s="108"/>
      <c r="AZ727" s="108"/>
      <c r="BA727" s="108"/>
    </row>
    <row r="728" spans="1:53">
      <c r="A728" s="108"/>
      <c r="B728" s="108"/>
      <c r="C728" s="108"/>
      <c r="D728" s="108"/>
      <c r="E728" s="108"/>
      <c r="F728" s="108"/>
      <c r="G728" s="108"/>
      <c r="H728" s="108"/>
      <c r="I728" s="108"/>
      <c r="J728" s="108"/>
      <c r="K728" s="108"/>
      <c r="L728" s="108"/>
      <c r="M728" s="108"/>
      <c r="N728" s="108"/>
      <c r="O728" s="108"/>
      <c r="P728" s="108"/>
      <c r="Q728" s="108"/>
      <c r="R728" s="108"/>
      <c r="S728" s="108"/>
      <c r="T728" s="108"/>
      <c r="U728" s="108"/>
      <c r="V728" s="108"/>
      <c r="W728" s="108"/>
      <c r="X728" s="108"/>
      <c r="Y728" s="108"/>
      <c r="Z728" s="108"/>
      <c r="AA728" s="108"/>
      <c r="AB728" s="108"/>
      <c r="AC728" s="108"/>
      <c r="AD728" s="108"/>
      <c r="AE728" s="108"/>
      <c r="AF728" s="108"/>
      <c r="AG728" s="108"/>
      <c r="AH728" s="108"/>
      <c r="AI728" s="108"/>
      <c r="AJ728" s="108"/>
      <c r="AK728" s="108"/>
      <c r="AL728" s="108"/>
      <c r="AM728" s="108"/>
      <c r="AN728" s="108"/>
      <c r="AO728" s="108"/>
      <c r="AP728" s="108"/>
      <c r="AQ728" s="108"/>
      <c r="AR728" s="108"/>
      <c r="AS728" s="108"/>
      <c r="AT728" s="108"/>
      <c r="AU728" s="108"/>
      <c r="AV728" s="108"/>
      <c r="AW728" s="108"/>
      <c r="AX728" s="108"/>
      <c r="AY728" s="108"/>
      <c r="AZ728" s="108"/>
      <c r="BA728" s="108"/>
    </row>
    <row r="729" spans="1:53">
      <c r="A729" s="108"/>
      <c r="B729" s="108"/>
      <c r="C729" s="108"/>
      <c r="D729" s="108"/>
      <c r="E729" s="108"/>
      <c r="F729" s="108"/>
      <c r="G729" s="108"/>
      <c r="H729" s="108"/>
      <c r="I729" s="108"/>
      <c r="J729" s="108"/>
      <c r="K729" s="108"/>
      <c r="L729" s="108"/>
      <c r="M729" s="108"/>
      <c r="N729" s="108"/>
      <c r="O729" s="108"/>
      <c r="P729" s="108"/>
      <c r="Q729" s="108"/>
      <c r="R729" s="108"/>
      <c r="S729" s="108"/>
      <c r="T729" s="108"/>
      <c r="U729" s="108"/>
      <c r="V729" s="108"/>
      <c r="W729" s="108"/>
      <c r="X729" s="108"/>
      <c r="Y729" s="108"/>
      <c r="Z729" s="108"/>
      <c r="AA729" s="108"/>
      <c r="AB729" s="108"/>
      <c r="AC729" s="108"/>
      <c r="AD729" s="108"/>
      <c r="AE729" s="108"/>
      <c r="AF729" s="108"/>
      <c r="AG729" s="108"/>
      <c r="AH729" s="108"/>
      <c r="AI729" s="108"/>
      <c r="AJ729" s="108"/>
      <c r="AK729" s="108"/>
      <c r="AL729" s="108"/>
      <c r="AM729" s="108"/>
      <c r="AN729" s="108"/>
      <c r="AO729" s="108"/>
      <c r="AP729" s="108"/>
      <c r="AQ729" s="108"/>
      <c r="AR729" s="108"/>
      <c r="AS729" s="108"/>
      <c r="AT729" s="108"/>
      <c r="AU729" s="108"/>
      <c r="AV729" s="108"/>
      <c r="AW729" s="108"/>
      <c r="AX729" s="108"/>
      <c r="AY729" s="108"/>
      <c r="AZ729" s="108"/>
      <c r="BA729" s="108"/>
    </row>
    <row r="730" spans="1:53">
      <c r="A730" s="108"/>
      <c r="B730" s="108"/>
      <c r="C730" s="108"/>
      <c r="D730" s="108"/>
      <c r="E730" s="108"/>
      <c r="F730" s="108"/>
      <c r="G730" s="108"/>
      <c r="H730" s="108"/>
      <c r="I730" s="108"/>
      <c r="J730" s="108"/>
      <c r="K730" s="108"/>
      <c r="L730" s="108"/>
      <c r="M730" s="108"/>
      <c r="N730" s="108"/>
      <c r="O730" s="108"/>
      <c r="P730" s="108"/>
      <c r="Q730" s="108"/>
      <c r="R730" s="108"/>
      <c r="S730" s="108"/>
      <c r="T730" s="108"/>
      <c r="U730" s="108"/>
      <c r="V730" s="108"/>
      <c r="W730" s="108"/>
      <c r="X730" s="108"/>
      <c r="Y730" s="108"/>
      <c r="Z730" s="108"/>
      <c r="AA730" s="108"/>
      <c r="AB730" s="108"/>
      <c r="AC730" s="108"/>
      <c r="AD730" s="108"/>
      <c r="AE730" s="108"/>
      <c r="AF730" s="108"/>
      <c r="AG730" s="108"/>
      <c r="AH730" s="108"/>
      <c r="AI730" s="108"/>
      <c r="AJ730" s="108"/>
      <c r="AK730" s="108"/>
      <c r="AL730" s="108"/>
      <c r="AM730" s="108"/>
      <c r="AN730" s="108"/>
      <c r="AO730" s="108"/>
      <c r="AP730" s="108"/>
      <c r="AQ730" s="108"/>
      <c r="AR730" s="108"/>
      <c r="AS730" s="108"/>
      <c r="AT730" s="108"/>
      <c r="AU730" s="108"/>
      <c r="AV730" s="108"/>
      <c r="AW730" s="108"/>
      <c r="AX730" s="108"/>
      <c r="AY730" s="108"/>
      <c r="AZ730" s="108"/>
      <c r="BA730" s="108"/>
    </row>
    <row r="731" spans="1:53">
      <c r="A731" s="108"/>
      <c r="B731" s="108"/>
      <c r="C731" s="108"/>
      <c r="D731" s="108"/>
      <c r="E731" s="108"/>
      <c r="F731" s="108"/>
      <c r="G731" s="108"/>
      <c r="H731" s="108"/>
      <c r="I731" s="108"/>
      <c r="J731" s="108"/>
      <c r="K731" s="108"/>
      <c r="L731" s="108"/>
      <c r="M731" s="108"/>
      <c r="N731" s="108"/>
      <c r="O731" s="108"/>
      <c r="P731" s="108"/>
      <c r="Q731" s="108"/>
      <c r="R731" s="108"/>
      <c r="S731" s="108"/>
      <c r="T731" s="108"/>
      <c r="U731" s="108"/>
      <c r="V731" s="108"/>
      <c r="W731" s="108"/>
      <c r="X731" s="108"/>
      <c r="Y731" s="108"/>
      <c r="Z731" s="108"/>
      <c r="AA731" s="108"/>
      <c r="AB731" s="108"/>
      <c r="AC731" s="108"/>
      <c r="AD731" s="108"/>
      <c r="AE731" s="108"/>
      <c r="AF731" s="108"/>
      <c r="AG731" s="108"/>
      <c r="AH731" s="108"/>
      <c r="AI731" s="108"/>
      <c r="AJ731" s="108"/>
      <c r="AK731" s="108"/>
      <c r="AL731" s="108"/>
      <c r="AM731" s="108"/>
      <c r="AN731" s="108"/>
      <c r="AO731" s="108"/>
      <c r="AP731" s="108"/>
      <c r="AQ731" s="108"/>
      <c r="AR731" s="108"/>
      <c r="AS731" s="108"/>
      <c r="AT731" s="108"/>
      <c r="AU731" s="108"/>
      <c r="AV731" s="108"/>
      <c r="AW731" s="108"/>
      <c r="AX731" s="108"/>
      <c r="AY731" s="108"/>
      <c r="AZ731" s="108"/>
      <c r="BA731" s="108"/>
    </row>
    <row r="732" spans="1:53">
      <c r="A732" s="108"/>
      <c r="B732" s="108"/>
      <c r="C732" s="108"/>
      <c r="D732" s="108"/>
      <c r="E732" s="108"/>
      <c r="F732" s="108"/>
      <c r="G732" s="108"/>
      <c r="H732" s="108"/>
      <c r="I732" s="108"/>
      <c r="J732" s="108"/>
      <c r="K732" s="108"/>
      <c r="L732" s="108"/>
      <c r="M732" s="108"/>
      <c r="N732" s="108"/>
      <c r="O732" s="108"/>
      <c r="P732" s="108"/>
      <c r="Q732" s="108"/>
      <c r="R732" s="108"/>
      <c r="S732" s="108"/>
      <c r="T732" s="108"/>
      <c r="U732" s="108"/>
      <c r="V732" s="108"/>
      <c r="W732" s="108"/>
      <c r="X732" s="108"/>
      <c r="Y732" s="108"/>
      <c r="Z732" s="108"/>
      <c r="AA732" s="108"/>
      <c r="AB732" s="108"/>
      <c r="AC732" s="108"/>
      <c r="AD732" s="108"/>
      <c r="AE732" s="108"/>
      <c r="AF732" s="108"/>
      <c r="AG732" s="108"/>
      <c r="AH732" s="108"/>
      <c r="AI732" s="108"/>
      <c r="AJ732" s="108"/>
      <c r="AK732" s="108"/>
      <c r="AL732" s="108"/>
      <c r="AM732" s="108"/>
      <c r="AN732" s="108"/>
      <c r="AO732" s="108"/>
      <c r="AP732" s="108"/>
      <c r="AQ732" s="108"/>
      <c r="AR732" s="108"/>
      <c r="AS732" s="108"/>
      <c r="AT732" s="108"/>
      <c r="AU732" s="108"/>
      <c r="AV732" s="108"/>
      <c r="AW732" s="108"/>
      <c r="AX732" s="108"/>
      <c r="AY732" s="108"/>
      <c r="AZ732" s="108"/>
      <c r="BA732" s="108"/>
    </row>
    <row r="733" spans="1:53">
      <c r="A733" s="108"/>
      <c r="B733" s="108"/>
      <c r="C733" s="108"/>
      <c r="D733" s="108"/>
      <c r="E733" s="108"/>
      <c r="F733" s="108"/>
      <c r="G733" s="108"/>
      <c r="H733" s="108"/>
      <c r="I733" s="108"/>
      <c r="J733" s="108"/>
      <c r="K733" s="108"/>
      <c r="L733" s="108"/>
      <c r="M733" s="108"/>
      <c r="N733" s="108"/>
      <c r="O733" s="108"/>
      <c r="P733" s="108"/>
      <c r="Q733" s="108"/>
      <c r="R733" s="108"/>
      <c r="S733" s="108"/>
      <c r="T733" s="108"/>
      <c r="U733" s="108"/>
      <c r="V733" s="108"/>
      <c r="W733" s="108"/>
      <c r="X733" s="108"/>
      <c r="Y733" s="108"/>
      <c r="Z733" s="108"/>
      <c r="AA733" s="108"/>
      <c r="AB733" s="108"/>
      <c r="AC733" s="108"/>
      <c r="AD733" s="108"/>
      <c r="AE733" s="108"/>
      <c r="AF733" s="108"/>
      <c r="AG733" s="108"/>
      <c r="AH733" s="108"/>
      <c r="AI733" s="108"/>
      <c r="AJ733" s="108"/>
      <c r="AK733" s="108"/>
      <c r="AL733" s="108"/>
      <c r="AM733" s="108"/>
      <c r="AN733" s="108"/>
      <c r="AO733" s="108"/>
      <c r="AP733" s="108"/>
      <c r="AQ733" s="108"/>
      <c r="AR733" s="108"/>
      <c r="AS733" s="108"/>
      <c r="AT733" s="108"/>
      <c r="AU733" s="108"/>
      <c r="AV733" s="108"/>
      <c r="AW733" s="108"/>
      <c r="AX733" s="108"/>
      <c r="AY733" s="108"/>
      <c r="AZ733" s="108"/>
      <c r="BA733" s="108"/>
    </row>
    <row r="734" spans="1:53">
      <c r="A734" s="108"/>
      <c r="B734" s="108"/>
      <c r="C734" s="108"/>
      <c r="D734" s="108"/>
      <c r="E734" s="108"/>
      <c r="F734" s="108"/>
      <c r="G734" s="108"/>
      <c r="H734" s="108"/>
      <c r="I734" s="108"/>
      <c r="J734" s="108"/>
      <c r="K734" s="108"/>
      <c r="L734" s="108"/>
      <c r="M734" s="108"/>
      <c r="N734" s="108"/>
      <c r="O734" s="108"/>
      <c r="P734" s="108"/>
      <c r="Q734" s="108"/>
      <c r="R734" s="108"/>
      <c r="S734" s="108"/>
      <c r="T734" s="108"/>
      <c r="U734" s="108"/>
      <c r="V734" s="108"/>
      <c r="W734" s="108"/>
      <c r="X734" s="108"/>
      <c r="Y734" s="108"/>
      <c r="Z734" s="108"/>
      <c r="AA734" s="108"/>
      <c r="AB734" s="108"/>
      <c r="AC734" s="108"/>
      <c r="AD734" s="108"/>
      <c r="AE734" s="108"/>
      <c r="AF734" s="108"/>
      <c r="AG734" s="108"/>
      <c r="AH734" s="108"/>
      <c r="AI734" s="108"/>
      <c r="AJ734" s="108"/>
      <c r="AK734" s="108"/>
      <c r="AL734" s="108"/>
      <c r="AM734" s="108"/>
      <c r="AN734" s="108"/>
      <c r="AO734" s="108"/>
      <c r="AP734" s="108"/>
      <c r="AQ734" s="108"/>
      <c r="AR734" s="108"/>
      <c r="AS734" s="108"/>
      <c r="AT734" s="108"/>
      <c r="AU734" s="108"/>
      <c r="AV734" s="108"/>
      <c r="AW734" s="108"/>
      <c r="AX734" s="108"/>
      <c r="AY734" s="108"/>
      <c r="AZ734" s="108"/>
      <c r="BA734" s="108"/>
    </row>
    <row r="735" spans="1:53">
      <c r="A735" s="108"/>
      <c r="B735" s="108"/>
      <c r="C735" s="108"/>
      <c r="D735" s="108"/>
      <c r="E735" s="108"/>
      <c r="F735" s="108"/>
      <c r="G735" s="108"/>
      <c r="H735" s="108"/>
      <c r="I735" s="108"/>
      <c r="J735" s="108"/>
      <c r="K735" s="108"/>
      <c r="L735" s="108"/>
      <c r="M735" s="108"/>
      <c r="N735" s="108"/>
      <c r="O735" s="108"/>
      <c r="P735" s="108"/>
      <c r="Q735" s="108"/>
      <c r="R735" s="108"/>
      <c r="S735" s="108"/>
      <c r="T735" s="108"/>
      <c r="U735" s="108"/>
      <c r="V735" s="108"/>
      <c r="W735" s="108"/>
      <c r="X735" s="108"/>
      <c r="Y735" s="108"/>
      <c r="Z735" s="108"/>
      <c r="AA735" s="108"/>
      <c r="AB735" s="108"/>
      <c r="AC735" s="108"/>
      <c r="AD735" s="108"/>
      <c r="AE735" s="108"/>
      <c r="AF735" s="108"/>
      <c r="AG735" s="108"/>
      <c r="AH735" s="108"/>
      <c r="AI735" s="108"/>
      <c r="AJ735" s="108"/>
      <c r="AK735" s="108"/>
      <c r="AL735" s="108"/>
      <c r="AM735" s="108"/>
      <c r="AN735" s="108"/>
      <c r="AO735" s="108"/>
      <c r="AP735" s="108"/>
      <c r="AQ735" s="108"/>
      <c r="AR735" s="108"/>
      <c r="AS735" s="108"/>
      <c r="AT735" s="108"/>
      <c r="AU735" s="108"/>
      <c r="AV735" s="108"/>
      <c r="AW735" s="108"/>
      <c r="AX735" s="108"/>
      <c r="AY735" s="108"/>
      <c r="AZ735" s="108"/>
      <c r="BA735" s="108"/>
    </row>
    <row r="736" spans="1:53">
      <c r="A736" s="108"/>
      <c r="B736" s="108"/>
      <c r="C736" s="108"/>
      <c r="D736" s="108"/>
      <c r="E736" s="108"/>
      <c r="F736" s="108"/>
      <c r="G736" s="108"/>
      <c r="H736" s="108"/>
      <c r="I736" s="108"/>
      <c r="J736" s="108"/>
      <c r="K736" s="108"/>
      <c r="L736" s="108"/>
      <c r="M736" s="108"/>
      <c r="N736" s="108"/>
      <c r="O736" s="108"/>
      <c r="P736" s="108"/>
      <c r="Q736" s="108"/>
      <c r="R736" s="108"/>
      <c r="S736" s="108"/>
      <c r="T736" s="108"/>
      <c r="U736" s="108"/>
      <c r="V736" s="108"/>
      <c r="W736" s="108"/>
      <c r="X736" s="108"/>
      <c r="Y736" s="108"/>
      <c r="Z736" s="108"/>
      <c r="AA736" s="108"/>
      <c r="AB736" s="108"/>
      <c r="AC736" s="108"/>
      <c r="AD736" s="108"/>
      <c r="AE736" s="108"/>
      <c r="AF736" s="108"/>
      <c r="AG736" s="108"/>
      <c r="AH736" s="108"/>
      <c r="AI736" s="108"/>
      <c r="AJ736" s="108"/>
      <c r="AK736" s="108"/>
      <c r="AL736" s="108"/>
      <c r="AM736" s="108"/>
      <c r="AN736" s="108"/>
      <c r="AO736" s="108"/>
      <c r="AP736" s="108"/>
      <c r="AQ736" s="108"/>
      <c r="AR736" s="108"/>
      <c r="AS736" s="108"/>
      <c r="AT736" s="108"/>
      <c r="AU736" s="108"/>
      <c r="AV736" s="108"/>
      <c r="AW736" s="108"/>
      <c r="AX736" s="108"/>
      <c r="AY736" s="108"/>
      <c r="AZ736" s="108"/>
      <c r="BA736" s="108"/>
    </row>
    <row r="737" spans="1:53">
      <c r="A737" s="108"/>
      <c r="B737" s="108"/>
      <c r="C737" s="108"/>
      <c r="D737" s="108"/>
      <c r="E737" s="108"/>
      <c r="F737" s="108"/>
      <c r="G737" s="108"/>
      <c r="H737" s="108"/>
      <c r="I737" s="108"/>
      <c r="J737" s="108"/>
      <c r="K737" s="108"/>
      <c r="L737" s="108"/>
      <c r="M737" s="108"/>
      <c r="N737" s="108"/>
      <c r="O737" s="108"/>
      <c r="P737" s="108"/>
      <c r="Q737" s="108"/>
      <c r="R737" s="108"/>
      <c r="S737" s="108"/>
      <c r="T737" s="108"/>
      <c r="U737" s="108"/>
      <c r="V737" s="108"/>
      <c r="W737" s="108"/>
      <c r="X737" s="108"/>
      <c r="Y737" s="108"/>
      <c r="Z737" s="108"/>
      <c r="AA737" s="108"/>
      <c r="AB737" s="108"/>
      <c r="AC737" s="108"/>
      <c r="AD737" s="108"/>
      <c r="AE737" s="108"/>
      <c r="AF737" s="108"/>
      <c r="AG737" s="108"/>
      <c r="AH737" s="108"/>
      <c r="AI737" s="108"/>
      <c r="AJ737" s="108"/>
      <c r="AK737" s="108"/>
      <c r="AL737" s="108"/>
      <c r="AM737" s="108"/>
      <c r="AN737" s="108"/>
      <c r="AO737" s="108"/>
      <c r="AP737" s="108"/>
      <c r="AQ737" s="108"/>
      <c r="AR737" s="108"/>
      <c r="AS737" s="108"/>
      <c r="AT737" s="108"/>
      <c r="AU737" s="108"/>
      <c r="AV737" s="108"/>
      <c r="AW737" s="108"/>
      <c r="AX737" s="108"/>
      <c r="AY737" s="108"/>
      <c r="AZ737" s="108"/>
      <c r="BA737" s="108"/>
    </row>
    <row r="738" spans="1:53">
      <c r="A738" s="108"/>
      <c r="B738" s="108"/>
      <c r="C738" s="108"/>
      <c r="D738" s="108"/>
      <c r="E738" s="108"/>
      <c r="F738" s="108"/>
      <c r="G738" s="108"/>
      <c r="H738" s="108"/>
      <c r="I738" s="108"/>
      <c r="J738" s="108"/>
      <c r="K738" s="108"/>
      <c r="L738" s="108"/>
      <c r="M738" s="108"/>
      <c r="N738" s="108"/>
      <c r="O738" s="108"/>
      <c r="P738" s="108"/>
      <c r="Q738" s="108"/>
      <c r="R738" s="108"/>
      <c r="S738" s="108"/>
      <c r="T738" s="108"/>
      <c r="U738" s="108"/>
      <c r="V738" s="108"/>
      <c r="W738" s="108"/>
      <c r="X738" s="108"/>
      <c r="Y738" s="108"/>
      <c r="Z738" s="108"/>
      <c r="AA738" s="108"/>
      <c r="AB738" s="108"/>
      <c r="AC738" s="108"/>
      <c r="AD738" s="108"/>
      <c r="AE738" s="108"/>
      <c r="AF738" s="108"/>
      <c r="AG738" s="108"/>
      <c r="AH738" s="108"/>
      <c r="AI738" s="108"/>
      <c r="AJ738" s="108"/>
      <c r="AK738" s="108"/>
      <c r="AL738" s="108"/>
      <c r="AM738" s="108"/>
      <c r="AN738" s="108"/>
      <c r="AO738" s="108"/>
      <c r="AP738" s="108"/>
      <c r="AQ738" s="108"/>
      <c r="AR738" s="108"/>
      <c r="AS738" s="108"/>
      <c r="AT738" s="108"/>
      <c r="AU738" s="108"/>
      <c r="AV738" s="108"/>
      <c r="AW738" s="108"/>
      <c r="AX738" s="108"/>
      <c r="AY738" s="108"/>
      <c r="AZ738" s="108"/>
      <c r="BA738" s="108"/>
    </row>
    <row r="739" spans="1:53">
      <c r="A739" s="108"/>
      <c r="B739" s="108"/>
      <c r="C739" s="108"/>
      <c r="D739" s="108"/>
      <c r="E739" s="108"/>
      <c r="F739" s="108"/>
      <c r="G739" s="108"/>
      <c r="H739" s="108"/>
      <c r="I739" s="108"/>
      <c r="J739" s="108"/>
      <c r="K739" s="108"/>
      <c r="L739" s="108"/>
      <c r="M739" s="108"/>
      <c r="N739" s="108"/>
      <c r="O739" s="108"/>
      <c r="P739" s="108"/>
      <c r="Q739" s="108"/>
      <c r="R739" s="108"/>
      <c r="S739" s="108"/>
      <c r="T739" s="108"/>
      <c r="U739" s="108"/>
      <c r="V739" s="108"/>
      <c r="W739" s="108"/>
      <c r="X739" s="108"/>
      <c r="Y739" s="108"/>
      <c r="Z739" s="108"/>
      <c r="AA739" s="108"/>
      <c r="AB739" s="108"/>
      <c r="AC739" s="108"/>
      <c r="AD739" s="108"/>
      <c r="AE739" s="108"/>
      <c r="AF739" s="108"/>
      <c r="AG739" s="108"/>
      <c r="AH739" s="108"/>
      <c r="AI739" s="108"/>
      <c r="AJ739" s="108"/>
      <c r="AK739" s="108"/>
      <c r="AL739" s="108"/>
      <c r="AM739" s="108"/>
      <c r="AN739" s="108"/>
      <c r="AO739" s="108"/>
      <c r="AP739" s="108"/>
      <c r="AQ739" s="108"/>
      <c r="AR739" s="108"/>
      <c r="AS739" s="108"/>
      <c r="AT739" s="108"/>
      <c r="AU739" s="108"/>
      <c r="AV739" s="108"/>
      <c r="AW739" s="108"/>
      <c r="AX739" s="108"/>
      <c r="AY739" s="108"/>
      <c r="AZ739" s="108"/>
      <c r="BA739" s="108"/>
    </row>
    <row r="740" spans="1:53">
      <c r="A740" s="108"/>
      <c r="B740" s="108"/>
      <c r="C740" s="108"/>
      <c r="D740" s="108"/>
      <c r="E740" s="108"/>
      <c r="F740" s="108"/>
      <c r="G740" s="108"/>
      <c r="H740" s="108"/>
      <c r="I740" s="108"/>
      <c r="J740" s="108"/>
      <c r="K740" s="108"/>
      <c r="L740" s="108"/>
      <c r="M740" s="108"/>
      <c r="N740" s="108"/>
      <c r="O740" s="108"/>
      <c r="P740" s="108"/>
      <c r="Q740" s="108"/>
      <c r="R740" s="108"/>
      <c r="S740" s="108"/>
      <c r="T740" s="108"/>
      <c r="U740" s="108"/>
      <c r="V740" s="108"/>
      <c r="W740" s="108"/>
      <c r="X740" s="108"/>
      <c r="Y740" s="108"/>
      <c r="Z740" s="108"/>
      <c r="AA740" s="108"/>
      <c r="AB740" s="108"/>
      <c r="AC740" s="108"/>
      <c r="AD740" s="108"/>
      <c r="AE740" s="108"/>
      <c r="AF740" s="108"/>
      <c r="AG740" s="108"/>
      <c r="AH740" s="108"/>
      <c r="AI740" s="108"/>
      <c r="AJ740" s="108"/>
      <c r="AK740" s="108"/>
      <c r="AL740" s="108"/>
      <c r="AM740" s="108"/>
      <c r="AN740" s="108"/>
      <c r="AO740" s="108"/>
      <c r="AP740" s="108"/>
      <c r="AQ740" s="108"/>
      <c r="AR740" s="108"/>
      <c r="AS740" s="108"/>
      <c r="AT740" s="108"/>
      <c r="AU740" s="108"/>
      <c r="AV740" s="108"/>
      <c r="AW740" s="108"/>
      <c r="AX740" s="108"/>
      <c r="AY740" s="108"/>
      <c r="AZ740" s="108"/>
      <c r="BA740" s="108"/>
    </row>
    <row r="741" spans="1:53">
      <c r="A741" s="108"/>
      <c r="B741" s="108"/>
      <c r="C741" s="108"/>
      <c r="D741" s="108"/>
      <c r="E741" s="108"/>
      <c r="F741" s="108"/>
      <c r="G741" s="108"/>
      <c r="H741" s="108"/>
      <c r="I741" s="108"/>
      <c r="J741" s="108"/>
      <c r="K741" s="108"/>
      <c r="L741" s="108"/>
      <c r="M741" s="108"/>
      <c r="N741" s="108"/>
      <c r="O741" s="108"/>
      <c r="P741" s="108"/>
      <c r="Q741" s="108"/>
      <c r="R741" s="108"/>
      <c r="S741" s="108"/>
      <c r="T741" s="108"/>
      <c r="U741" s="108"/>
      <c r="V741" s="108"/>
      <c r="W741" s="108"/>
      <c r="X741" s="108"/>
      <c r="Y741" s="108"/>
      <c r="Z741" s="108"/>
      <c r="AA741" s="108"/>
      <c r="AB741" s="108"/>
      <c r="AC741" s="108"/>
      <c r="AD741" s="108"/>
      <c r="AE741" s="108"/>
      <c r="AF741" s="108"/>
      <c r="AG741" s="108"/>
      <c r="AH741" s="108"/>
      <c r="AI741" s="108"/>
      <c r="AJ741" s="108"/>
      <c r="AK741" s="108"/>
      <c r="AL741" s="108"/>
      <c r="AM741" s="108"/>
      <c r="AN741" s="108"/>
      <c r="AO741" s="108"/>
      <c r="AP741" s="108"/>
      <c r="AQ741" s="108"/>
      <c r="AR741" s="108"/>
      <c r="AS741" s="108"/>
      <c r="AT741" s="108"/>
      <c r="AU741" s="108"/>
      <c r="AV741" s="108"/>
      <c r="AW741" s="108"/>
      <c r="AX741" s="108"/>
      <c r="AY741" s="108"/>
      <c r="AZ741" s="108"/>
      <c r="BA741" s="108"/>
    </row>
  </sheetData>
  <pageMargins left="0.118055555555556" right="0.118055555555556" top="0.15763888888888899" bottom="0.15763888888888899" header="0.51180555555555496" footer="0.51180555555555496"/>
  <pageSetup paperSize="9" scale="9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1021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таблица хим. состава</vt:lpstr>
      <vt:lpstr>7-11л. МЕНЮ </vt:lpstr>
      <vt:lpstr>7-11л. РАСКЛАДКА</vt:lpstr>
      <vt:lpstr>7-11л. ВЕДОМОСТЬ завтрак</vt:lpstr>
      <vt:lpstr>7-11л. ВЕДОМОСТЬ  обед</vt:lpstr>
      <vt:lpstr>7-11л. ВЕДОМОСТЬ  полдник</vt:lpstr>
      <vt:lpstr>7-11л. ВЕДОМОСТЬ завтрак обед</vt:lpstr>
      <vt:lpstr>7-11л. ВЕДОМОСТЬ обед  полдник</vt:lpstr>
      <vt:lpstr>7-11л. ВЕДОМОСТЬ единая</vt:lpstr>
      <vt:lpstr>компановка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home</cp:lastModifiedBy>
  <cp:revision>115</cp:revision>
  <cp:lastPrinted>2023-11-24T06:47:22Z</cp:lastPrinted>
  <dcterms:created xsi:type="dcterms:W3CDTF">2006-09-28T05:33:49Z</dcterms:created>
  <dcterms:modified xsi:type="dcterms:W3CDTF">2023-11-24T06:47:31Z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